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drawings/drawing3.xml" ContentType="application/vnd.openxmlformats-officedocument.drawing+xml"/>
  <Override PartName="/xl/drawings/drawing4.xml" ContentType="application/vnd.openxmlformats-officedocument.drawing+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5.xml" ContentType="application/vnd.openxmlformats-officedocument.drawing+xml"/>
  <Override PartName="/xl/ink/ink7.xml" ContentType="application/inkml+xml"/>
  <Override PartName="/xl/drawings/drawing6.xml" ContentType="application/vnd.openxmlformats-officedocument.drawing+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drawings/drawing7.xml" ContentType="application/vnd.openxmlformats-officedocument.drawing+xml"/>
  <Override PartName="/xl/drawings/drawing8.xml" ContentType="application/vnd.openxmlformats-officedocument.drawing+xml"/>
  <Override PartName="/xl/ink/ink18.xml" ContentType="application/inkml+xml"/>
  <Override PartName="/xl/ink/ink19.xml" ContentType="application/inkml+xml"/>
  <Override PartName="/xl/drawings/drawing9.xml" ContentType="application/vnd.openxmlformats-officedocument.drawing+xml"/>
  <Override PartName="/xl/ink/ink20.xml" ContentType="application/inkml+xml"/>
  <Override PartName="/xl/drawings/drawing10.xml" ContentType="application/vnd.openxmlformats-officedocument.drawing+xml"/>
  <Override PartName="/xl/ink/ink21.xml" ContentType="application/inkml+xml"/>
  <Override PartName="/xl/ink/ink22.xml" ContentType="application/inkml+xml"/>
  <Override PartName="/xl/ink/ink23.xml" ContentType="application/inkml+xml"/>
  <Override PartName="/xl/drawings/drawing11.xml" ContentType="application/vnd.openxmlformats-officedocument.drawing+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xl/drawings/drawing12.xml" ContentType="application/vnd.openxmlformats-officedocument.drawing+xml"/>
  <Override PartName="/xl/drawings/drawing13.xml" ContentType="application/vnd.openxmlformats-officedocument.drawing+xml"/>
  <Override PartName="/xl/ink/ink37.xml" ContentType="application/inkml+xml"/>
  <Override PartName="/xl/ink/ink38.xml" ContentType="application/inkml+xml"/>
  <Override PartName="/xl/drawings/drawing14.xml" ContentType="application/vnd.openxmlformats-officedocument.drawing+xml"/>
  <Override PartName="/xl/drawings/drawing15.xml" ContentType="application/vnd.openxmlformats-officedocument.drawing+xml"/>
  <Override PartName="/xl/ink/ink39.xml" ContentType="application/inkml+xml"/>
  <Override PartName="/xl/ink/ink40.xml" ContentType="application/inkml+xml"/>
  <Override PartName="/xl/comments1.xml" ContentType="application/vnd.openxmlformats-officedocument.spreadsheetml.comments+xml"/>
  <Override PartName="/xl/drawings/drawing16.xml" ContentType="application/vnd.openxmlformats-officedocument.drawing+xml"/>
  <Override PartName="/xl/comments2.xml" ContentType="application/vnd.openxmlformats-officedocument.spreadsheetml.comments+xml"/>
  <Override PartName="/xl/ink/ink41.xml" ContentType="application/inkml+xml"/>
  <Override PartName="/xl/ink/ink42.xml" ContentType="application/inkml+xml"/>
  <Override PartName="/xl/drawings/drawing17.xml" ContentType="application/vnd.openxmlformats-officedocument.drawing+xml"/>
  <Override PartName="/xl/ink/ink43.xml" ContentType="application/inkml+xml"/>
  <Override PartName="/xl/ink/ink44.xml" ContentType="application/inkml+xml"/>
  <Override PartName="/xl/ink/ink45.xml" ContentType="application/inkml+xml"/>
  <Override PartName="/xl/ink/ink46.xml" ContentType="application/inkml+xml"/>
  <Override PartName="/xl/drawings/drawing18.xml" ContentType="application/vnd.openxmlformats-officedocument.drawing+xml"/>
  <Override PartName="/xl/ink/ink47.xml" ContentType="application/inkml+xml"/>
  <Override PartName="/xl/ink/ink48.xml" ContentType="application/inkml+xml"/>
  <Override PartName="/xl/drawings/drawing19.xml" ContentType="application/vnd.openxmlformats-officedocument.drawing+xml"/>
  <Override PartName="/xl/ink/ink49.xml" ContentType="application/inkml+xml"/>
  <Override PartName="/xl/ink/ink50.xml" ContentType="application/inkml+xml"/>
  <Override PartName="/xl/ink/ink51.xml" ContentType="application/inkml+xml"/>
  <Override PartName="/xl/ink/ink52.xml" ContentType="application/inkml+xml"/>
  <Override PartName="/xl/drawings/drawing20.xml" ContentType="application/vnd.openxmlformats-officedocument.drawing+xml"/>
  <Override PartName="/xl/comments3.xml" ContentType="application/vnd.openxmlformats-officedocument.spreadsheetml.comments+xml"/>
  <Override PartName="/xl/ink/ink53.xml" ContentType="application/inkml+xml"/>
  <Override PartName="/xl/ink/ink54.xml" ContentType="application/inkml+xml"/>
  <Override PartName="/xl/ink/ink55.xml" ContentType="application/inkml+xml"/>
  <Override PartName="/xl/ink/ink56.xml" ContentType="application/inkml+xml"/>
  <Override PartName="/xl/ink/ink57.xml" ContentType="application/inkml+xml"/>
  <Override PartName="/xl/ink/ink58.xml" ContentType="application/inkml+xml"/>
  <Override PartName="/xl/ink/ink59.xml" ContentType="application/inkml+xml"/>
  <Override PartName="/xl/ink/ink60.xml" ContentType="application/inkml+xml"/>
  <Override PartName="/xl/ink/ink61.xml" ContentType="application/inkml+xml"/>
  <Override PartName="/xl/drawings/drawing21.xml" ContentType="application/vnd.openxmlformats-officedocument.drawing+xml"/>
  <Override PartName="/xl/ink/ink62.xml" ContentType="application/inkml+xml"/>
  <Override PartName="/xl/drawings/drawing22.xml" ContentType="application/vnd.openxmlformats-officedocument.drawing+xml"/>
  <Override PartName="/xl/ink/ink63.xml" ContentType="application/inkml+xml"/>
  <Override PartName="/xl/drawings/drawing23.xml" ContentType="application/vnd.openxmlformats-officedocument.drawing+xml"/>
  <Override PartName="/xl/ink/ink64.xml" ContentType="application/inkml+xml"/>
  <Override PartName="/xl/drawings/drawing24.xml" ContentType="application/vnd.openxmlformats-officedocument.drawing+xml"/>
  <Override PartName="/xl/ink/ink65.xml" ContentType="application/inkml+xml"/>
  <Override PartName="/xl/ink/ink66.xml" ContentType="application/inkml+xml"/>
  <Override PartName="/xl/ink/ink67.xml" ContentType="application/inkml+xml"/>
  <Override PartName="/xl/drawings/drawing25.xml" ContentType="application/vnd.openxmlformats-officedocument.drawing+xml"/>
  <Override PartName="/xl/ink/ink68.xml" ContentType="application/inkml+xml"/>
  <Override PartName="/xl/drawings/drawing26.xml" ContentType="application/vnd.openxmlformats-officedocument.drawing+xml"/>
  <Override PartName="/xl/ink/ink69.xml" ContentType="application/inkml+xml"/>
  <Override PartName="/xl/ink/ink70.xml" ContentType="application/inkml+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david\OneDrive\Documents\!Customers\California\EGIA\Projects\Gary Elekes\"/>
    </mc:Choice>
  </mc:AlternateContent>
  <xr:revisionPtr revIDLastSave="0" documentId="13_ncr:1_{76F0796D-BA7D-4DD4-86F0-C4E16ED7B740}" xr6:coauthVersionLast="47" xr6:coauthVersionMax="47" xr10:uidLastSave="{00000000-0000-0000-0000-000000000000}"/>
  <bookViews>
    <workbookView xWindow="28680" yWindow="-5565" windowWidth="38640" windowHeight="21120" tabRatio="931" xr2:uid="{00000000-000D-0000-FFFF-FFFF00000000}"/>
  </bookViews>
  <sheets>
    <sheet name="INSTRUCTIONS" sheetId="25" r:id="rId1"/>
    <sheet name="P&amp;L TRAINING" sheetId="43" r:id="rId2"/>
    <sheet name="Legder Coding-What Goes Where" sheetId="51" r:id="rId3"/>
    <sheet name="DuPont Profit Model" sheetId="18" r:id="rId4"/>
    <sheet name="KPI Charts" sheetId="63" r:id="rId5"/>
    <sheet name="Company Ratios &amp; Analysis" sheetId="17" r:id="rId6"/>
    <sheet name="Historical P&amp;L Analysis" sheetId="20" r:id="rId7"/>
    <sheet name="Annual OPSP" sheetId="54" r:id="rId8"/>
    <sheet name="Company GAP Analysis" sheetId="52" r:id="rId9"/>
    <sheet name="SCORECARD" sheetId="60" r:id="rId10"/>
    <sheet name="Organization Chart" sheetId="64" r:id="rId11"/>
    <sheet name="Q1 2026 Rocks" sheetId="55" r:id="rId12"/>
    <sheet name="Co. Business Plan" sheetId="53" r:id="rId13"/>
    <sheet name="Benefit Burden Calculator" sheetId="40" r:id="rId14"/>
    <sheet name="What if Sales-mix" sheetId="41" r:id="rId15"/>
    <sheet name="Set Seasonal Sales Curves" sheetId="19" r:id="rId16"/>
    <sheet name="Sales Efficiency" sheetId="58" r:id="rId17"/>
    <sheet name="Mkt 1- Imarket Marketing Models" sheetId="62" r:id="rId18"/>
    <sheet name="Mktg 2- Market Analysis" sheetId="61" r:id="rId19"/>
    <sheet name="Mktg 3- Marketing Campaign Cal" sheetId="59" r:id="rId20"/>
    <sheet name="Mktg 4- Weather-Promo Matrix" sheetId="44" r:id="rId21"/>
    <sheet name="Mktg 5 - Lead Attribution" sheetId="56" r:id="rId22"/>
    <sheet name="Mktg 6 - Marketing Bud. &amp; Goals" sheetId="42" r:id="rId23"/>
    <sheet name="Mktg 7 - Promotional pricing" sheetId="57" r:id="rId24"/>
    <sheet name="Mktg 8 - Lead Plan by Month" sheetId="38" r:id="rId25"/>
    <sheet name="Mktg 9 - Promotional Budgets" sheetId="45" r:id="rId26"/>
    <sheet name="Next Year's Budget - Set Goals" sheetId="22" r:id="rId27"/>
    <sheet name="January Budget" sheetId="23" r:id="rId28"/>
    <sheet name="February Budget" sheetId="24" r:id="rId29"/>
    <sheet name="March Budget" sheetId="26" r:id="rId30"/>
    <sheet name="April Budget" sheetId="27" r:id="rId31"/>
    <sheet name="May Budget" sheetId="28" r:id="rId32"/>
    <sheet name="June Budget" sheetId="29" r:id="rId33"/>
    <sheet name="July Budget" sheetId="30" r:id="rId34"/>
    <sheet name="August Budget" sheetId="31" r:id="rId35"/>
    <sheet name="September Budget" sheetId="32" r:id="rId36"/>
    <sheet name="October Budget" sheetId="33" r:id="rId37"/>
    <sheet name="November Budget" sheetId="34" r:id="rId38"/>
    <sheet name="December Budget" sheetId="35" r:id="rId39"/>
    <sheet name="Report - Mix Changes" sheetId="21" r:id="rId40"/>
    <sheet name="Sum Forecast-Actual" sheetId="36" r:id="rId41"/>
    <sheet name="Summary Reports" sheetId="37" r:id="rId42"/>
    <sheet name="Labor Rate" sheetId="46" r:id="rId43"/>
    <sheet name="System Variables" sheetId="47" r:id="rId44"/>
    <sheet name="Equipment Costs" sheetId="48" r:id="rId45"/>
    <sheet name="Pricing-GP-Margin" sheetId="49" r:id="rId46"/>
    <sheet name="Retail Prices Breakeven" sheetId="50" r:id="rId47"/>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80" i="56" l="1"/>
  <c r="R80" i="56"/>
  <c r="Q80" i="56"/>
  <c r="P80" i="56"/>
  <c r="O80" i="56"/>
  <c r="F78" i="56"/>
  <c r="F80" i="56" s="1"/>
  <c r="G78" i="56"/>
  <c r="H78" i="56"/>
  <c r="H80" i="56" s="1"/>
  <c r="I78" i="56"/>
  <c r="I80" i="56" s="1"/>
  <c r="J78" i="56"/>
  <c r="J80" i="56" s="1"/>
  <c r="K78" i="56"/>
  <c r="G80" i="56"/>
  <c r="K80" i="56"/>
  <c r="AC78" i="56"/>
  <c r="AC80" i="56" s="1"/>
  <c r="AB78" i="56"/>
  <c r="AB80" i="56" s="1"/>
  <c r="AA78" i="56"/>
  <c r="AA80" i="56" s="1"/>
  <c r="Z78" i="56"/>
  <c r="Y78" i="56"/>
  <c r="W78" i="56"/>
  <c r="W80" i="56" s="1"/>
  <c r="V78" i="56"/>
  <c r="V80" i="56" s="1"/>
  <c r="U78" i="56"/>
  <c r="U80" i="56" s="1"/>
  <c r="T78" i="56"/>
  <c r="T80" i="56" s="1"/>
  <c r="S78" i="56"/>
  <c r="S80" i="56" s="1"/>
  <c r="Q78" i="56"/>
  <c r="P78" i="56"/>
  <c r="O78" i="56"/>
  <c r="N78" i="56"/>
  <c r="N80" i="56" s="1"/>
  <c r="M78" i="56"/>
  <c r="R78" i="56" s="1"/>
  <c r="E78" i="56"/>
  <c r="E80" i="56" s="1"/>
  <c r="AD77" i="56"/>
  <c r="AD76" i="56"/>
  <c r="AD75" i="56"/>
  <c r="AD74" i="56"/>
  <c r="AD73" i="56"/>
  <c r="AD72" i="56"/>
  <c r="AD69" i="56"/>
  <c r="AD68" i="56"/>
  <c r="AD67" i="56"/>
  <c r="AD66" i="56"/>
  <c r="AD65" i="56"/>
  <c r="AD64" i="56"/>
  <c r="AD61" i="56"/>
  <c r="AD60" i="56"/>
  <c r="AD59" i="56"/>
  <c r="AD56" i="56"/>
  <c r="AD55" i="56"/>
  <c r="AD54" i="56"/>
  <c r="AD51" i="56"/>
  <c r="AD50" i="56"/>
  <c r="AD49" i="56"/>
  <c r="AD48" i="56"/>
  <c r="AD47" i="56"/>
  <c r="AD46" i="56"/>
  <c r="AD45" i="56"/>
  <c r="AD44" i="56"/>
  <c r="AD43" i="56"/>
  <c r="AD42" i="56"/>
  <c r="AD41" i="56"/>
  <c r="AD40" i="56"/>
  <c r="AD39" i="56"/>
  <c r="AD38" i="56"/>
  <c r="AD35" i="56"/>
  <c r="AD34" i="56"/>
  <c r="AD33" i="56"/>
  <c r="AD32" i="56"/>
  <c r="AD29" i="56"/>
  <c r="AD28" i="56"/>
  <c r="AD25" i="56"/>
  <c r="AD24" i="56"/>
  <c r="AD23" i="56"/>
  <c r="AD22" i="56"/>
  <c r="AD21" i="56"/>
  <c r="AD20" i="56"/>
  <c r="AD19" i="56"/>
  <c r="AD18" i="56"/>
  <c r="AD17" i="56"/>
  <c r="AD14" i="56"/>
  <c r="AD13" i="56"/>
  <c r="AD12" i="56"/>
  <c r="AD9" i="56"/>
  <c r="AD8" i="56"/>
  <c r="AD7" i="56"/>
  <c r="R77" i="56"/>
  <c r="R76" i="56"/>
  <c r="R75" i="56"/>
  <c r="R74" i="56"/>
  <c r="R73" i="56"/>
  <c r="R72" i="56"/>
  <c r="R69" i="56"/>
  <c r="R68" i="56"/>
  <c r="R67" i="56"/>
  <c r="R66" i="56"/>
  <c r="R65" i="56"/>
  <c r="R64" i="56"/>
  <c r="R61" i="56"/>
  <c r="R60" i="56"/>
  <c r="R59" i="56"/>
  <c r="R56" i="56"/>
  <c r="R55" i="56"/>
  <c r="R54" i="56"/>
  <c r="R51" i="56"/>
  <c r="R50" i="56"/>
  <c r="R49" i="56"/>
  <c r="R48" i="56"/>
  <c r="R47" i="56"/>
  <c r="R46" i="56"/>
  <c r="R45" i="56"/>
  <c r="R44" i="56"/>
  <c r="R43" i="56"/>
  <c r="R42" i="56"/>
  <c r="R41" i="56"/>
  <c r="R40" i="56"/>
  <c r="R39" i="56"/>
  <c r="R38" i="56"/>
  <c r="R35" i="56"/>
  <c r="R34" i="56"/>
  <c r="R33" i="56"/>
  <c r="R32" i="56"/>
  <c r="R29" i="56"/>
  <c r="R28" i="56"/>
  <c r="R25" i="56"/>
  <c r="R24" i="56"/>
  <c r="R23" i="56"/>
  <c r="R22" i="56"/>
  <c r="R21" i="56"/>
  <c r="R20" i="56"/>
  <c r="R19" i="56"/>
  <c r="R18" i="56"/>
  <c r="R17" i="56"/>
  <c r="R14" i="56"/>
  <c r="R13" i="56"/>
  <c r="R12" i="56"/>
  <c r="R9" i="56"/>
  <c r="R8" i="56"/>
  <c r="R7" i="56"/>
  <c r="X77" i="56"/>
  <c r="X76" i="56"/>
  <c r="X75" i="56"/>
  <c r="X74" i="56"/>
  <c r="X73" i="56"/>
  <c r="X72" i="56"/>
  <c r="X69" i="56"/>
  <c r="X68" i="56"/>
  <c r="X67" i="56"/>
  <c r="X66" i="56"/>
  <c r="X65" i="56"/>
  <c r="X64" i="56"/>
  <c r="X61" i="56"/>
  <c r="X60" i="56"/>
  <c r="X59" i="56"/>
  <c r="X56" i="56"/>
  <c r="X55" i="56"/>
  <c r="X54" i="56"/>
  <c r="X51" i="56"/>
  <c r="X50" i="56"/>
  <c r="X49" i="56"/>
  <c r="X48" i="56"/>
  <c r="X47" i="56"/>
  <c r="X46" i="56"/>
  <c r="X45" i="56"/>
  <c r="X44" i="56"/>
  <c r="X43" i="56"/>
  <c r="X42" i="56"/>
  <c r="X41" i="56"/>
  <c r="X40" i="56"/>
  <c r="X39" i="56"/>
  <c r="X38" i="56"/>
  <c r="X35" i="56"/>
  <c r="X34" i="56"/>
  <c r="X33" i="56"/>
  <c r="X32" i="56"/>
  <c r="X29" i="56"/>
  <c r="X28" i="56"/>
  <c r="X25" i="56"/>
  <c r="X24" i="56"/>
  <c r="X23" i="56"/>
  <c r="X22" i="56"/>
  <c r="X21" i="56"/>
  <c r="X20" i="56"/>
  <c r="X19" i="56"/>
  <c r="X18" i="56"/>
  <c r="X17" i="56"/>
  <c r="X14" i="56"/>
  <c r="X13" i="56"/>
  <c r="X12" i="56"/>
  <c r="X9" i="56"/>
  <c r="X8" i="56"/>
  <c r="X7" i="56"/>
  <c r="L8" i="56"/>
  <c r="L9" i="56"/>
  <c r="L12" i="56"/>
  <c r="L13" i="56"/>
  <c r="L14" i="56"/>
  <c r="L17" i="56"/>
  <c r="L18" i="56"/>
  <c r="L19" i="56"/>
  <c r="L20" i="56"/>
  <c r="L21" i="56"/>
  <c r="L22" i="56"/>
  <c r="L23" i="56"/>
  <c r="L24" i="56"/>
  <c r="L25" i="56"/>
  <c r="L28" i="56"/>
  <c r="L29" i="56"/>
  <c r="L32" i="56"/>
  <c r="L33" i="56"/>
  <c r="L34" i="56"/>
  <c r="L35" i="56"/>
  <c r="L38" i="56"/>
  <c r="L39" i="56"/>
  <c r="L40" i="56"/>
  <c r="L41" i="56"/>
  <c r="L42" i="56"/>
  <c r="L43" i="56"/>
  <c r="L44" i="56"/>
  <c r="L45" i="56"/>
  <c r="L46" i="56"/>
  <c r="L47" i="56"/>
  <c r="L48" i="56"/>
  <c r="L49" i="56"/>
  <c r="L50" i="56"/>
  <c r="L51" i="56"/>
  <c r="L54" i="56"/>
  <c r="L55" i="56"/>
  <c r="L56" i="56"/>
  <c r="L59" i="56"/>
  <c r="L60" i="56"/>
  <c r="L61" i="56"/>
  <c r="L64" i="56"/>
  <c r="L65" i="56"/>
  <c r="L66" i="56"/>
  <c r="L67" i="56"/>
  <c r="L68" i="56"/>
  <c r="L69" i="56"/>
  <c r="L72" i="56"/>
  <c r="L73" i="56"/>
  <c r="L74" i="56"/>
  <c r="L75" i="56"/>
  <c r="L76" i="56"/>
  <c r="L77" i="56"/>
  <c r="L7" i="56"/>
  <c r="AC70" i="56"/>
  <c r="AB70" i="56"/>
  <c r="AA70" i="56"/>
  <c r="Z70" i="56"/>
  <c r="Y70" i="56"/>
  <c r="AC62" i="56"/>
  <c r="AB62" i="56"/>
  <c r="AA62" i="56"/>
  <c r="Z62" i="56"/>
  <c r="Y62" i="56"/>
  <c r="AC57" i="56"/>
  <c r="AB57" i="56"/>
  <c r="AA57" i="56"/>
  <c r="Z57" i="56"/>
  <c r="Y57" i="56"/>
  <c r="AC52" i="56"/>
  <c r="AB52" i="56"/>
  <c r="AA52" i="56"/>
  <c r="Z52" i="56"/>
  <c r="Y52" i="56"/>
  <c r="AD52" i="56" s="1"/>
  <c r="AC36" i="56"/>
  <c r="AB36" i="56"/>
  <c r="AA36" i="56"/>
  <c r="Z36" i="56"/>
  <c r="Y36" i="56"/>
  <c r="AC30" i="56"/>
  <c r="AB30" i="56"/>
  <c r="AA30" i="56"/>
  <c r="Z30" i="56"/>
  <c r="Y30" i="56"/>
  <c r="AC15" i="56"/>
  <c r="AB15" i="56"/>
  <c r="AA15" i="56"/>
  <c r="Z15" i="56"/>
  <c r="Y15" i="56"/>
  <c r="AD15" i="56" s="1"/>
  <c r="AC10" i="56"/>
  <c r="AB10" i="56"/>
  <c r="AA10" i="56"/>
  <c r="Z10" i="56"/>
  <c r="Y10" i="56"/>
  <c r="Q70" i="56"/>
  <c r="P70" i="56"/>
  <c r="O70" i="56"/>
  <c r="N70" i="56"/>
  <c r="M70" i="56"/>
  <c r="Q62" i="56"/>
  <c r="P62" i="56"/>
  <c r="O62" i="56"/>
  <c r="N62" i="56"/>
  <c r="M62" i="56"/>
  <c r="Q57" i="56"/>
  <c r="P57" i="56"/>
  <c r="O57" i="56"/>
  <c r="N57" i="56"/>
  <c r="M57" i="56"/>
  <c r="Q52" i="56"/>
  <c r="P52" i="56"/>
  <c r="O52" i="56"/>
  <c r="N52" i="56"/>
  <c r="M52" i="56"/>
  <c r="Q36" i="56"/>
  <c r="P36" i="56"/>
  <c r="O36" i="56"/>
  <c r="N36" i="56"/>
  <c r="M36" i="56"/>
  <c r="Q30" i="56"/>
  <c r="P30" i="56"/>
  <c r="O30" i="56"/>
  <c r="N30" i="56"/>
  <c r="M30" i="56"/>
  <c r="Q15" i="56"/>
  <c r="P15" i="56"/>
  <c r="O15" i="56"/>
  <c r="N15" i="56"/>
  <c r="M15" i="56"/>
  <c r="Q10" i="56"/>
  <c r="P10" i="56"/>
  <c r="O10" i="56"/>
  <c r="N10" i="56"/>
  <c r="M10" i="56"/>
  <c r="W70" i="56"/>
  <c r="W62" i="56"/>
  <c r="W57" i="56"/>
  <c r="W52" i="56"/>
  <c r="W36" i="56"/>
  <c r="W30" i="56"/>
  <c r="W15" i="56"/>
  <c r="W10" i="56"/>
  <c r="V70" i="56"/>
  <c r="V62" i="56"/>
  <c r="V57" i="56"/>
  <c r="V52" i="56"/>
  <c r="V36" i="56"/>
  <c r="V30" i="56"/>
  <c r="V15" i="56"/>
  <c r="V10" i="56"/>
  <c r="U70" i="56"/>
  <c r="U62" i="56"/>
  <c r="U57" i="56"/>
  <c r="U52" i="56"/>
  <c r="U36" i="56"/>
  <c r="U30" i="56"/>
  <c r="U15" i="56"/>
  <c r="U10" i="56"/>
  <c r="T70" i="56"/>
  <c r="T62" i="56"/>
  <c r="T57" i="56"/>
  <c r="X57" i="56" s="1"/>
  <c r="T52" i="56"/>
  <c r="T36" i="56"/>
  <c r="T30" i="56"/>
  <c r="T15" i="56"/>
  <c r="T10" i="56"/>
  <c r="S70" i="56"/>
  <c r="S62" i="56"/>
  <c r="S57" i="56"/>
  <c r="S52" i="56"/>
  <c r="S36" i="56"/>
  <c r="S30" i="56"/>
  <c r="S15" i="56"/>
  <c r="S10" i="56"/>
  <c r="K70" i="56"/>
  <c r="K62" i="56"/>
  <c r="K57" i="56"/>
  <c r="K52" i="56"/>
  <c r="K36" i="56"/>
  <c r="K30" i="56"/>
  <c r="K15" i="56"/>
  <c r="K10" i="56"/>
  <c r="J70" i="56"/>
  <c r="J62" i="56"/>
  <c r="J57" i="56"/>
  <c r="J52" i="56"/>
  <c r="J36" i="56"/>
  <c r="J30" i="56"/>
  <c r="J15" i="56"/>
  <c r="J10" i="56"/>
  <c r="I70" i="56"/>
  <c r="I62" i="56"/>
  <c r="I57" i="56"/>
  <c r="I52" i="56"/>
  <c r="I36" i="56"/>
  <c r="I30" i="56"/>
  <c r="I15" i="56"/>
  <c r="I10" i="56"/>
  <c r="H70" i="56"/>
  <c r="H62" i="56"/>
  <c r="H57" i="56"/>
  <c r="H52" i="56"/>
  <c r="H36" i="56"/>
  <c r="H30" i="56"/>
  <c r="H15" i="56"/>
  <c r="H10" i="56"/>
  <c r="G62" i="56"/>
  <c r="G52" i="56"/>
  <c r="G30" i="56"/>
  <c r="F70" i="56"/>
  <c r="F62" i="56"/>
  <c r="F57" i="56"/>
  <c r="F52" i="56"/>
  <c r="F36" i="56"/>
  <c r="F30" i="56"/>
  <c r="F15" i="56"/>
  <c r="F10" i="56"/>
  <c r="E70" i="56"/>
  <c r="E62" i="56"/>
  <c r="E57" i="56"/>
  <c r="E52" i="56"/>
  <c r="E36" i="56"/>
  <c r="E30" i="56"/>
  <c r="E15" i="56"/>
  <c r="G15" i="56"/>
  <c r="G70" i="56"/>
  <c r="G57" i="56"/>
  <c r="G36" i="56"/>
  <c r="G10" i="56"/>
  <c r="E10" i="56"/>
  <c r="O14" i="61"/>
  <c r="O6" i="61"/>
  <c r="O7" i="61"/>
  <c r="O8" i="61"/>
  <c r="O9" i="61"/>
  <c r="O10" i="61"/>
  <c r="O11" i="61"/>
  <c r="O12" i="61"/>
  <c r="O13" i="61"/>
  <c r="O5" i="61"/>
  <c r="K6" i="61"/>
  <c r="K7" i="61"/>
  <c r="K8" i="61"/>
  <c r="K9" i="61"/>
  <c r="K10" i="61"/>
  <c r="K11" i="61"/>
  <c r="K12" i="61"/>
  <c r="K13" i="61"/>
  <c r="K5" i="61"/>
  <c r="G13" i="61"/>
  <c r="I13" i="61" s="1"/>
  <c r="G12" i="61"/>
  <c r="I12" i="61" s="1"/>
  <c r="G11" i="61"/>
  <c r="I11" i="61" s="1"/>
  <c r="G10" i="61"/>
  <c r="I10" i="61" s="1"/>
  <c r="G9" i="61"/>
  <c r="I9" i="61" s="1"/>
  <c r="G8" i="61"/>
  <c r="G7" i="61"/>
  <c r="I7" i="61" s="1"/>
  <c r="G6" i="61"/>
  <c r="I6" i="61" s="1"/>
  <c r="N14" i="61"/>
  <c r="E14" i="61"/>
  <c r="G5" i="61"/>
  <c r="I5" i="61" s="1"/>
  <c r="M5" i="61" s="1"/>
  <c r="AD78" i="56" l="1"/>
  <c r="AD80" i="56" s="1"/>
  <c r="Y80" i="56"/>
  <c r="X78" i="56"/>
  <c r="X80" i="56" s="1"/>
  <c r="M80" i="56"/>
  <c r="L78" i="56"/>
  <c r="L80" i="56" s="1"/>
  <c r="L15" i="56"/>
  <c r="X10" i="56"/>
  <c r="R52" i="56"/>
  <c r="R15" i="56"/>
  <c r="AD57" i="56"/>
  <c r="X70" i="56"/>
  <c r="R30" i="56"/>
  <c r="AD62" i="56"/>
  <c r="AD70" i="56"/>
  <c r="X30" i="56"/>
  <c r="R36" i="56"/>
  <c r="L36" i="56"/>
  <c r="X36" i="56"/>
  <c r="X52" i="56"/>
  <c r="R70" i="56"/>
  <c r="AD30" i="56"/>
  <c r="L70" i="56"/>
  <c r="X62" i="56"/>
  <c r="L30" i="56"/>
  <c r="AD36" i="56"/>
  <c r="L52" i="56"/>
  <c r="L57" i="56"/>
  <c r="X15" i="56"/>
  <c r="R57" i="56"/>
  <c r="L62" i="56"/>
  <c r="R62" i="56"/>
  <c r="AD10" i="56"/>
  <c r="R10" i="56"/>
  <c r="L10" i="56"/>
  <c r="M7" i="61"/>
  <c r="M10" i="61"/>
  <c r="M13" i="61"/>
  <c r="M9" i="61"/>
  <c r="M11" i="61"/>
  <c r="M12" i="61"/>
  <c r="G14" i="61"/>
  <c r="M6" i="61"/>
  <c r="I8" i="61"/>
  <c r="M8" i="61" s="1"/>
  <c r="C10" i="20"/>
  <c r="AH65" i="22"/>
  <c r="AB239" i="38"/>
  <c r="AB218" i="38"/>
  <c r="AB199" i="38"/>
  <c r="AB179" i="38"/>
  <c r="AB158" i="38"/>
  <c r="AB139" i="38"/>
  <c r="AB119" i="38"/>
  <c r="AB98" i="38"/>
  <c r="AB79" i="38"/>
  <c r="AB59" i="38"/>
  <c r="AB38" i="38"/>
  <c r="AB19" i="38"/>
  <c r="F239" i="38"/>
  <c r="F231" i="38"/>
  <c r="F227" i="38"/>
  <c r="F218" i="38"/>
  <c r="F210" i="38"/>
  <c r="F205" i="38"/>
  <c r="F199" i="38"/>
  <c r="F191" i="38"/>
  <c r="F187" i="38"/>
  <c r="F179" i="38"/>
  <c r="F167" i="38"/>
  <c r="F158" i="38"/>
  <c r="F150" i="38"/>
  <c r="F146" i="38"/>
  <c r="F139" i="38"/>
  <c r="F127" i="38"/>
  <c r="F111" i="38"/>
  <c r="F90" i="38"/>
  <c r="F30" i="38"/>
  <c r="F107" i="38"/>
  <c r="F119" i="38"/>
  <c r="F98" i="38"/>
  <c r="F86" i="38"/>
  <c r="F67" i="38"/>
  <c r="F79" i="38"/>
  <c r="F59" i="38"/>
  <c r="F51" i="38"/>
  <c r="F47" i="38"/>
  <c r="F38" i="38"/>
  <c r="F26" i="38"/>
  <c r="F7" i="38"/>
  <c r="J138" i="37"/>
  <c r="Q60" i="42"/>
  <c r="Q304" i="42"/>
  <c r="Q303" i="42"/>
  <c r="Q302" i="42"/>
  <c r="Q301" i="42"/>
  <c r="Q300" i="42"/>
  <c r="Q299" i="42"/>
  <c r="Q298" i="42"/>
  <c r="Q297" i="42"/>
  <c r="Q296" i="42"/>
  <c r="Q295" i="42"/>
  <c r="Q294" i="42"/>
  <c r="Q293" i="42"/>
  <c r="Q292" i="42"/>
  <c r="Q189" i="42"/>
  <c r="Q188" i="42"/>
  <c r="Q187" i="42"/>
  <c r="Q186" i="42"/>
  <c r="Q185" i="42"/>
  <c r="Q184" i="42"/>
  <c r="Q183" i="42"/>
  <c r="Q182" i="42"/>
  <c r="Q181" i="42"/>
  <c r="Q180" i="42"/>
  <c r="Q179" i="42"/>
  <c r="Q178" i="42"/>
  <c r="Q177" i="42"/>
  <c r="Q176" i="42"/>
  <c r="Q27" i="42"/>
  <c r="Q26" i="42"/>
  <c r="Q25" i="42"/>
  <c r="Q24" i="42"/>
  <c r="Q66" i="42"/>
  <c r="Q65" i="42"/>
  <c r="Q64" i="42"/>
  <c r="Q63" i="42"/>
  <c r="Q62" i="42"/>
  <c r="Q61" i="42"/>
  <c r="Q59" i="42"/>
  <c r="Q58" i="42"/>
  <c r="Q57" i="42"/>
  <c r="M53" i="47"/>
  <c r="M49" i="47" a="1"/>
  <c r="M49" i="47" s="1"/>
  <c r="M43" i="47" a="1"/>
  <c r="M43" i="47" s="1"/>
  <c r="O39" i="37"/>
  <c r="R404" i="37"/>
  <c r="N404" i="37"/>
  <c r="H404" i="37"/>
  <c r="C404" i="37"/>
  <c r="D399" i="37"/>
  <c r="R395" i="37"/>
  <c r="N395" i="37"/>
  <c r="H395" i="37"/>
  <c r="I395" i="37" s="1"/>
  <c r="C395" i="37"/>
  <c r="I394" i="37"/>
  <c r="I393" i="37"/>
  <c r="I392" i="37"/>
  <c r="R391" i="37"/>
  <c r="N391" i="37"/>
  <c r="H391" i="37"/>
  <c r="C391" i="37"/>
  <c r="I390" i="37"/>
  <c r="I389" i="37"/>
  <c r="I388" i="37"/>
  <c r="R387" i="37"/>
  <c r="N387" i="37"/>
  <c r="H387" i="37"/>
  <c r="C387" i="37"/>
  <c r="I386" i="37"/>
  <c r="I385" i="37"/>
  <c r="I384" i="37"/>
  <c r="R383" i="37"/>
  <c r="N383" i="37"/>
  <c r="N397" i="37" s="1"/>
  <c r="H383" i="37"/>
  <c r="C383" i="37"/>
  <c r="I383" i="37" s="1"/>
  <c r="I382" i="37"/>
  <c r="I381" i="37"/>
  <c r="I380" i="37"/>
  <c r="R373" i="37"/>
  <c r="N373" i="37"/>
  <c r="H373" i="37"/>
  <c r="I373" i="37" s="1"/>
  <c r="C373" i="37"/>
  <c r="D368" i="37"/>
  <c r="R364" i="37"/>
  <c r="N364" i="37"/>
  <c r="H364" i="37"/>
  <c r="C364" i="37"/>
  <c r="I363" i="37"/>
  <c r="I362" i="37"/>
  <c r="I361" i="37"/>
  <c r="R360" i="37"/>
  <c r="N360" i="37"/>
  <c r="H360" i="37"/>
  <c r="C360" i="37"/>
  <c r="I359" i="37"/>
  <c r="I358" i="37"/>
  <c r="I357" i="37"/>
  <c r="R356" i="37"/>
  <c r="N356" i="37"/>
  <c r="H356" i="37"/>
  <c r="C356" i="37"/>
  <c r="I356" i="37" s="1"/>
  <c r="I355" i="37"/>
  <c r="I354" i="37"/>
  <c r="I353" i="37"/>
  <c r="R352" i="37"/>
  <c r="N352" i="37"/>
  <c r="H352" i="37"/>
  <c r="I352" i="37" s="1"/>
  <c r="C352" i="37"/>
  <c r="I351" i="37"/>
  <c r="I350" i="37"/>
  <c r="I349" i="37"/>
  <c r="R342" i="37"/>
  <c r="N342" i="37"/>
  <c r="H342" i="37"/>
  <c r="I342" i="37" s="1"/>
  <c r="C342" i="37"/>
  <c r="D337" i="37"/>
  <c r="R333" i="37"/>
  <c r="N333" i="37"/>
  <c r="H333" i="37"/>
  <c r="C333" i="37"/>
  <c r="P332" i="37"/>
  <c r="I332" i="37"/>
  <c r="P331" i="37"/>
  <c r="I331" i="37"/>
  <c r="P330" i="37"/>
  <c r="I330" i="37"/>
  <c r="R329" i="37"/>
  <c r="N329" i="37"/>
  <c r="H329" i="37"/>
  <c r="I329" i="37" s="1"/>
  <c r="C329" i="37"/>
  <c r="P328" i="37"/>
  <c r="I328" i="37"/>
  <c r="P327" i="37"/>
  <c r="I327" i="37"/>
  <c r="P326" i="37"/>
  <c r="I326" i="37"/>
  <c r="R325" i="37"/>
  <c r="N325" i="37"/>
  <c r="H325" i="37"/>
  <c r="C325" i="37"/>
  <c r="P324" i="37"/>
  <c r="I324" i="37"/>
  <c r="P323" i="37"/>
  <c r="I323" i="37"/>
  <c r="P322" i="37"/>
  <c r="I322" i="37"/>
  <c r="R321" i="37"/>
  <c r="R335" i="37" s="1"/>
  <c r="N321" i="37"/>
  <c r="H321" i="37"/>
  <c r="C321" i="37"/>
  <c r="P320" i="37"/>
  <c r="I320" i="37"/>
  <c r="P319" i="37"/>
  <c r="I319" i="37"/>
  <c r="P318" i="37"/>
  <c r="I318" i="37"/>
  <c r="R311" i="37"/>
  <c r="N311" i="37"/>
  <c r="H311" i="37"/>
  <c r="I311" i="37" s="1"/>
  <c r="C311" i="37"/>
  <c r="D306" i="37"/>
  <c r="R302" i="37"/>
  <c r="N302" i="37"/>
  <c r="H302" i="37"/>
  <c r="I302" i="37" s="1"/>
  <c r="C302" i="37"/>
  <c r="I301" i="37"/>
  <c r="I300" i="37"/>
  <c r="I299" i="37"/>
  <c r="R298" i="37"/>
  <c r="N298" i="37"/>
  <c r="H298" i="37"/>
  <c r="C298" i="37"/>
  <c r="C304" i="37" s="1"/>
  <c r="I297" i="37"/>
  <c r="I296" i="37"/>
  <c r="I295" i="37"/>
  <c r="R294" i="37"/>
  <c r="N294" i="37"/>
  <c r="H294" i="37"/>
  <c r="I294" i="37" s="1"/>
  <c r="C294" i="37"/>
  <c r="I293" i="37"/>
  <c r="I292" i="37"/>
  <c r="I291" i="37"/>
  <c r="R290" i="37"/>
  <c r="N290" i="37"/>
  <c r="I290" i="37"/>
  <c r="H290" i="37"/>
  <c r="H304" i="37" s="1"/>
  <c r="C290" i="37"/>
  <c r="I289" i="37"/>
  <c r="I288" i="37"/>
  <c r="I287" i="37"/>
  <c r="R280" i="37"/>
  <c r="N280" i="37"/>
  <c r="H280" i="37"/>
  <c r="C280" i="37"/>
  <c r="D275" i="37"/>
  <c r="R271" i="37"/>
  <c r="N271" i="37"/>
  <c r="H271" i="37"/>
  <c r="I271" i="37" s="1"/>
  <c r="C271" i="37"/>
  <c r="I270" i="37"/>
  <c r="I269" i="37"/>
  <c r="I268" i="37"/>
  <c r="R267" i="37"/>
  <c r="N267" i="37"/>
  <c r="H267" i="37"/>
  <c r="C267" i="37"/>
  <c r="I266" i="37"/>
  <c r="I265" i="37"/>
  <c r="I264" i="37"/>
  <c r="R263" i="37"/>
  <c r="N263" i="37"/>
  <c r="H263" i="37"/>
  <c r="I263" i="37" s="1"/>
  <c r="C263" i="37"/>
  <c r="I262" i="37"/>
  <c r="I261" i="37"/>
  <c r="I260" i="37"/>
  <c r="R259" i="37"/>
  <c r="R273" i="37" s="1"/>
  <c r="N259" i="37"/>
  <c r="N273" i="37" s="1"/>
  <c r="H259" i="37"/>
  <c r="C259" i="37"/>
  <c r="I258" i="37"/>
  <c r="I257" i="37"/>
  <c r="I256" i="37"/>
  <c r="R249" i="37"/>
  <c r="N249" i="37"/>
  <c r="H249" i="37"/>
  <c r="C249" i="37"/>
  <c r="D244" i="37"/>
  <c r="R240" i="37"/>
  <c r="N240" i="37"/>
  <c r="H240" i="37"/>
  <c r="C240" i="37"/>
  <c r="I239" i="37"/>
  <c r="I238" i="37"/>
  <c r="I237" i="37"/>
  <c r="R236" i="37"/>
  <c r="N236" i="37"/>
  <c r="H236" i="37"/>
  <c r="I236" i="37" s="1"/>
  <c r="C236" i="37"/>
  <c r="I235" i="37"/>
  <c r="I234" i="37"/>
  <c r="I233" i="37"/>
  <c r="R232" i="37"/>
  <c r="N232" i="37"/>
  <c r="H232" i="37"/>
  <c r="C232" i="37"/>
  <c r="I231" i="37"/>
  <c r="I230" i="37"/>
  <c r="I229" i="37"/>
  <c r="R228" i="37"/>
  <c r="R242" i="37" s="1"/>
  <c r="N228" i="37"/>
  <c r="H228" i="37"/>
  <c r="C228" i="37"/>
  <c r="I227" i="37"/>
  <c r="I226" i="37"/>
  <c r="I225" i="37"/>
  <c r="R218" i="37"/>
  <c r="N218" i="37"/>
  <c r="H218" i="37"/>
  <c r="I218" i="37" s="1"/>
  <c r="C218" i="37"/>
  <c r="D213" i="37"/>
  <c r="R209" i="37"/>
  <c r="N209" i="37"/>
  <c r="H209" i="37"/>
  <c r="I209" i="37" s="1"/>
  <c r="C209" i="37"/>
  <c r="C211" i="37" s="1"/>
  <c r="I208" i="37"/>
  <c r="I207" i="37"/>
  <c r="I206" i="37"/>
  <c r="R205" i="37"/>
  <c r="N205" i="37"/>
  <c r="H205" i="37"/>
  <c r="C205" i="37"/>
  <c r="I205" i="37" s="1"/>
  <c r="I204" i="37"/>
  <c r="I203" i="37"/>
  <c r="I202" i="37"/>
  <c r="R201" i="37"/>
  <c r="N201" i="37"/>
  <c r="H201" i="37"/>
  <c r="C201" i="37"/>
  <c r="I200" i="37"/>
  <c r="I199" i="37"/>
  <c r="I198" i="37"/>
  <c r="R197" i="37"/>
  <c r="N197" i="37"/>
  <c r="H197" i="37"/>
  <c r="C197" i="37"/>
  <c r="I196" i="37"/>
  <c r="I195" i="37"/>
  <c r="I194" i="37"/>
  <c r="R187" i="37"/>
  <c r="N187" i="37"/>
  <c r="H187" i="37"/>
  <c r="C187" i="37"/>
  <c r="D182" i="37"/>
  <c r="R178" i="37"/>
  <c r="N178" i="37"/>
  <c r="H178" i="37"/>
  <c r="I178" i="37" s="1"/>
  <c r="C178" i="37"/>
  <c r="I177" i="37"/>
  <c r="I176" i="37"/>
  <c r="I175" i="37"/>
  <c r="R174" i="37"/>
  <c r="N174" i="37"/>
  <c r="H174" i="37"/>
  <c r="C174" i="37"/>
  <c r="I174" i="37" s="1"/>
  <c r="I173" i="37"/>
  <c r="I172" i="37"/>
  <c r="I171" i="37"/>
  <c r="R170" i="37"/>
  <c r="N170" i="37"/>
  <c r="H170" i="37"/>
  <c r="I170" i="37" s="1"/>
  <c r="C170" i="37"/>
  <c r="I169" i="37"/>
  <c r="I168" i="37"/>
  <c r="I167" i="37"/>
  <c r="R166" i="37"/>
  <c r="N166" i="37"/>
  <c r="H166" i="37"/>
  <c r="C166" i="37"/>
  <c r="I166" i="37" s="1"/>
  <c r="I165" i="37"/>
  <c r="I164" i="37"/>
  <c r="I163" i="37"/>
  <c r="R156" i="37"/>
  <c r="N156" i="37"/>
  <c r="H156" i="37"/>
  <c r="C156" i="37"/>
  <c r="I156" i="37" s="1"/>
  <c r="D151" i="37"/>
  <c r="R147" i="37"/>
  <c r="N147" i="37"/>
  <c r="H147" i="37"/>
  <c r="C147" i="37"/>
  <c r="I146" i="37"/>
  <c r="I145" i="37"/>
  <c r="I144" i="37"/>
  <c r="R143" i="37"/>
  <c r="N143" i="37"/>
  <c r="H143" i="37"/>
  <c r="C143" i="37"/>
  <c r="I142" i="37"/>
  <c r="I141" i="37"/>
  <c r="I140" i="37"/>
  <c r="R139" i="37"/>
  <c r="N139" i="37"/>
  <c r="H139" i="37"/>
  <c r="I139" i="37" s="1"/>
  <c r="C139" i="37"/>
  <c r="L138" i="37"/>
  <c r="I138" i="37"/>
  <c r="I137" i="37"/>
  <c r="I136" i="37"/>
  <c r="R135" i="37"/>
  <c r="N135" i="37"/>
  <c r="H135" i="37"/>
  <c r="C135" i="37"/>
  <c r="I134" i="37"/>
  <c r="I133" i="37"/>
  <c r="I132" i="37"/>
  <c r="R125" i="37"/>
  <c r="N125" i="37"/>
  <c r="H125" i="37"/>
  <c r="C125" i="37"/>
  <c r="D120" i="37"/>
  <c r="R116" i="37"/>
  <c r="N116" i="37"/>
  <c r="H116" i="37"/>
  <c r="C116" i="37"/>
  <c r="I115" i="37"/>
  <c r="I114" i="37"/>
  <c r="I113" i="37"/>
  <c r="R112" i="37"/>
  <c r="N112" i="37"/>
  <c r="H112" i="37"/>
  <c r="I112" i="37" s="1"/>
  <c r="C112" i="37"/>
  <c r="I111" i="37"/>
  <c r="I110" i="37"/>
  <c r="I109" i="37"/>
  <c r="R108" i="37"/>
  <c r="N108" i="37"/>
  <c r="H108" i="37"/>
  <c r="C108" i="37"/>
  <c r="I108" i="37" s="1"/>
  <c r="S107" i="37"/>
  <c r="I107" i="37"/>
  <c r="J106" i="37"/>
  <c r="L106" i="37" s="1"/>
  <c r="I106" i="37"/>
  <c r="I105" i="37"/>
  <c r="R104" i="37"/>
  <c r="N104" i="37"/>
  <c r="H104" i="37"/>
  <c r="H118" i="37" s="1"/>
  <c r="C104" i="37"/>
  <c r="I103" i="37"/>
  <c r="I102" i="37"/>
  <c r="I101" i="37"/>
  <c r="R94" i="37"/>
  <c r="N94" i="37"/>
  <c r="H94" i="37"/>
  <c r="C94" i="37"/>
  <c r="D89" i="37"/>
  <c r="R85" i="37"/>
  <c r="N85" i="37"/>
  <c r="H85" i="37"/>
  <c r="I85" i="37" s="1"/>
  <c r="C85" i="37"/>
  <c r="I84" i="37"/>
  <c r="I83" i="37"/>
  <c r="I82" i="37"/>
  <c r="R81" i="37"/>
  <c r="N81" i="37"/>
  <c r="H81" i="37"/>
  <c r="C81" i="37"/>
  <c r="I80" i="37"/>
  <c r="I79" i="37"/>
  <c r="I78" i="37"/>
  <c r="R77" i="37"/>
  <c r="N77" i="37"/>
  <c r="H77" i="37"/>
  <c r="I77" i="37" s="1"/>
  <c r="C77" i="37"/>
  <c r="I76" i="37"/>
  <c r="I75" i="37"/>
  <c r="I74" i="37"/>
  <c r="R73" i="37"/>
  <c r="N73" i="37"/>
  <c r="N87" i="37" s="1"/>
  <c r="H73" i="37"/>
  <c r="C73" i="37"/>
  <c r="I72" i="37"/>
  <c r="I71" i="37"/>
  <c r="I70" i="37"/>
  <c r="R63" i="37"/>
  <c r="N63" i="37"/>
  <c r="H63" i="37"/>
  <c r="C63" i="37"/>
  <c r="D58" i="37"/>
  <c r="R54" i="37"/>
  <c r="N54" i="37"/>
  <c r="H54" i="37"/>
  <c r="I54" i="37" s="1"/>
  <c r="C54" i="37"/>
  <c r="I53" i="37"/>
  <c r="I52" i="37"/>
  <c r="I51" i="37"/>
  <c r="R50" i="37"/>
  <c r="N50" i="37"/>
  <c r="H50" i="37"/>
  <c r="C50" i="37"/>
  <c r="I50" i="37" s="1"/>
  <c r="I49" i="37"/>
  <c r="I48" i="37"/>
  <c r="I47" i="37"/>
  <c r="R46" i="37"/>
  <c r="N46" i="37"/>
  <c r="H46" i="37"/>
  <c r="I46" i="37" s="1"/>
  <c r="C46" i="37"/>
  <c r="I45" i="37"/>
  <c r="I44" i="37"/>
  <c r="I43" i="37"/>
  <c r="R42" i="37"/>
  <c r="R56" i="37" s="1"/>
  <c r="N42" i="37"/>
  <c r="H42" i="37"/>
  <c r="C42" i="37"/>
  <c r="I42" i="37" s="1"/>
  <c r="I41" i="37"/>
  <c r="I40" i="37"/>
  <c r="I39" i="37"/>
  <c r="I61" i="49"/>
  <c r="H61" i="49"/>
  <c r="G61" i="49"/>
  <c r="F61" i="49"/>
  <c r="E61" i="49"/>
  <c r="D61" i="49"/>
  <c r="C61" i="49"/>
  <c r="Q61" i="49"/>
  <c r="P61" i="49"/>
  <c r="O61" i="49"/>
  <c r="N61" i="49"/>
  <c r="M61" i="49"/>
  <c r="L61" i="49"/>
  <c r="K61" i="49"/>
  <c r="Q51" i="49"/>
  <c r="P51" i="49"/>
  <c r="O51" i="49"/>
  <c r="N51" i="49"/>
  <c r="M51" i="49"/>
  <c r="L51" i="49"/>
  <c r="K51" i="49"/>
  <c r="I51" i="49"/>
  <c r="H51" i="49"/>
  <c r="G51" i="49"/>
  <c r="F51" i="49"/>
  <c r="E51" i="49"/>
  <c r="D51" i="49"/>
  <c r="C51" i="49"/>
  <c r="I42" i="49"/>
  <c r="H42" i="49"/>
  <c r="G42" i="49"/>
  <c r="F42" i="49"/>
  <c r="E42" i="49"/>
  <c r="D42" i="49"/>
  <c r="C42" i="49"/>
  <c r="Q42" i="49"/>
  <c r="P42" i="49"/>
  <c r="O42" i="49"/>
  <c r="N42" i="49"/>
  <c r="M42" i="49"/>
  <c r="L42" i="49"/>
  <c r="K42" i="49"/>
  <c r="Q33" i="49"/>
  <c r="P33" i="49"/>
  <c r="O33" i="49"/>
  <c r="N33" i="49"/>
  <c r="M33" i="49"/>
  <c r="L33" i="49"/>
  <c r="K33" i="49"/>
  <c r="I33" i="49"/>
  <c r="H33" i="49"/>
  <c r="G33" i="49"/>
  <c r="F33" i="49"/>
  <c r="E33" i="49"/>
  <c r="D33" i="49"/>
  <c r="C33" i="49"/>
  <c r="I24" i="49"/>
  <c r="H24" i="49"/>
  <c r="G24" i="49"/>
  <c r="F24" i="49"/>
  <c r="E24" i="49"/>
  <c r="D24" i="49"/>
  <c r="C24" i="49"/>
  <c r="Q24" i="49"/>
  <c r="P24" i="49"/>
  <c r="O24" i="49"/>
  <c r="N24" i="49"/>
  <c r="M24" i="49"/>
  <c r="L24" i="49"/>
  <c r="K24" i="49"/>
  <c r="Q15" i="49"/>
  <c r="P15" i="49"/>
  <c r="O15" i="49"/>
  <c r="N15" i="49"/>
  <c r="M15" i="49"/>
  <c r="L15" i="49"/>
  <c r="K15" i="49"/>
  <c r="I15" i="49"/>
  <c r="H15" i="49"/>
  <c r="G15" i="49"/>
  <c r="F15" i="49"/>
  <c r="E15" i="49"/>
  <c r="D15" i="49"/>
  <c r="C15" i="49"/>
  <c r="AG61" i="49"/>
  <c r="AF61" i="49"/>
  <c r="AE61" i="49"/>
  <c r="AD61" i="49"/>
  <c r="AC61" i="49"/>
  <c r="AB61" i="49"/>
  <c r="AA61" i="49"/>
  <c r="Y61" i="49"/>
  <c r="X61" i="49"/>
  <c r="W61" i="49"/>
  <c r="V61" i="49"/>
  <c r="U61" i="49"/>
  <c r="T61" i="49"/>
  <c r="S61" i="49"/>
  <c r="R61" i="49"/>
  <c r="Y51" i="49"/>
  <c r="X51" i="49"/>
  <c r="W51" i="49"/>
  <c r="V51" i="49"/>
  <c r="U51" i="49"/>
  <c r="T51" i="49"/>
  <c r="S51" i="49"/>
  <c r="Y42" i="49"/>
  <c r="X42" i="49"/>
  <c r="W42" i="49"/>
  <c r="V42" i="49"/>
  <c r="U42" i="49"/>
  <c r="T42" i="49"/>
  <c r="S42" i="49"/>
  <c r="Y33" i="49"/>
  <c r="X33" i="49"/>
  <c r="W33" i="49"/>
  <c r="V33" i="49"/>
  <c r="U33" i="49"/>
  <c r="T33" i="49"/>
  <c r="S33" i="49"/>
  <c r="Y24" i="49"/>
  <c r="X24" i="49"/>
  <c r="W24" i="49"/>
  <c r="V24" i="49"/>
  <c r="U24" i="49"/>
  <c r="T24" i="49"/>
  <c r="S24" i="49"/>
  <c r="Y15" i="49"/>
  <c r="X15" i="49"/>
  <c r="W15" i="49"/>
  <c r="V15" i="49"/>
  <c r="U15" i="49"/>
  <c r="T15" i="49"/>
  <c r="S15" i="49"/>
  <c r="AG51" i="49"/>
  <c r="AF51" i="49"/>
  <c r="AE51" i="49"/>
  <c r="AD51" i="49"/>
  <c r="AC51" i="49"/>
  <c r="AB51" i="49"/>
  <c r="AA51" i="49"/>
  <c r="AG42" i="49"/>
  <c r="AF42" i="49"/>
  <c r="AE42" i="49"/>
  <c r="AD42" i="49"/>
  <c r="AC42" i="49"/>
  <c r="AB42" i="49"/>
  <c r="AA42" i="49"/>
  <c r="AG33" i="49"/>
  <c r="AF33" i="49"/>
  <c r="AE33" i="49"/>
  <c r="AD33" i="49"/>
  <c r="AC33" i="49"/>
  <c r="AB33" i="49"/>
  <c r="AA33" i="49"/>
  <c r="AG24" i="49"/>
  <c r="AF24" i="49"/>
  <c r="AE24" i="49"/>
  <c r="AD24" i="49"/>
  <c r="AC24" i="49"/>
  <c r="AB24" i="49"/>
  <c r="AA24" i="49"/>
  <c r="AG15" i="49"/>
  <c r="AF15" i="49"/>
  <c r="AE15" i="49"/>
  <c r="AD15" i="49"/>
  <c r="AC15" i="49"/>
  <c r="AB15" i="49"/>
  <c r="AA15" i="49"/>
  <c r="Y6" i="49"/>
  <c r="X6" i="49"/>
  <c r="Q6" i="49"/>
  <c r="P6" i="49"/>
  <c r="O6" i="49"/>
  <c r="N6" i="49"/>
  <c r="M6" i="49"/>
  <c r="L6" i="49"/>
  <c r="K6" i="49"/>
  <c r="S6" i="49"/>
  <c r="T6" i="49"/>
  <c r="U6" i="49"/>
  <c r="V6" i="49"/>
  <c r="W6" i="49"/>
  <c r="AG6" i="49"/>
  <c r="AF6" i="49"/>
  <c r="AE6" i="49"/>
  <c r="AD6" i="49"/>
  <c r="AC6" i="49"/>
  <c r="AB6" i="49"/>
  <c r="AA6" i="49"/>
  <c r="I6" i="49"/>
  <c r="H6" i="49"/>
  <c r="G6" i="49"/>
  <c r="F6" i="49"/>
  <c r="E6" i="49"/>
  <c r="C6" i="49"/>
  <c r="D6" i="49"/>
  <c r="AQ49" i="48"/>
  <c r="AQ41" i="48"/>
  <c r="AQ33" i="48"/>
  <c r="AQ25" i="48"/>
  <c r="AQ17" i="48"/>
  <c r="AQ9" i="48"/>
  <c r="AK49" i="48"/>
  <c r="AK41" i="48"/>
  <c r="AK33" i="48"/>
  <c r="AK25" i="48"/>
  <c r="AK17" i="48"/>
  <c r="AK9" i="48"/>
  <c r="AF49" i="48"/>
  <c r="AF41" i="48"/>
  <c r="AF33" i="48"/>
  <c r="AF25" i="48"/>
  <c r="AF17" i="48"/>
  <c r="AF9" i="48"/>
  <c r="AO39" i="64"/>
  <c r="AK39" i="64"/>
  <c r="AE39" i="64"/>
  <c r="AA39" i="64"/>
  <c r="S39" i="64"/>
  <c r="M39" i="64"/>
  <c r="B39" i="64"/>
  <c r="AP38" i="64"/>
  <c r="AG38" i="64"/>
  <c r="AF38" i="64"/>
  <c r="W38" i="64"/>
  <c r="T38" i="64"/>
  <c r="Q38" i="64"/>
  <c r="I38" i="64"/>
  <c r="F38" i="64"/>
  <c r="BH58" i="63"/>
  <c r="BH57" i="63"/>
  <c r="BH50" i="63"/>
  <c r="BH49" i="63"/>
  <c r="BH48" i="63"/>
  <c r="BH47" i="63"/>
  <c r="BH46" i="63"/>
  <c r="BH45" i="63"/>
  <c r="BH44" i="63"/>
  <c r="BH43" i="63"/>
  <c r="BH42" i="63"/>
  <c r="BH41" i="63"/>
  <c r="BH40" i="63"/>
  <c r="BH38" i="63"/>
  <c r="BH37" i="63"/>
  <c r="BH36" i="63"/>
  <c r="BH35" i="63"/>
  <c r="BH34" i="63"/>
  <c r="BH33" i="63"/>
  <c r="BH32" i="63"/>
  <c r="BH31" i="63"/>
  <c r="BH30" i="63"/>
  <c r="BH29" i="63"/>
  <c r="BH28" i="63"/>
  <c r="BH27" i="63"/>
  <c r="BH26" i="63"/>
  <c r="BH25" i="63"/>
  <c r="BH23" i="63"/>
  <c r="BH22" i="63"/>
  <c r="BH21" i="63"/>
  <c r="BH18" i="63"/>
  <c r="BH17" i="63"/>
  <c r="BH16" i="63"/>
  <c r="Q56" i="42"/>
  <c r="Q55" i="42"/>
  <c r="K14" i="61" l="1"/>
  <c r="M14" i="61"/>
  <c r="I14" i="61"/>
  <c r="I125" i="37"/>
  <c r="I304" i="37"/>
  <c r="I325" i="37"/>
  <c r="I391" i="37"/>
  <c r="H56" i="37"/>
  <c r="I201" i="37"/>
  <c r="I187" i="37"/>
  <c r="I240" i="37"/>
  <c r="R304" i="37"/>
  <c r="N366" i="37"/>
  <c r="H397" i="37"/>
  <c r="R87" i="37"/>
  <c r="I232" i="37"/>
  <c r="I321" i="37"/>
  <c r="I333" i="37"/>
  <c r="R397" i="37"/>
  <c r="R118" i="37"/>
  <c r="C366" i="37"/>
  <c r="H149" i="37"/>
  <c r="N149" i="37"/>
  <c r="R149" i="37"/>
  <c r="H180" i="37"/>
  <c r="I387" i="37"/>
  <c r="C118" i="37"/>
  <c r="I118" i="37" s="1"/>
  <c r="H211" i="37"/>
  <c r="I211" i="37" s="1"/>
  <c r="I63" i="37"/>
  <c r="R180" i="37"/>
  <c r="I197" i="37"/>
  <c r="I94" i="37"/>
  <c r="I147" i="37"/>
  <c r="R211" i="37"/>
  <c r="I267" i="37"/>
  <c r="H242" i="37"/>
  <c r="I298" i="37"/>
  <c r="N242" i="37"/>
  <c r="I280" i="37"/>
  <c r="H335" i="37"/>
  <c r="I335" i="37" s="1"/>
  <c r="N56" i="37"/>
  <c r="C149" i="37"/>
  <c r="I149" i="37" s="1"/>
  <c r="N180" i="37"/>
  <c r="H273" i="37"/>
  <c r="N335" i="37"/>
  <c r="I81" i="37"/>
  <c r="I259" i="37"/>
  <c r="I116" i="37"/>
  <c r="C242" i="37"/>
  <c r="I242" i="37" s="1"/>
  <c r="I364" i="37"/>
  <c r="R366" i="37"/>
  <c r="H87" i="37"/>
  <c r="C335" i="37"/>
  <c r="C56" i="37"/>
  <c r="I104" i="37"/>
  <c r="C180" i="37"/>
  <c r="I180" i="37" s="1"/>
  <c r="N211" i="37"/>
  <c r="C397" i="37"/>
  <c r="N118" i="37"/>
  <c r="C87" i="37"/>
  <c r="C273" i="37"/>
  <c r="N304" i="37"/>
  <c r="I249" i="37"/>
  <c r="I143" i="37"/>
  <c r="I360" i="37"/>
  <c r="I228" i="37"/>
  <c r="H366" i="37"/>
  <c r="I366" i="37" s="1"/>
  <c r="I404" i="37"/>
  <c r="AQ38" i="64"/>
  <c r="I135" i="37"/>
  <c r="I73" i="37"/>
  <c r="I56" i="37"/>
  <c r="AQ39" i="64"/>
  <c r="AQ41" i="64" s="1"/>
  <c r="H96" i="42"/>
  <c r="G10" i="30"/>
  <c r="Y10" i="23"/>
  <c r="AC9" i="42"/>
  <c r="O8" i="58"/>
  <c r="C10" i="58"/>
  <c r="D10" i="58"/>
  <c r="D12" i="58" s="1"/>
  <c r="E10" i="58"/>
  <c r="F10" i="58"/>
  <c r="F12" i="58" s="1"/>
  <c r="G10" i="58"/>
  <c r="H10" i="58"/>
  <c r="H12" i="58" s="1"/>
  <c r="I10" i="58"/>
  <c r="I12" i="58" s="1"/>
  <c r="J10" i="58"/>
  <c r="J12" i="58" s="1"/>
  <c r="K10" i="58"/>
  <c r="L10" i="58"/>
  <c r="L12" i="58" s="1"/>
  <c r="M10" i="58"/>
  <c r="M12" i="58" s="1"/>
  <c r="N10" i="58"/>
  <c r="N12" i="58" s="1"/>
  <c r="O11" i="58"/>
  <c r="I397" i="37" l="1"/>
  <c r="I273" i="37"/>
  <c r="I87" i="37"/>
  <c r="D13" i="58"/>
  <c r="E13" i="58"/>
  <c r="I13" i="58"/>
  <c r="E12" i="58"/>
  <c r="O10" i="58"/>
  <c r="O12" i="58" s="1"/>
  <c r="O13" i="58" s="1"/>
  <c r="M13" i="58"/>
  <c r="L13" i="58"/>
  <c r="H13" i="58"/>
  <c r="K13" i="58"/>
  <c r="G13" i="58"/>
  <c r="K12" i="58"/>
  <c r="G12" i="58"/>
  <c r="C12" i="58"/>
  <c r="N13" i="58"/>
  <c r="J13" i="58"/>
  <c r="F13" i="58"/>
  <c r="E11" i="57"/>
  <c r="E14" i="57" s="1"/>
  <c r="E15" i="57" s="1"/>
  <c r="F11" i="57"/>
  <c r="F14" i="57" s="1"/>
  <c r="F15" i="57" s="1"/>
  <c r="G11" i="57"/>
  <c r="G14" i="57" s="1"/>
  <c r="G15" i="57" s="1"/>
  <c r="H11" i="57"/>
  <c r="H14" i="57" s="1"/>
  <c r="H15" i="57" s="1"/>
  <c r="I11" i="57"/>
  <c r="I14" i="57" s="1"/>
  <c r="I15" i="57" s="1"/>
  <c r="E26" i="57"/>
  <c r="F26" i="57"/>
  <c r="G26" i="57"/>
  <c r="H26" i="57"/>
  <c r="I26" i="57"/>
  <c r="I28" i="57" s="1"/>
  <c r="E27" i="57"/>
  <c r="F27" i="57"/>
  <c r="F28" i="57" s="1"/>
  <c r="G27" i="57"/>
  <c r="H27" i="57"/>
  <c r="I27" i="57"/>
  <c r="E31" i="57"/>
  <c r="F31" i="57"/>
  <c r="G31" i="57"/>
  <c r="H31" i="57"/>
  <c r="I31" i="57"/>
  <c r="E32" i="57"/>
  <c r="E33" i="57"/>
  <c r="E34" i="57"/>
  <c r="E35" i="57"/>
  <c r="E36" i="57" s="1"/>
  <c r="F35" i="57"/>
  <c r="F36" i="57" s="1"/>
  <c r="G35" i="57"/>
  <c r="G36" i="57" s="1"/>
  <c r="H35" i="57"/>
  <c r="H36" i="57" s="1"/>
  <c r="I35" i="57"/>
  <c r="I36" i="57" s="1"/>
  <c r="F46" i="57"/>
  <c r="G46" i="57"/>
  <c r="H46" i="57"/>
  <c r="I46" i="57"/>
  <c r="G28" i="57" l="1"/>
  <c r="H37" i="57"/>
  <c r="F37" i="57"/>
  <c r="H28" i="57"/>
  <c r="E28" i="57"/>
  <c r="H55" i="57"/>
  <c r="F55" i="57"/>
  <c r="I37" i="57"/>
  <c r="G37" i="57"/>
  <c r="Q42" i="19"/>
  <c r="R42" i="19" s="1"/>
  <c r="G55" i="57" l="1"/>
  <c r="I55" i="57"/>
  <c r="Q4" i="47"/>
  <c r="K4" i="47"/>
  <c r="C4" i="47"/>
  <c r="M38" i="47" l="1" a="1"/>
  <c r="M38" i="47" s="1"/>
  <c r="M54" i="47" s="1"/>
  <c r="AQ55" i="48"/>
  <c r="AQ54" i="48"/>
  <c r="AQ53" i="48"/>
  <c r="AQ44" i="48"/>
  <c r="AQ39" i="48"/>
  <c r="AQ35" i="48"/>
  <c r="AQ30" i="48"/>
  <c r="AQ26" i="48"/>
  <c r="AQ21" i="48"/>
  <c r="AQ12" i="48"/>
  <c r="AK55" i="48"/>
  <c r="AK51" i="48"/>
  <c r="AK46" i="48"/>
  <c r="AK42" i="48"/>
  <c r="AK37" i="48"/>
  <c r="AK28" i="48"/>
  <c r="AK23" i="48"/>
  <c r="AK19" i="48"/>
  <c r="AK14" i="48"/>
  <c r="AK10" i="48"/>
  <c r="AF53" i="48"/>
  <c r="AF44" i="48"/>
  <c r="AF39" i="48"/>
  <c r="AF35" i="48"/>
  <c r="AF30" i="48"/>
  <c r="AF26" i="48"/>
  <c r="AF21" i="48"/>
  <c r="AF12" i="48"/>
  <c r="AQ47" i="48"/>
  <c r="AQ43" i="48"/>
  <c r="AQ38" i="48"/>
  <c r="AQ34" i="48"/>
  <c r="AQ29" i="48"/>
  <c r="AQ20" i="48"/>
  <c r="AQ15" i="48"/>
  <c r="AQ11" i="48"/>
  <c r="AK54" i="48"/>
  <c r="AK50" i="48"/>
  <c r="AK45" i="48"/>
  <c r="AK36" i="48"/>
  <c r="AK31" i="48"/>
  <c r="AK27" i="48"/>
  <c r="AK22" i="48"/>
  <c r="AK18" i="48"/>
  <c r="AK13" i="48"/>
  <c r="AF52" i="48"/>
  <c r="AF47" i="48"/>
  <c r="AF43" i="48"/>
  <c r="AF38" i="48"/>
  <c r="AF34" i="48"/>
  <c r="AF29" i="48"/>
  <c r="AF20" i="48"/>
  <c r="AF15" i="48"/>
  <c r="AF11" i="48"/>
  <c r="AQ51" i="48"/>
  <c r="AQ46" i="48"/>
  <c r="AQ42" i="48"/>
  <c r="AQ37" i="48"/>
  <c r="AQ28" i="48"/>
  <c r="AQ23" i="48"/>
  <c r="AQ19" i="48"/>
  <c r="AQ14" i="48"/>
  <c r="AQ10" i="48"/>
  <c r="AK53" i="48"/>
  <c r="AK44" i="48"/>
  <c r="AK39" i="48"/>
  <c r="AK35" i="48"/>
  <c r="AK30" i="48"/>
  <c r="AK26" i="48"/>
  <c r="AK21" i="48"/>
  <c r="AK12" i="48"/>
  <c r="AF55" i="48"/>
  <c r="AF51" i="48"/>
  <c r="AF46" i="48"/>
  <c r="AF42" i="48"/>
  <c r="AF37" i="48"/>
  <c r="AF28" i="48"/>
  <c r="AF23" i="48"/>
  <c r="AF19" i="48"/>
  <c r="AF14" i="48"/>
  <c r="AF10" i="48"/>
  <c r="AQ50" i="48"/>
  <c r="AQ45" i="48"/>
  <c r="AQ36" i="48"/>
  <c r="AQ31" i="48"/>
  <c r="AQ27" i="48"/>
  <c r="AQ22" i="48"/>
  <c r="AQ52" i="48"/>
  <c r="AQ18" i="48"/>
  <c r="AK52" i="48"/>
  <c r="AK29" i="48"/>
  <c r="AK15" i="48"/>
  <c r="AF50" i="48"/>
  <c r="AF36" i="48"/>
  <c r="AF13" i="48"/>
  <c r="AF27" i="48"/>
  <c r="AK38" i="48"/>
  <c r="AK11" i="48"/>
  <c r="AF22" i="48"/>
  <c r="AQ13" i="48"/>
  <c r="AK47" i="48"/>
  <c r="AK34" i="48"/>
  <c r="AK20" i="48"/>
  <c r="AF45" i="48"/>
  <c r="AF31" i="48"/>
  <c r="AF18" i="48"/>
  <c r="AK43" i="48"/>
  <c r="AF54" i="48"/>
  <c r="AA49" i="48"/>
  <c r="AA41" i="48"/>
  <c r="AA33" i="48"/>
  <c r="AA25" i="48"/>
  <c r="V49" i="48"/>
  <c r="V41" i="48"/>
  <c r="V33" i="48"/>
  <c r="V25" i="48"/>
  <c r="Q49" i="48"/>
  <c r="Q41" i="48"/>
  <c r="Q33" i="48"/>
  <c r="Q25" i="48"/>
  <c r="L49" i="48"/>
  <c r="L41" i="48"/>
  <c r="L33" i="48"/>
  <c r="L25" i="48"/>
  <c r="S53" i="47" l="1"/>
  <c r="Q53" i="47"/>
  <c r="O53" i="47"/>
  <c r="K53" i="47"/>
  <c r="I53" i="47"/>
  <c r="G53" i="47"/>
  <c r="E53" i="47"/>
  <c r="S49" i="47" a="1"/>
  <c r="S49" i="47" s="1"/>
  <c r="Q49" i="47" a="1"/>
  <c r="Q49" i="47" s="1"/>
  <c r="O49" i="47" a="1"/>
  <c r="O49" i="47" s="1"/>
  <c r="K49" i="47" a="1"/>
  <c r="K49" i="47" s="1"/>
  <c r="I49" i="47" a="1"/>
  <c r="I49" i="47" s="1"/>
  <c r="G49" i="47" a="1"/>
  <c r="G49" i="47" s="1"/>
  <c r="E49" i="47" a="1"/>
  <c r="E49" i="47" s="1"/>
  <c r="S43" i="47" a="1"/>
  <c r="S43" i="47" s="1"/>
  <c r="Q43" i="47" a="1"/>
  <c r="Q43" i="47" s="1"/>
  <c r="O43" i="47" a="1"/>
  <c r="O43" i="47" s="1"/>
  <c r="K43" i="47" a="1"/>
  <c r="K43" i="47" s="1"/>
  <c r="I43" i="47" a="1"/>
  <c r="I43" i="47" s="1"/>
  <c r="G43" i="47" a="1"/>
  <c r="G43" i="47" s="1"/>
  <c r="E43" i="47" a="1"/>
  <c r="E43" i="47" s="1"/>
  <c r="S38" i="47" a="1"/>
  <c r="Q38" i="47" a="1"/>
  <c r="O38" i="47" a="1"/>
  <c r="O38" i="47" s="1"/>
  <c r="K38" i="47" a="1"/>
  <c r="I38" i="47" a="1"/>
  <c r="G38" i="47" a="1"/>
  <c r="E38" i="47" a="1"/>
  <c r="E38" i="47" s="1"/>
  <c r="G10" i="48" l="1"/>
  <c r="AA54" i="48"/>
  <c r="AA50" i="48"/>
  <c r="AA45" i="48"/>
  <c r="AA36" i="48"/>
  <c r="AA31" i="48"/>
  <c r="AA27" i="48"/>
  <c r="AA22" i="48"/>
  <c r="AA18" i="48"/>
  <c r="V52" i="48"/>
  <c r="V47" i="48"/>
  <c r="V43" i="48"/>
  <c r="V38" i="48"/>
  <c r="V34" i="48"/>
  <c r="V29" i="48"/>
  <c r="V20" i="48"/>
  <c r="Q54" i="48"/>
  <c r="Q50" i="48"/>
  <c r="Q45" i="48"/>
  <c r="Q36" i="48"/>
  <c r="Q31" i="48"/>
  <c r="Q27" i="48"/>
  <c r="Q22" i="48"/>
  <c r="Q18" i="48"/>
  <c r="L52" i="48"/>
  <c r="L47" i="48"/>
  <c r="L43" i="48"/>
  <c r="L38" i="48"/>
  <c r="L34" i="48"/>
  <c r="L29" i="48"/>
  <c r="L20" i="48"/>
  <c r="G54" i="48"/>
  <c r="G50" i="48"/>
  <c r="G44" i="48"/>
  <c r="G38" i="48"/>
  <c r="G34" i="48"/>
  <c r="G28" i="48"/>
  <c r="G22" i="48"/>
  <c r="G18" i="48"/>
  <c r="AA12" i="48"/>
  <c r="V14" i="48"/>
  <c r="V10" i="48"/>
  <c r="Q12" i="48"/>
  <c r="L14" i="48"/>
  <c r="L10" i="48"/>
  <c r="G12" i="48"/>
  <c r="AA52" i="48"/>
  <c r="AA43" i="48"/>
  <c r="AA34" i="48"/>
  <c r="AA29" i="48"/>
  <c r="AA20" i="48"/>
  <c r="V54" i="48"/>
  <c r="V45" i="48"/>
  <c r="V36" i="48"/>
  <c r="V31" i="48"/>
  <c r="V22" i="48"/>
  <c r="Q52" i="48"/>
  <c r="Q43" i="48"/>
  <c r="Q34" i="48"/>
  <c r="L54" i="48"/>
  <c r="L27" i="48"/>
  <c r="L18" i="48"/>
  <c r="G42" i="48"/>
  <c r="G30" i="48"/>
  <c r="G20" i="48"/>
  <c r="AA10" i="48"/>
  <c r="Q10" i="48"/>
  <c r="G14" i="48"/>
  <c r="AA55" i="48"/>
  <c r="AA51" i="48"/>
  <c r="AA42" i="48"/>
  <c r="AA23" i="48"/>
  <c r="V53" i="48"/>
  <c r="V44" i="48"/>
  <c r="V35" i="48"/>
  <c r="V26" i="48"/>
  <c r="Q55" i="48"/>
  <c r="Q46" i="48"/>
  <c r="Q37" i="48"/>
  <c r="Q28" i="48"/>
  <c r="Q19" i="48"/>
  <c r="L35" i="48"/>
  <c r="AA53" i="48"/>
  <c r="AA44" i="48"/>
  <c r="AA39" i="48"/>
  <c r="AA35" i="48"/>
  <c r="AA30" i="48"/>
  <c r="AA26" i="48"/>
  <c r="AA21" i="48"/>
  <c r="V55" i="48"/>
  <c r="V51" i="48"/>
  <c r="V46" i="48"/>
  <c r="V42" i="48"/>
  <c r="V37" i="48"/>
  <c r="V28" i="48"/>
  <c r="V23" i="48"/>
  <c r="V19" i="48"/>
  <c r="Q53" i="48"/>
  <c r="Q44" i="48"/>
  <c r="Q39" i="48"/>
  <c r="Q35" i="48"/>
  <c r="Q30" i="48"/>
  <c r="Q26" i="48"/>
  <c r="Q21" i="48"/>
  <c r="L55" i="48"/>
  <c r="L51" i="48"/>
  <c r="L46" i="48"/>
  <c r="L42" i="48"/>
  <c r="L37" i="48"/>
  <c r="L28" i="48"/>
  <c r="L23" i="48"/>
  <c r="L19" i="48"/>
  <c r="G53" i="48"/>
  <c r="G47" i="48"/>
  <c r="G43" i="48"/>
  <c r="G37" i="48"/>
  <c r="G31" i="48"/>
  <c r="G27" i="48"/>
  <c r="G21" i="48"/>
  <c r="AA15" i="48"/>
  <c r="AA11" i="48"/>
  <c r="V13" i="48"/>
  <c r="Q15" i="48"/>
  <c r="Q11" i="48"/>
  <c r="L13" i="48"/>
  <c r="G15" i="48"/>
  <c r="G11" i="48"/>
  <c r="AA47" i="48"/>
  <c r="AA38" i="48"/>
  <c r="V50" i="48"/>
  <c r="V27" i="48"/>
  <c r="V18" i="48"/>
  <c r="Q47" i="48"/>
  <c r="Q38" i="48"/>
  <c r="Q29" i="48"/>
  <c r="Q20" i="48"/>
  <c r="L50" i="48"/>
  <c r="L45" i="48"/>
  <c r="L36" i="48"/>
  <c r="L31" i="48"/>
  <c r="L22" i="48"/>
  <c r="G52" i="48"/>
  <c r="G46" i="48"/>
  <c r="G36" i="48"/>
  <c r="G26" i="48"/>
  <c r="AA14" i="48"/>
  <c r="V12" i="48"/>
  <c r="Q14" i="48"/>
  <c r="L12" i="48"/>
  <c r="AA46" i="48"/>
  <c r="AA37" i="48"/>
  <c r="AA28" i="48"/>
  <c r="AA19" i="48"/>
  <c r="V39" i="48"/>
  <c r="V30" i="48"/>
  <c r="V21" i="48"/>
  <c r="Q51" i="48"/>
  <c r="Q42" i="48"/>
  <c r="Q23" i="48"/>
  <c r="L53" i="48"/>
  <c r="L44" i="48"/>
  <c r="L39" i="48"/>
  <c r="L30" i="48"/>
  <c r="G55" i="48"/>
  <c r="G35" i="48"/>
  <c r="AA13" i="48"/>
  <c r="L15" i="48"/>
  <c r="G39" i="48"/>
  <c r="L26" i="48"/>
  <c r="G51" i="48"/>
  <c r="G29" i="48"/>
  <c r="V15" i="48"/>
  <c r="L11" i="48"/>
  <c r="G19" i="48"/>
  <c r="G45" i="48"/>
  <c r="G23" i="48"/>
  <c r="V11" i="48"/>
  <c r="G13" i="48"/>
  <c r="L21" i="48"/>
  <c r="Q13" i="48"/>
  <c r="G38" i="47"/>
  <c r="G54" i="47" s="1"/>
  <c r="Q38" i="47"/>
  <c r="Q54" i="47" s="1"/>
  <c r="I38" i="47"/>
  <c r="I54" i="47" s="1"/>
  <c r="S38" i="47"/>
  <c r="S54" i="47" s="1"/>
  <c r="K38" i="47"/>
  <c r="K54" i="47" s="1"/>
  <c r="E54" i="47"/>
  <c r="O54" i="47"/>
  <c r="R51" i="49" l="1"/>
  <c r="R42" i="49"/>
  <c r="R33" i="49"/>
  <c r="R24" i="49"/>
  <c r="R15" i="49"/>
  <c r="R6" i="49"/>
  <c r="G49" i="48"/>
  <c r="G41" i="48"/>
  <c r="G33" i="48"/>
  <c r="G25" i="48"/>
  <c r="AA17" i="48"/>
  <c r="V17" i="48"/>
  <c r="Q17" i="48"/>
  <c r="L17" i="48"/>
  <c r="G17" i="48"/>
  <c r="AA9" i="48"/>
  <c r="V9" i="48"/>
  <c r="Q9" i="48"/>
  <c r="L9" i="48"/>
  <c r="G9" i="48"/>
  <c r="M6" i="46"/>
  <c r="M7" i="46" s="1"/>
  <c r="E5" i="46"/>
  <c r="E6" i="46" s="1"/>
  <c r="F6" i="46" l="1"/>
  <c r="E9" i="46"/>
  <c r="F10" i="46" s="1"/>
  <c r="N5" i="46" l="1"/>
  <c r="N6" i="46" s="1"/>
  <c r="F9" i="46"/>
  <c r="N7" i="46" l="1"/>
  <c r="M11" i="46" l="1"/>
  <c r="O11" i="46" l="1"/>
  <c r="N11" i="46"/>
  <c r="R21" i="37" l="1"/>
  <c r="R17" i="37"/>
  <c r="R13" i="37"/>
  <c r="R9" i="37"/>
  <c r="N21" i="37"/>
  <c r="N17" i="37"/>
  <c r="N13" i="37"/>
  <c r="N9" i="37"/>
  <c r="H21" i="37"/>
  <c r="H17" i="37"/>
  <c r="H13" i="37"/>
  <c r="H9" i="37"/>
  <c r="AF15" i="42"/>
  <c r="AE15" i="42"/>
  <c r="AD15" i="42"/>
  <c r="AC15" i="42"/>
  <c r="AB15" i="42"/>
  <c r="AA15" i="42"/>
  <c r="Z15" i="42"/>
  <c r="Y15" i="42"/>
  <c r="X15" i="42"/>
  <c r="W15" i="42"/>
  <c r="V15" i="42"/>
  <c r="U15" i="42"/>
  <c r="Q49" i="42" l="1"/>
  <c r="Q52" i="42"/>
  <c r="Q51" i="42"/>
  <c r="C21" i="37" l="1"/>
  <c r="C17" i="37"/>
  <c r="C13" i="37"/>
  <c r="C9" i="37"/>
  <c r="Q45" i="42" l="1"/>
  <c r="G21" i="23"/>
  <c r="G20" i="23"/>
  <c r="G19" i="23"/>
  <c r="G18" i="23"/>
  <c r="G17" i="23"/>
  <c r="G16" i="23"/>
  <c r="G15" i="23"/>
  <c r="G14" i="23"/>
  <c r="G13" i="23"/>
  <c r="G12" i="23"/>
  <c r="G11" i="23"/>
  <c r="G10" i="23"/>
  <c r="Q44" i="42" l="1"/>
  <c r="P26" i="41"/>
  <c r="P25" i="41"/>
  <c r="P22" i="41" l="1"/>
  <c r="P366" i="42" l="1"/>
  <c r="O366" i="42"/>
  <c r="N366" i="42"/>
  <c r="M366" i="42"/>
  <c r="L366" i="42"/>
  <c r="K366" i="42"/>
  <c r="J366" i="42"/>
  <c r="I366" i="42"/>
  <c r="G366" i="42"/>
  <c r="F366" i="42"/>
  <c r="E366" i="42"/>
  <c r="Q364" i="42"/>
  <c r="P361" i="42"/>
  <c r="O361" i="42"/>
  <c r="N361" i="42"/>
  <c r="M361" i="42"/>
  <c r="L361" i="42"/>
  <c r="K361" i="42"/>
  <c r="J361" i="42"/>
  <c r="I361" i="42"/>
  <c r="H361" i="42"/>
  <c r="G361" i="42"/>
  <c r="F361" i="42"/>
  <c r="E361" i="42"/>
  <c r="Q360" i="42"/>
  <c r="Q359" i="42"/>
  <c r="Q358" i="42"/>
  <c r="Q357" i="42"/>
  <c r="Q356" i="42"/>
  <c r="Q355" i="42"/>
  <c r="Q354" i="42"/>
  <c r="Q353" i="42"/>
  <c r="Q352" i="42"/>
  <c r="Q351" i="42"/>
  <c r="Q350" i="42"/>
  <c r="Q349" i="42"/>
  <c r="Q348" i="42"/>
  <c r="P346" i="42"/>
  <c r="O346" i="42"/>
  <c r="N346" i="42"/>
  <c r="M346" i="42"/>
  <c r="L346" i="42"/>
  <c r="K346" i="42"/>
  <c r="J346" i="42"/>
  <c r="I346" i="42"/>
  <c r="H346" i="42"/>
  <c r="G346" i="42"/>
  <c r="F346" i="42"/>
  <c r="E346" i="42"/>
  <c r="Q345" i="42"/>
  <c r="Q344" i="42"/>
  <c r="Q343" i="42"/>
  <c r="Q342" i="42"/>
  <c r="P338" i="42"/>
  <c r="O338" i="42"/>
  <c r="N338" i="42"/>
  <c r="M338" i="42"/>
  <c r="L338" i="42"/>
  <c r="K338" i="42"/>
  <c r="J338" i="42"/>
  <c r="I338" i="42"/>
  <c r="H338" i="42"/>
  <c r="G338" i="42"/>
  <c r="F338" i="42"/>
  <c r="E338" i="42"/>
  <c r="P337" i="42"/>
  <c r="P339" i="42" s="1"/>
  <c r="O337" i="42"/>
  <c r="O339" i="42" s="1"/>
  <c r="N337" i="42"/>
  <c r="M337" i="42"/>
  <c r="M339" i="42" s="1"/>
  <c r="L337" i="42"/>
  <c r="L339" i="42" s="1"/>
  <c r="K337" i="42"/>
  <c r="K339" i="42" s="1"/>
  <c r="J337" i="42"/>
  <c r="I337" i="42"/>
  <c r="H337" i="42"/>
  <c r="H339" i="42" s="1"/>
  <c r="G337" i="42"/>
  <c r="G339" i="42" s="1"/>
  <c r="F337" i="42"/>
  <c r="F340" i="42" s="1"/>
  <c r="E337" i="42"/>
  <c r="E339" i="42" s="1"/>
  <c r="Q336" i="42"/>
  <c r="Q335" i="42"/>
  <c r="Q334" i="42"/>
  <c r="Q333" i="42"/>
  <c r="P331" i="42"/>
  <c r="O331" i="42"/>
  <c r="N331" i="42"/>
  <c r="M331" i="42"/>
  <c r="L331" i="42"/>
  <c r="K331" i="42"/>
  <c r="J331" i="42"/>
  <c r="I331" i="42"/>
  <c r="H331" i="42"/>
  <c r="G331" i="42"/>
  <c r="F331" i="42"/>
  <c r="E331" i="42"/>
  <c r="Q330" i="42"/>
  <c r="Q329" i="42"/>
  <c r="Q328" i="42"/>
  <c r="Q327" i="42"/>
  <c r="Q326" i="42"/>
  <c r="P324" i="42"/>
  <c r="O324" i="42"/>
  <c r="N324" i="42"/>
  <c r="M324" i="42"/>
  <c r="L324" i="42"/>
  <c r="K324" i="42"/>
  <c r="J324" i="42"/>
  <c r="I324" i="42"/>
  <c r="H324" i="42"/>
  <c r="G324" i="42"/>
  <c r="F324" i="42"/>
  <c r="E324" i="42"/>
  <c r="Q323" i="42"/>
  <c r="Q322" i="42"/>
  <c r="Q321" i="42"/>
  <c r="P319" i="42"/>
  <c r="O319" i="42"/>
  <c r="N319" i="42"/>
  <c r="M319" i="42"/>
  <c r="L319" i="42"/>
  <c r="K319" i="42"/>
  <c r="J319" i="42"/>
  <c r="I319" i="42"/>
  <c r="H319" i="42"/>
  <c r="G319" i="42"/>
  <c r="F319" i="42"/>
  <c r="E319" i="42"/>
  <c r="Q318" i="42"/>
  <c r="Q317" i="42"/>
  <c r="Q316" i="42"/>
  <c r="P314" i="42"/>
  <c r="O314" i="42"/>
  <c r="N314" i="42"/>
  <c r="M314" i="42"/>
  <c r="L314" i="42"/>
  <c r="K314" i="42"/>
  <c r="J314" i="42"/>
  <c r="I314" i="42"/>
  <c r="H314" i="42"/>
  <c r="G314" i="42"/>
  <c r="F314" i="42"/>
  <c r="E314" i="42"/>
  <c r="Q313" i="42"/>
  <c r="Q312" i="42"/>
  <c r="Q311" i="42"/>
  <c r="Q310" i="42"/>
  <c r="Q309" i="42"/>
  <c r="Q308" i="42"/>
  <c r="Q307" i="42"/>
  <c r="Q306" i="42"/>
  <c r="Q305" i="42"/>
  <c r="Q291" i="42"/>
  <c r="Q290" i="42"/>
  <c r="Q288" i="42"/>
  <c r="Q287" i="42"/>
  <c r="P285" i="42"/>
  <c r="O285" i="42"/>
  <c r="N285" i="42"/>
  <c r="M285" i="42"/>
  <c r="L285" i="42"/>
  <c r="K285" i="42"/>
  <c r="J285" i="42"/>
  <c r="I285" i="42"/>
  <c r="H285" i="42"/>
  <c r="G285" i="42"/>
  <c r="F285" i="42"/>
  <c r="E285" i="42"/>
  <c r="Q284" i="42"/>
  <c r="Q283" i="42"/>
  <c r="Q282" i="42"/>
  <c r="Q281" i="42"/>
  <c r="P279" i="42"/>
  <c r="O279" i="42"/>
  <c r="N279" i="42"/>
  <c r="M279" i="42"/>
  <c r="L279" i="42"/>
  <c r="K279" i="42"/>
  <c r="J279" i="42"/>
  <c r="I279" i="42"/>
  <c r="H279" i="42"/>
  <c r="G279" i="42"/>
  <c r="F279" i="42"/>
  <c r="E279" i="42"/>
  <c r="Q278" i="42"/>
  <c r="Q277" i="42"/>
  <c r="Q276" i="42"/>
  <c r="Q275" i="42"/>
  <c r="Q274" i="42"/>
  <c r="Q273" i="42"/>
  <c r="Q271" i="42"/>
  <c r="Q270" i="42"/>
  <c r="Q269" i="42"/>
  <c r="Q268" i="42"/>
  <c r="Q267" i="42"/>
  <c r="P264" i="42"/>
  <c r="O264" i="42"/>
  <c r="N264" i="42"/>
  <c r="M264" i="42"/>
  <c r="L264" i="42"/>
  <c r="K264" i="42"/>
  <c r="J264" i="42"/>
  <c r="I264" i="42"/>
  <c r="H264" i="42"/>
  <c r="G264" i="42"/>
  <c r="F264" i="42"/>
  <c r="E264" i="42"/>
  <c r="Q263" i="42"/>
  <c r="Q262" i="42"/>
  <c r="Q261" i="42"/>
  <c r="P259" i="42"/>
  <c r="O259" i="42"/>
  <c r="N259" i="42"/>
  <c r="M259" i="42"/>
  <c r="L259" i="42"/>
  <c r="K259" i="42"/>
  <c r="J259" i="42"/>
  <c r="I259" i="42"/>
  <c r="H259" i="42"/>
  <c r="G259" i="42"/>
  <c r="F259" i="42"/>
  <c r="E259" i="42"/>
  <c r="Q258" i="42"/>
  <c r="Q257" i="42"/>
  <c r="Q256" i="42"/>
  <c r="Q135" i="42"/>
  <c r="Q136" i="42"/>
  <c r="Q137" i="42"/>
  <c r="E138" i="42"/>
  <c r="F138" i="42"/>
  <c r="G138" i="42"/>
  <c r="H138" i="42"/>
  <c r="I138" i="42"/>
  <c r="J138" i="42"/>
  <c r="K138" i="42"/>
  <c r="L138" i="42"/>
  <c r="M138" i="42"/>
  <c r="N138" i="42"/>
  <c r="O138" i="42"/>
  <c r="P138" i="42"/>
  <c r="Q140" i="42"/>
  <c r="Q141" i="42"/>
  <c r="Q142" i="42"/>
  <c r="E143" i="42"/>
  <c r="F143" i="42"/>
  <c r="G143" i="42"/>
  <c r="H143" i="42"/>
  <c r="I143" i="42"/>
  <c r="J143" i="42"/>
  <c r="K143" i="42"/>
  <c r="L143" i="42"/>
  <c r="M143" i="42"/>
  <c r="N143" i="42"/>
  <c r="O143" i="42"/>
  <c r="P143" i="42"/>
  <c r="Q146" i="42"/>
  <c r="Q147" i="42"/>
  <c r="Q148" i="42"/>
  <c r="Q149" i="42"/>
  <c r="Q150" i="42"/>
  <c r="Q152" i="42"/>
  <c r="Q153" i="42"/>
  <c r="Q154" i="42"/>
  <c r="Q155" i="42"/>
  <c r="Q156" i="42"/>
  <c r="Q157" i="42"/>
  <c r="E158" i="42"/>
  <c r="F158" i="42"/>
  <c r="G158" i="42"/>
  <c r="H158" i="42"/>
  <c r="I158" i="42"/>
  <c r="J158" i="42"/>
  <c r="K158" i="42"/>
  <c r="L158" i="42"/>
  <c r="M158" i="42"/>
  <c r="N158" i="42"/>
  <c r="O158" i="42"/>
  <c r="P158" i="42"/>
  <c r="Q160" i="42"/>
  <c r="Q161" i="42"/>
  <c r="Q162" i="42"/>
  <c r="Q163" i="42"/>
  <c r="E164" i="42"/>
  <c r="F164" i="42"/>
  <c r="G164" i="42"/>
  <c r="H164" i="42"/>
  <c r="I164" i="42"/>
  <c r="J164" i="42"/>
  <c r="K164" i="42"/>
  <c r="L164" i="42"/>
  <c r="M164" i="42"/>
  <c r="N164" i="42"/>
  <c r="O164" i="42"/>
  <c r="P164" i="42"/>
  <c r="Q166" i="42"/>
  <c r="Q167" i="42"/>
  <c r="Q169" i="42"/>
  <c r="Q170" i="42"/>
  <c r="Q171" i="42"/>
  <c r="Q172" i="42"/>
  <c r="Q173" i="42"/>
  <c r="Q174" i="42"/>
  <c r="Q175" i="42"/>
  <c r="Q190" i="42"/>
  <c r="Q191" i="42"/>
  <c r="Q192" i="42"/>
  <c r="Q193" i="42"/>
  <c r="E194" i="42"/>
  <c r="F194" i="42"/>
  <c r="G194" i="42"/>
  <c r="H194" i="42"/>
  <c r="I194" i="42"/>
  <c r="J194" i="42"/>
  <c r="K194" i="42"/>
  <c r="L194" i="42"/>
  <c r="M194" i="42"/>
  <c r="N194" i="42"/>
  <c r="O194" i="42"/>
  <c r="P194" i="42"/>
  <c r="Q196" i="42"/>
  <c r="Q197" i="42"/>
  <c r="Q198" i="42"/>
  <c r="E199" i="42"/>
  <c r="F199" i="42"/>
  <c r="G199" i="42"/>
  <c r="H199" i="42"/>
  <c r="I199" i="42"/>
  <c r="J199" i="42"/>
  <c r="K199" i="42"/>
  <c r="L199" i="42"/>
  <c r="M199" i="42"/>
  <c r="N199" i="42"/>
  <c r="O199" i="42"/>
  <c r="P199" i="42"/>
  <c r="Q201" i="42"/>
  <c r="Q202" i="42"/>
  <c r="Q203" i="42"/>
  <c r="E204" i="42"/>
  <c r="F204" i="42"/>
  <c r="G204" i="42"/>
  <c r="H204" i="42"/>
  <c r="I204" i="42"/>
  <c r="J204" i="42"/>
  <c r="K204" i="42"/>
  <c r="L204" i="42"/>
  <c r="M204" i="42"/>
  <c r="N204" i="42"/>
  <c r="O204" i="42"/>
  <c r="P204" i="42"/>
  <c r="Q206" i="42"/>
  <c r="Q207" i="42"/>
  <c r="Q208" i="42"/>
  <c r="Q209" i="42"/>
  <c r="Q210" i="42"/>
  <c r="E211" i="42"/>
  <c r="F211" i="42"/>
  <c r="G211" i="42"/>
  <c r="H211" i="42"/>
  <c r="I211" i="42"/>
  <c r="J211" i="42"/>
  <c r="K211" i="42"/>
  <c r="L211" i="42"/>
  <c r="M211" i="42"/>
  <c r="N211" i="42"/>
  <c r="O211" i="42"/>
  <c r="P211" i="42"/>
  <c r="Q213" i="42"/>
  <c r="Q214" i="42"/>
  <c r="Q215" i="42"/>
  <c r="Q216" i="42"/>
  <c r="E217" i="42"/>
  <c r="E219" i="42" s="1"/>
  <c r="F217" i="42"/>
  <c r="G217" i="42"/>
  <c r="H217" i="42"/>
  <c r="I217" i="42"/>
  <c r="J217" i="42"/>
  <c r="K217" i="42"/>
  <c r="L217" i="42"/>
  <c r="M217" i="42"/>
  <c r="N217" i="42"/>
  <c r="O217" i="42"/>
  <c r="P217" i="42"/>
  <c r="P219" i="42" s="1"/>
  <c r="E218" i="42"/>
  <c r="F218" i="42"/>
  <c r="G218" i="42"/>
  <c r="H218" i="42"/>
  <c r="I218" i="42"/>
  <c r="J218" i="42"/>
  <c r="K218" i="42"/>
  <c r="L218" i="42"/>
  <c r="M218" i="42"/>
  <c r="N218" i="42"/>
  <c r="O218" i="42"/>
  <c r="P218" i="42"/>
  <c r="F219" i="42"/>
  <c r="G219" i="42"/>
  <c r="H219" i="42"/>
  <c r="I219" i="42"/>
  <c r="J219" i="42"/>
  <c r="K219" i="42"/>
  <c r="L219" i="42"/>
  <c r="M219" i="42"/>
  <c r="N219" i="42"/>
  <c r="O219" i="42"/>
  <c r="N220" i="42"/>
  <c r="Q222" i="42"/>
  <c r="Q223" i="42"/>
  <c r="Q224" i="42"/>
  <c r="Q225" i="42"/>
  <c r="E226" i="42"/>
  <c r="F226" i="42"/>
  <c r="G226" i="42"/>
  <c r="H226" i="42"/>
  <c r="I226" i="42"/>
  <c r="J226" i="42"/>
  <c r="K226" i="42"/>
  <c r="L226" i="42"/>
  <c r="M226" i="42"/>
  <c r="N226" i="42"/>
  <c r="O226" i="42"/>
  <c r="P226" i="42"/>
  <c r="Q228" i="42"/>
  <c r="Q229" i="42"/>
  <c r="Q230" i="42"/>
  <c r="Q231" i="42"/>
  <c r="Q232" i="42"/>
  <c r="Q233" i="42"/>
  <c r="Q234" i="42"/>
  <c r="Q235" i="42"/>
  <c r="Q236" i="42"/>
  <c r="Q237" i="42"/>
  <c r="Q238" i="42"/>
  <c r="Q239" i="42"/>
  <c r="Q240" i="42"/>
  <c r="E241" i="42"/>
  <c r="F241" i="42"/>
  <c r="G241" i="42"/>
  <c r="H241" i="42"/>
  <c r="I241" i="42"/>
  <c r="J241" i="42"/>
  <c r="K241" i="42"/>
  <c r="L241" i="42"/>
  <c r="M241" i="42"/>
  <c r="N241" i="42"/>
  <c r="O241" i="42"/>
  <c r="P241" i="42"/>
  <c r="Q244" i="42"/>
  <c r="Q67" i="42"/>
  <c r="Q54" i="42"/>
  <c r="Q53" i="42"/>
  <c r="Q50" i="42"/>
  <c r="Q48" i="42"/>
  <c r="Q47" i="42"/>
  <c r="D61" i="22"/>
  <c r="I340" i="42" l="1"/>
  <c r="J340" i="42"/>
  <c r="N340" i="42"/>
  <c r="J220" i="42"/>
  <c r="F220" i="42"/>
  <c r="Q204" i="42"/>
  <c r="O220" i="42"/>
  <c r="G220" i="42"/>
  <c r="Q138" i="42"/>
  <c r="Q264" i="42"/>
  <c r="Q314" i="42"/>
  <c r="Q361" i="42"/>
  <c r="Q199" i="42"/>
  <c r="K220" i="42"/>
  <c r="Q241" i="42"/>
  <c r="M220" i="42"/>
  <c r="I220" i="42"/>
  <c r="E220" i="42"/>
  <c r="Q164" i="42"/>
  <c r="Q158" i="42"/>
  <c r="Q324" i="42"/>
  <c r="H340" i="42"/>
  <c r="L340" i="42"/>
  <c r="P340" i="42"/>
  <c r="Q226" i="42"/>
  <c r="Q219" i="42"/>
  <c r="P220" i="42"/>
  <c r="L220" i="42"/>
  <c r="Q217" i="42"/>
  <c r="Q143" i="42"/>
  <c r="Q279" i="42"/>
  <c r="Q285" i="42"/>
  <c r="Q319" i="42"/>
  <c r="Q331" i="42"/>
  <c r="Q338" i="42"/>
  <c r="Q346" i="42"/>
  <c r="Q218" i="42"/>
  <c r="Q211" i="42"/>
  <c r="Q194" i="42"/>
  <c r="Q259" i="42"/>
  <c r="G340" i="42"/>
  <c r="K340" i="42"/>
  <c r="O340" i="42"/>
  <c r="I339" i="42"/>
  <c r="F339" i="42"/>
  <c r="J339" i="42"/>
  <c r="N339" i="42"/>
  <c r="E340" i="42"/>
  <c r="M340" i="42"/>
  <c r="Q337" i="42"/>
  <c r="H220" i="42"/>
  <c r="L47" i="38"/>
  <c r="L48" i="38" s="1"/>
  <c r="L46" i="38"/>
  <c r="U44" i="38"/>
  <c r="T44" i="38"/>
  <c r="S44" i="38"/>
  <c r="R44" i="38"/>
  <c r="Q44" i="38"/>
  <c r="P44" i="38"/>
  <c r="O44" i="38"/>
  <c r="N44" i="38"/>
  <c r="M226" i="38"/>
  <c r="M220" i="38"/>
  <c r="U43" i="38" s="1"/>
  <c r="M212" i="38"/>
  <c r="M206" i="38"/>
  <c r="T43" i="38" s="1"/>
  <c r="M198" i="38"/>
  <c r="M192" i="38"/>
  <c r="S43" i="38" s="1"/>
  <c r="M184" i="38"/>
  <c r="M178" i="38"/>
  <c r="R43" i="38" s="1"/>
  <c r="M170" i="38"/>
  <c r="M164" i="38"/>
  <c r="Q43" i="38" s="1"/>
  <c r="M156" i="38"/>
  <c r="M150" i="38"/>
  <c r="P43" i="38" s="1"/>
  <c r="M142" i="38"/>
  <c r="M136" i="38"/>
  <c r="O43" i="38" s="1"/>
  <c r="M128" i="38"/>
  <c r="M122" i="38"/>
  <c r="N43" i="38" s="1"/>
  <c r="M108" i="38"/>
  <c r="M43" i="38" s="1"/>
  <c r="M94" i="38"/>
  <c r="L43" i="38" s="1"/>
  <c r="M80" i="38"/>
  <c r="M66" i="38"/>
  <c r="M44" i="38"/>
  <c r="L44" i="38"/>
  <c r="Q339" i="42" l="1"/>
  <c r="Q220" i="42"/>
  <c r="Q340" i="42"/>
  <c r="J43" i="38"/>
  <c r="U51" i="38"/>
  <c r="T51" i="38"/>
  <c r="U50" i="38"/>
  <c r="U52" i="38" s="1"/>
  <c r="T50" i="38"/>
  <c r="T52" i="38" s="1"/>
  <c r="K44" i="38"/>
  <c r="J44" i="38"/>
  <c r="K43" i="38"/>
  <c r="F19" i="45" l="1"/>
  <c r="F24" i="45"/>
  <c r="F16" i="45"/>
  <c r="F10" i="45"/>
  <c r="F26" i="45" l="1"/>
  <c r="F28" i="45" s="1"/>
  <c r="AB233" i="38" l="1"/>
  <c r="AB231" i="38"/>
  <c r="AB229" i="38"/>
  <c r="AB227" i="38"/>
  <c r="AB212" i="38"/>
  <c r="AB210" i="38"/>
  <c r="AB208" i="38"/>
  <c r="AB206" i="38"/>
  <c r="AB193" i="38"/>
  <c r="AB191" i="38"/>
  <c r="AB189" i="38"/>
  <c r="AB187" i="38"/>
  <c r="AB173" i="38"/>
  <c r="AB171" i="38"/>
  <c r="AB169" i="38"/>
  <c r="AB167" i="38"/>
  <c r="AB152" i="38"/>
  <c r="AB150" i="38"/>
  <c r="AB148" i="38"/>
  <c r="AB146" i="38"/>
  <c r="AB133" i="38"/>
  <c r="AB131" i="38"/>
  <c r="AB129" i="38"/>
  <c r="AB127" i="38"/>
  <c r="AB113" i="38"/>
  <c r="AB111" i="38"/>
  <c r="AB109" i="38"/>
  <c r="AB107" i="38"/>
  <c r="AB92" i="38"/>
  <c r="AB90" i="38"/>
  <c r="AB88" i="38"/>
  <c r="AB86" i="38"/>
  <c r="AB73" i="38"/>
  <c r="AB71" i="38"/>
  <c r="AB69" i="38"/>
  <c r="AB67" i="38"/>
  <c r="AB53" i="38"/>
  <c r="AB51" i="38"/>
  <c r="AB49" i="38"/>
  <c r="AB47" i="38"/>
  <c r="AB32" i="38"/>
  <c r="AB30" i="38"/>
  <c r="U25" i="38" s="1"/>
  <c r="AB28" i="38"/>
  <c r="AB26" i="38"/>
  <c r="S24" i="38" s="1"/>
  <c r="AB11" i="38"/>
  <c r="J25" i="38" s="1"/>
  <c r="AB13" i="38"/>
  <c r="AB9" i="38"/>
  <c r="AB7" i="38"/>
  <c r="J24" i="38" s="1"/>
  <c r="AK46" i="22"/>
  <c r="AK37" i="22"/>
  <c r="N25" i="38" l="1"/>
  <c r="L24" i="38"/>
  <c r="O25" i="38"/>
  <c r="P24" i="38"/>
  <c r="R25" i="38"/>
  <c r="T24" i="38"/>
  <c r="S25" i="38"/>
  <c r="Q24" i="38"/>
  <c r="K24" i="38"/>
  <c r="N24" i="38"/>
  <c r="R24" i="38"/>
  <c r="L25" i="38"/>
  <c r="P25" i="38"/>
  <c r="T25" i="38"/>
  <c r="M24" i="38"/>
  <c r="U24" i="38"/>
  <c r="K25" i="38"/>
  <c r="O24" i="38"/>
  <c r="M25" i="38"/>
  <c r="Q25" i="38"/>
  <c r="AI44" i="38" l="1"/>
  <c r="AG44" i="38"/>
  <c r="AH44" i="38" s="1"/>
  <c r="AF44" i="38"/>
  <c r="AI43" i="38"/>
  <c r="AG43" i="38"/>
  <c r="AH43" i="38" s="1"/>
  <c r="AF43" i="38"/>
  <c r="CB35" i="38"/>
  <c r="BX35" i="38"/>
  <c r="BT35" i="38"/>
  <c r="BO35" i="38"/>
  <c r="BJ35" i="38"/>
  <c r="BF35" i="38"/>
  <c r="BB35" i="38"/>
  <c r="AX35" i="38"/>
  <c r="AT35" i="38"/>
  <c r="AO35" i="38"/>
  <c r="AK35" i="38"/>
  <c r="AG35" i="38"/>
  <c r="CB34" i="38"/>
  <c r="BX34" i="38"/>
  <c r="BT34" i="38"/>
  <c r="BO34" i="38"/>
  <c r="BJ34" i="38"/>
  <c r="BF34" i="38"/>
  <c r="BB34" i="38"/>
  <c r="AX34" i="38"/>
  <c r="AT34" i="38"/>
  <c r="AO34" i="38"/>
  <c r="AK34" i="38"/>
  <c r="AG34" i="38"/>
  <c r="CC31" i="38"/>
  <c r="BY31" i="38"/>
  <c r="BU31" i="38"/>
  <c r="BP31" i="38"/>
  <c r="BL31" i="38"/>
  <c r="BG31" i="38"/>
  <c r="BC31" i="38"/>
  <c r="AY31" i="38"/>
  <c r="AU31" i="38"/>
  <c r="AP31" i="38"/>
  <c r="AL31" i="38"/>
  <c r="AH31" i="38"/>
  <c r="CC30" i="38"/>
  <c r="BY30" i="38"/>
  <c r="BU30" i="38"/>
  <c r="BP30" i="38"/>
  <c r="BL30" i="38"/>
  <c r="BG30" i="38"/>
  <c r="BC30" i="38"/>
  <c r="AY30" i="38"/>
  <c r="AU30" i="38"/>
  <c r="AP30" i="38"/>
  <c r="AL30" i="38"/>
  <c r="AH30" i="38"/>
  <c r="BZ27" i="38"/>
  <c r="BV27" i="38"/>
  <c r="BR27" i="38"/>
  <c r="BM27" i="38"/>
  <c r="BH27" i="38"/>
  <c r="BD27" i="38"/>
  <c r="AZ27" i="38"/>
  <c r="AV27" i="38"/>
  <c r="AR27" i="38"/>
  <c r="AM27" i="38"/>
  <c r="AI27" i="38"/>
  <c r="AE27" i="38"/>
  <c r="BZ26" i="38"/>
  <c r="BV26" i="38"/>
  <c r="BR26" i="38"/>
  <c r="BM26" i="38"/>
  <c r="BH26" i="38"/>
  <c r="BD26" i="38"/>
  <c r="AZ26" i="38"/>
  <c r="AV26" i="38"/>
  <c r="AR26" i="38"/>
  <c r="AM26" i="38"/>
  <c r="AI26" i="38"/>
  <c r="AE26" i="38"/>
  <c r="BZ23" i="38"/>
  <c r="BV23" i="38"/>
  <c r="BR23" i="38"/>
  <c r="BM23" i="38"/>
  <c r="BH23" i="38"/>
  <c r="BD23" i="38"/>
  <c r="AZ23" i="38"/>
  <c r="AV23" i="38"/>
  <c r="AR23" i="38"/>
  <c r="AM23" i="38"/>
  <c r="AI23" i="38"/>
  <c r="AE23" i="38"/>
  <c r="BZ22" i="38"/>
  <c r="BV22" i="38"/>
  <c r="BR22" i="38"/>
  <c r="BM22" i="38"/>
  <c r="BH22" i="38"/>
  <c r="BD22" i="38"/>
  <c r="AZ22" i="38"/>
  <c r="AV22" i="38"/>
  <c r="AR22" i="38"/>
  <c r="AM22" i="38"/>
  <c r="AI22" i="38"/>
  <c r="AE22" i="38"/>
  <c r="CC20" i="38"/>
  <c r="CC21" i="38" s="1"/>
  <c r="CB20" i="38"/>
  <c r="CB21" i="38" s="1"/>
  <c r="CA20" i="38"/>
  <c r="CA21" i="38" s="1"/>
  <c r="BZ20" i="38"/>
  <c r="BZ21" i="38" s="1"/>
  <c r="BY20" i="38"/>
  <c r="BY21" i="38" s="1"/>
  <c r="BX20" i="38"/>
  <c r="BX21" i="38" s="1"/>
  <c r="BW20" i="38"/>
  <c r="BW21" i="38" s="1"/>
  <c r="BV20" i="38"/>
  <c r="BV21" i="38" s="1"/>
  <c r="BU20" i="38"/>
  <c r="BU21" i="38" s="1"/>
  <c r="BT20" i="38"/>
  <c r="BT21" i="38" s="1"/>
  <c r="BS20" i="38"/>
  <c r="BS21" i="38" s="1"/>
  <c r="BR20" i="38"/>
  <c r="BR21" i="38" s="1"/>
  <c r="BQ20" i="38"/>
  <c r="BQ21" i="38" s="1"/>
  <c r="BP20" i="38"/>
  <c r="BP21" i="38" s="1"/>
  <c r="BO20" i="38"/>
  <c r="BO21" i="38" s="1"/>
  <c r="BN20" i="38"/>
  <c r="BN21" i="38" s="1"/>
  <c r="BM20" i="38"/>
  <c r="BM21" i="38" s="1"/>
  <c r="BL20" i="38"/>
  <c r="BL21" i="38" s="1"/>
  <c r="BK20" i="38"/>
  <c r="BK21" i="38" s="1"/>
  <c r="BJ20" i="38"/>
  <c r="BJ21" i="38" s="1"/>
  <c r="BI20" i="38"/>
  <c r="BI21" i="38" s="1"/>
  <c r="BH20" i="38"/>
  <c r="BH21" i="38" s="1"/>
  <c r="BG20" i="38"/>
  <c r="BG21" i="38" s="1"/>
  <c r="BF20" i="38"/>
  <c r="BF21" i="38" s="1"/>
  <c r="BE20" i="38"/>
  <c r="BE21" i="38" s="1"/>
  <c r="BD20" i="38"/>
  <c r="BD21" i="38" s="1"/>
  <c r="BC20" i="38"/>
  <c r="BC21" i="38" s="1"/>
  <c r="BB20" i="38"/>
  <c r="BB21" i="38" s="1"/>
  <c r="BA20" i="38"/>
  <c r="BA21" i="38" s="1"/>
  <c r="AZ20" i="38"/>
  <c r="AZ21" i="38" s="1"/>
  <c r="AY20" i="38"/>
  <c r="AY21" i="38" s="1"/>
  <c r="AX20" i="38"/>
  <c r="AX21" i="38" s="1"/>
  <c r="AW20" i="38"/>
  <c r="AW21" i="38" s="1"/>
  <c r="AV20" i="38"/>
  <c r="AV21" i="38" s="1"/>
  <c r="AU20" i="38"/>
  <c r="AU21" i="38" s="1"/>
  <c r="AT20" i="38"/>
  <c r="AT21" i="38" s="1"/>
  <c r="AS20" i="38"/>
  <c r="AS21" i="38" s="1"/>
  <c r="AR20" i="38"/>
  <c r="AR21" i="38" s="1"/>
  <c r="AQ20" i="38"/>
  <c r="AQ21" i="38" s="1"/>
  <c r="AP20" i="38"/>
  <c r="AP21" i="38" s="1"/>
  <c r="AO20" i="38"/>
  <c r="AO21" i="38" s="1"/>
  <c r="AN20" i="38"/>
  <c r="AN21" i="38" s="1"/>
  <c r="AM20" i="38"/>
  <c r="AM21" i="38" s="1"/>
  <c r="AL20" i="38"/>
  <c r="AL21" i="38" s="1"/>
  <c r="AK20" i="38"/>
  <c r="AK21" i="38" s="1"/>
  <c r="AJ20" i="38"/>
  <c r="AJ21" i="38" s="1"/>
  <c r="AI20" i="38"/>
  <c r="AI21" i="38" s="1"/>
  <c r="AH20" i="38"/>
  <c r="AH21" i="38" s="1"/>
  <c r="AG20" i="38"/>
  <c r="AG21" i="38" s="1"/>
  <c r="AF20" i="38"/>
  <c r="AF21" i="38" s="1"/>
  <c r="AE20" i="38"/>
  <c r="AE21" i="38" s="1"/>
  <c r="CC18" i="38"/>
  <c r="CB18" i="38"/>
  <c r="CA18" i="38"/>
  <c r="BZ18" i="38"/>
  <c r="BY18" i="38"/>
  <c r="BX18" i="38"/>
  <c r="BW18" i="38"/>
  <c r="BV18" i="38"/>
  <c r="BU18" i="38"/>
  <c r="BT18" i="38"/>
  <c r="BS18" i="38"/>
  <c r="BR18" i="38"/>
  <c r="BQ18" i="38"/>
  <c r="BP18" i="38"/>
  <c r="BO18" i="38"/>
  <c r="BN18" i="38"/>
  <c r="BM18" i="38"/>
  <c r="BL18" i="38"/>
  <c r="BK18" i="38"/>
  <c r="BJ18" i="38"/>
  <c r="BI18" i="38"/>
  <c r="BH18" i="38"/>
  <c r="BG18" i="38"/>
  <c r="BF18" i="38"/>
  <c r="BE18" i="38"/>
  <c r="BD18" i="38"/>
  <c r="BC18" i="38"/>
  <c r="BB18" i="38"/>
  <c r="BA18" i="38"/>
  <c r="AZ18" i="38"/>
  <c r="AY18" i="38"/>
  <c r="AX18" i="38"/>
  <c r="AW18" i="38"/>
  <c r="AV18" i="38"/>
  <c r="AU18" i="38"/>
  <c r="AT18" i="38"/>
  <c r="AS18" i="38"/>
  <c r="AR18" i="38"/>
  <c r="AQ18" i="38"/>
  <c r="AP18" i="38"/>
  <c r="AO18" i="38"/>
  <c r="AN18" i="38"/>
  <c r="AM18" i="38"/>
  <c r="AL18" i="38"/>
  <c r="AK18" i="38"/>
  <c r="AJ18" i="38"/>
  <c r="AI18" i="38"/>
  <c r="AH18" i="38"/>
  <c r="AG18" i="38"/>
  <c r="AF18" i="38"/>
  <c r="AE18" i="38"/>
  <c r="CC16" i="38"/>
  <c r="CB16" i="38"/>
  <c r="CA16" i="38"/>
  <c r="BZ16" i="38"/>
  <c r="BY16" i="38"/>
  <c r="BX16" i="38"/>
  <c r="BW16" i="38"/>
  <c r="BV16" i="38"/>
  <c r="BU16" i="38"/>
  <c r="BT16" i="38"/>
  <c r="BS16" i="38"/>
  <c r="BR16" i="38"/>
  <c r="BQ16" i="38"/>
  <c r="BP16" i="38"/>
  <c r="BO16" i="38"/>
  <c r="BN16" i="38"/>
  <c r="BM16" i="38"/>
  <c r="BL16" i="38"/>
  <c r="BK16" i="38"/>
  <c r="BJ16" i="38"/>
  <c r="BI16" i="38"/>
  <c r="BH16" i="38"/>
  <c r="BG16" i="38"/>
  <c r="BF16" i="38"/>
  <c r="BE16" i="38"/>
  <c r="BD16" i="38"/>
  <c r="BC16" i="38"/>
  <c r="BB16" i="38"/>
  <c r="BA16" i="38"/>
  <c r="AZ16" i="38"/>
  <c r="AY16" i="38"/>
  <c r="AX16" i="38"/>
  <c r="AW16" i="38"/>
  <c r="AV16" i="38"/>
  <c r="AU16" i="38"/>
  <c r="AT16" i="38"/>
  <c r="AS16" i="38"/>
  <c r="AR16" i="38"/>
  <c r="AQ16" i="38"/>
  <c r="AP16" i="38"/>
  <c r="AO16" i="38"/>
  <c r="AN16" i="38"/>
  <c r="AM16" i="38"/>
  <c r="AL16" i="38"/>
  <c r="AK16" i="38"/>
  <c r="AJ16" i="38"/>
  <c r="AI16" i="38"/>
  <c r="AH16" i="38"/>
  <c r="AG16" i="38"/>
  <c r="AF16" i="38"/>
  <c r="AE16" i="38"/>
  <c r="CC13" i="38"/>
  <c r="CB13" i="38"/>
  <c r="CA13" i="38"/>
  <c r="BZ13" i="38"/>
  <c r="BY13" i="38"/>
  <c r="BX13" i="38"/>
  <c r="BW13" i="38"/>
  <c r="BV13" i="38"/>
  <c r="BU13" i="38"/>
  <c r="BT13" i="38"/>
  <c r="BS13" i="38"/>
  <c r="BR13" i="38"/>
  <c r="BQ13" i="38"/>
  <c r="BP13" i="38"/>
  <c r="BO13" i="38"/>
  <c r="BN13" i="38"/>
  <c r="BM13" i="38"/>
  <c r="BL13" i="38"/>
  <c r="BK13" i="38"/>
  <c r="BJ13" i="38"/>
  <c r="BI13" i="38"/>
  <c r="BH13" i="38"/>
  <c r="BG13" i="38"/>
  <c r="BF13" i="38"/>
  <c r="BE13" i="38"/>
  <c r="BD13" i="38"/>
  <c r="BC13" i="38"/>
  <c r="BB13" i="38"/>
  <c r="BA13" i="38"/>
  <c r="AZ13" i="38"/>
  <c r="AY13" i="38"/>
  <c r="AX13" i="38"/>
  <c r="AW13" i="38"/>
  <c r="AV13" i="38"/>
  <c r="AU13" i="38"/>
  <c r="AT13" i="38"/>
  <c r="AS13" i="38"/>
  <c r="AR13" i="38"/>
  <c r="AQ13" i="38"/>
  <c r="AP13" i="38"/>
  <c r="AO13" i="38"/>
  <c r="AN13" i="38"/>
  <c r="AM13" i="38"/>
  <c r="AL13" i="38"/>
  <c r="AK13" i="38"/>
  <c r="AJ13" i="38"/>
  <c r="AI13" i="38"/>
  <c r="AH13" i="38"/>
  <c r="AG13" i="38"/>
  <c r="AF13" i="38"/>
  <c r="AE13" i="38"/>
  <c r="BZ24" i="38" l="1"/>
  <c r="AI24" i="38"/>
  <c r="AM24" i="38"/>
  <c r="BM24" i="38"/>
  <c r="AZ24" i="38"/>
  <c r="BR24" i="38"/>
  <c r="AV24" i="38"/>
  <c r="BD24" i="38"/>
  <c r="BV24" i="38"/>
  <c r="AE24" i="38"/>
  <c r="AR24" i="38"/>
  <c r="BH24" i="38"/>
  <c r="AH37" i="22" l="1"/>
  <c r="C104" i="20"/>
  <c r="C28" i="20"/>
  <c r="C29" i="20"/>
  <c r="C30" i="20"/>
  <c r="C32" i="20"/>
  <c r="C33" i="20"/>
  <c r="C34" i="20"/>
  <c r="G154" i="17"/>
  <c r="Q43" i="42"/>
  <c r="F3" i="27"/>
  <c r="H3" i="27"/>
  <c r="J3" i="27"/>
  <c r="L3" i="27"/>
  <c r="N3" i="27"/>
  <c r="P3" i="27"/>
  <c r="R3" i="27"/>
  <c r="T3" i="27"/>
  <c r="V3" i="27"/>
  <c r="X3" i="27"/>
  <c r="Z3" i="27"/>
  <c r="AB3" i="27"/>
  <c r="AD3" i="27"/>
  <c r="G10" i="27"/>
  <c r="I10" i="27"/>
  <c r="K10" i="27"/>
  <c r="M10" i="27"/>
  <c r="O10" i="27"/>
  <c r="Q10" i="27"/>
  <c r="S10" i="27"/>
  <c r="U10" i="27"/>
  <c r="W10" i="27"/>
  <c r="Y10" i="27"/>
  <c r="AA10" i="27"/>
  <c r="AC10" i="27"/>
  <c r="AE10" i="27"/>
  <c r="G11" i="27"/>
  <c r="I11" i="27"/>
  <c r="K11" i="27"/>
  <c r="M11" i="27"/>
  <c r="O11" i="27"/>
  <c r="Q11" i="27"/>
  <c r="S11" i="27"/>
  <c r="U11" i="27"/>
  <c r="W11" i="27"/>
  <c r="Y11" i="27"/>
  <c r="AA11" i="27"/>
  <c r="AC11" i="27"/>
  <c r="AE11" i="27"/>
  <c r="G12" i="27"/>
  <c r="I12" i="27"/>
  <c r="K12" i="27"/>
  <c r="M12" i="27"/>
  <c r="O12" i="27"/>
  <c r="Q12" i="27"/>
  <c r="S12" i="27"/>
  <c r="U12" i="27"/>
  <c r="W12" i="27"/>
  <c r="Y12" i="27"/>
  <c r="AA12" i="27"/>
  <c r="AC12" i="27"/>
  <c r="AE12" i="27"/>
  <c r="G13" i="27"/>
  <c r="I13" i="27"/>
  <c r="K13" i="27"/>
  <c r="M13" i="27"/>
  <c r="O13" i="27"/>
  <c r="Q13" i="27"/>
  <c r="S13" i="27"/>
  <c r="U13" i="27"/>
  <c r="W13" i="27"/>
  <c r="Y13" i="27"/>
  <c r="AA13" i="27"/>
  <c r="AC13" i="27"/>
  <c r="AE13" i="27"/>
  <c r="G14" i="27"/>
  <c r="I14" i="27"/>
  <c r="K14" i="27"/>
  <c r="M14" i="27"/>
  <c r="O14" i="27"/>
  <c r="Q14" i="27"/>
  <c r="S14" i="27"/>
  <c r="U14" i="27"/>
  <c r="W14" i="27"/>
  <c r="Y14" i="27"/>
  <c r="AA14" i="27"/>
  <c r="AC14" i="27"/>
  <c r="AE14" i="27"/>
  <c r="G15" i="27"/>
  <c r="I15" i="27"/>
  <c r="K15" i="27"/>
  <c r="M15" i="27"/>
  <c r="O15" i="27"/>
  <c r="Q15" i="27"/>
  <c r="S15" i="27"/>
  <c r="U15" i="27"/>
  <c r="W15" i="27"/>
  <c r="Y15" i="27"/>
  <c r="AA15" i="27"/>
  <c r="AC15" i="27"/>
  <c r="AE15" i="27"/>
  <c r="G16" i="27"/>
  <c r="I16" i="27"/>
  <c r="K16" i="27"/>
  <c r="M16" i="27"/>
  <c r="O16" i="27"/>
  <c r="Q16" i="27"/>
  <c r="S16" i="27"/>
  <c r="U16" i="27"/>
  <c r="W16" i="27"/>
  <c r="Y16" i="27"/>
  <c r="AA16" i="27"/>
  <c r="AC16" i="27"/>
  <c r="AE16" i="27"/>
  <c r="G17" i="27"/>
  <c r="I17" i="27"/>
  <c r="K17" i="27"/>
  <c r="M17" i="27"/>
  <c r="O17" i="27"/>
  <c r="Q17" i="27"/>
  <c r="S17" i="27"/>
  <c r="U17" i="27"/>
  <c r="W17" i="27"/>
  <c r="Y17" i="27"/>
  <c r="AA17" i="27"/>
  <c r="AC17" i="27"/>
  <c r="AE17" i="27"/>
  <c r="G18" i="27"/>
  <c r="I18" i="27"/>
  <c r="K18" i="27"/>
  <c r="M18" i="27"/>
  <c r="O18" i="27"/>
  <c r="Q18" i="27"/>
  <c r="S18" i="27"/>
  <c r="U18" i="27"/>
  <c r="W18" i="27"/>
  <c r="Y18" i="27"/>
  <c r="AA18" i="27"/>
  <c r="AC18" i="27"/>
  <c r="AE18" i="27"/>
  <c r="G19" i="27"/>
  <c r="I19" i="27"/>
  <c r="K19" i="27"/>
  <c r="M19" i="27"/>
  <c r="O19" i="27"/>
  <c r="Q19" i="27"/>
  <c r="S19" i="27"/>
  <c r="U19" i="27"/>
  <c r="W19" i="27"/>
  <c r="Y19" i="27"/>
  <c r="AA19" i="27"/>
  <c r="AC19" i="27"/>
  <c r="AE19" i="27"/>
  <c r="G20" i="27"/>
  <c r="I20" i="27"/>
  <c r="K20" i="27"/>
  <c r="M20" i="27"/>
  <c r="O20" i="27"/>
  <c r="Q20" i="27"/>
  <c r="S20" i="27"/>
  <c r="U20" i="27"/>
  <c r="W20" i="27"/>
  <c r="Y20" i="27"/>
  <c r="AA20" i="27"/>
  <c r="AC20" i="27"/>
  <c r="AE20" i="27"/>
  <c r="G21" i="27"/>
  <c r="I21" i="27"/>
  <c r="K21" i="27"/>
  <c r="M21" i="27"/>
  <c r="O21" i="27"/>
  <c r="Q21" i="27"/>
  <c r="S21" i="27"/>
  <c r="U21" i="27"/>
  <c r="W21" i="27"/>
  <c r="Y21" i="27"/>
  <c r="AA21" i="27"/>
  <c r="AC21" i="27"/>
  <c r="AE21" i="27"/>
  <c r="AU23" i="27"/>
  <c r="AU24" i="27"/>
  <c r="F29" i="27"/>
  <c r="H29" i="27"/>
  <c r="J29" i="27"/>
  <c r="L29" i="27"/>
  <c r="N29" i="27"/>
  <c r="P29" i="27"/>
  <c r="R29" i="27"/>
  <c r="T29" i="27"/>
  <c r="V29" i="27"/>
  <c r="X29" i="27"/>
  <c r="Z29" i="27"/>
  <c r="AB29" i="27"/>
  <c r="AD29" i="27"/>
  <c r="F30" i="27"/>
  <c r="H30" i="27"/>
  <c r="J30" i="27"/>
  <c r="L30" i="27"/>
  <c r="N30" i="27"/>
  <c r="P30" i="27"/>
  <c r="R30" i="27"/>
  <c r="T30" i="27"/>
  <c r="V30" i="27"/>
  <c r="X30" i="27"/>
  <c r="Z30" i="27"/>
  <c r="AB30" i="27"/>
  <c r="AD30" i="27"/>
  <c r="F31" i="27"/>
  <c r="H31" i="27"/>
  <c r="J31" i="27"/>
  <c r="L31" i="27"/>
  <c r="N31" i="27"/>
  <c r="P31" i="27"/>
  <c r="R31" i="27"/>
  <c r="T31" i="27"/>
  <c r="V31" i="27"/>
  <c r="X31" i="27"/>
  <c r="Z31" i="27"/>
  <c r="AB31" i="27"/>
  <c r="AD31" i="27"/>
  <c r="F32" i="27"/>
  <c r="H32" i="27"/>
  <c r="J32" i="27"/>
  <c r="L32" i="27"/>
  <c r="N32" i="27"/>
  <c r="P32" i="27"/>
  <c r="R32" i="27"/>
  <c r="T32" i="27"/>
  <c r="V32" i="27"/>
  <c r="X32" i="27"/>
  <c r="Z32" i="27"/>
  <c r="AB32" i="27"/>
  <c r="AD32" i="27"/>
  <c r="F33" i="27"/>
  <c r="H33" i="27"/>
  <c r="J33" i="27"/>
  <c r="L33" i="27"/>
  <c r="N33" i="27"/>
  <c r="P33" i="27"/>
  <c r="R33" i="27"/>
  <c r="T33" i="27"/>
  <c r="V33" i="27"/>
  <c r="X33" i="27"/>
  <c r="Z33" i="27"/>
  <c r="AB33" i="27"/>
  <c r="AD33" i="27"/>
  <c r="F34" i="27"/>
  <c r="H34" i="27"/>
  <c r="J34" i="27"/>
  <c r="L34" i="27"/>
  <c r="N34" i="27"/>
  <c r="P34" i="27"/>
  <c r="R34" i="27"/>
  <c r="T34" i="27"/>
  <c r="V34" i="27"/>
  <c r="X34" i="27"/>
  <c r="Z34" i="27"/>
  <c r="AB34" i="27"/>
  <c r="AD34" i="27"/>
  <c r="F35" i="27"/>
  <c r="H35" i="27"/>
  <c r="J35" i="27"/>
  <c r="L35" i="27"/>
  <c r="N35" i="27"/>
  <c r="P35" i="27"/>
  <c r="R35" i="27"/>
  <c r="T35" i="27"/>
  <c r="V35" i="27"/>
  <c r="X35" i="27"/>
  <c r="Z35" i="27"/>
  <c r="AB35" i="27"/>
  <c r="AD35" i="27"/>
  <c r="F36" i="27"/>
  <c r="H36" i="27"/>
  <c r="J36" i="27"/>
  <c r="L36" i="27"/>
  <c r="N36" i="27"/>
  <c r="P36" i="27"/>
  <c r="R36" i="27"/>
  <c r="T36" i="27"/>
  <c r="V36" i="27"/>
  <c r="X36" i="27"/>
  <c r="Z36" i="27"/>
  <c r="AB36" i="27"/>
  <c r="AD36" i="27"/>
  <c r="F37" i="27"/>
  <c r="H37" i="27"/>
  <c r="J37" i="27"/>
  <c r="L37" i="27"/>
  <c r="N37" i="27"/>
  <c r="P37" i="27"/>
  <c r="R37" i="27"/>
  <c r="T37" i="27"/>
  <c r="V37" i="27"/>
  <c r="X37" i="27"/>
  <c r="Z37" i="27"/>
  <c r="AB37" i="27"/>
  <c r="AD37" i="27"/>
  <c r="F41" i="27"/>
  <c r="H41" i="27"/>
  <c r="J41" i="27"/>
  <c r="L41" i="27"/>
  <c r="N41" i="27"/>
  <c r="P41" i="27"/>
  <c r="R41" i="27"/>
  <c r="T41" i="27"/>
  <c r="V41" i="27"/>
  <c r="X41" i="27"/>
  <c r="Z41" i="27"/>
  <c r="AB41" i="27"/>
  <c r="AD41" i="27"/>
  <c r="F42" i="27"/>
  <c r="H42" i="27"/>
  <c r="J42" i="27"/>
  <c r="L42" i="27"/>
  <c r="N42" i="27"/>
  <c r="P42" i="27"/>
  <c r="R42" i="27"/>
  <c r="T42" i="27"/>
  <c r="V42" i="27"/>
  <c r="X42" i="27"/>
  <c r="Z42" i="27"/>
  <c r="AB42" i="27"/>
  <c r="AD42" i="27"/>
  <c r="J43" i="27"/>
  <c r="L43" i="27"/>
  <c r="N43" i="27"/>
  <c r="P43" i="27"/>
  <c r="R43" i="27"/>
  <c r="T43" i="27"/>
  <c r="V43" i="27"/>
  <c r="X43" i="27"/>
  <c r="Z43" i="27"/>
  <c r="AB43" i="27"/>
  <c r="AD43" i="27"/>
  <c r="F44" i="27"/>
  <c r="H44" i="27"/>
  <c r="J44" i="27"/>
  <c r="L44" i="27"/>
  <c r="N44" i="27"/>
  <c r="P44" i="27"/>
  <c r="R44" i="27"/>
  <c r="T44" i="27"/>
  <c r="V44" i="27"/>
  <c r="X44" i="27"/>
  <c r="Z44" i="27"/>
  <c r="AB44" i="27"/>
  <c r="AD44" i="27"/>
  <c r="F45" i="27"/>
  <c r="H45" i="27"/>
  <c r="J45" i="27"/>
  <c r="L45" i="27"/>
  <c r="N45" i="27"/>
  <c r="P45" i="27"/>
  <c r="R45" i="27"/>
  <c r="T45" i="27"/>
  <c r="V45" i="27"/>
  <c r="X45" i="27"/>
  <c r="Z45" i="27"/>
  <c r="AB45" i="27"/>
  <c r="AD45" i="27"/>
  <c r="F46" i="27"/>
  <c r="H46" i="27"/>
  <c r="J46" i="27"/>
  <c r="L46" i="27"/>
  <c r="N46" i="27"/>
  <c r="P46" i="27"/>
  <c r="R46" i="27"/>
  <c r="T46" i="27"/>
  <c r="V46" i="27"/>
  <c r="X46" i="27"/>
  <c r="Z46" i="27"/>
  <c r="AB46" i="27"/>
  <c r="AD46" i="27"/>
  <c r="F47" i="27"/>
  <c r="H47" i="27"/>
  <c r="J47" i="27"/>
  <c r="L47" i="27"/>
  <c r="N47" i="27"/>
  <c r="P47" i="27"/>
  <c r="R47" i="27"/>
  <c r="T47" i="27"/>
  <c r="V47" i="27"/>
  <c r="X47" i="27"/>
  <c r="Z47" i="27"/>
  <c r="AB47" i="27"/>
  <c r="AD47" i="27"/>
  <c r="F49" i="27"/>
  <c r="H49" i="27"/>
  <c r="J49" i="27"/>
  <c r="L49" i="27"/>
  <c r="N49" i="27"/>
  <c r="P49" i="27"/>
  <c r="R49" i="27"/>
  <c r="T49" i="27"/>
  <c r="V49" i="27"/>
  <c r="X49" i="27"/>
  <c r="Z49" i="27"/>
  <c r="AB49" i="27"/>
  <c r="AD49" i="27"/>
  <c r="F50" i="27"/>
  <c r="H50" i="27"/>
  <c r="J50" i="27"/>
  <c r="L50" i="27"/>
  <c r="N50" i="27"/>
  <c r="P50" i="27"/>
  <c r="R50" i="27"/>
  <c r="T50" i="27"/>
  <c r="V50" i="27"/>
  <c r="X50" i="27"/>
  <c r="Z50" i="27"/>
  <c r="AB50" i="27"/>
  <c r="AD50" i="27"/>
  <c r="F51" i="27"/>
  <c r="H51" i="27"/>
  <c r="J51" i="27"/>
  <c r="L51" i="27"/>
  <c r="N51" i="27"/>
  <c r="P51" i="27"/>
  <c r="R51" i="27"/>
  <c r="T51" i="27"/>
  <c r="V51" i="27"/>
  <c r="X51" i="27"/>
  <c r="Z51" i="27"/>
  <c r="AB51" i="27"/>
  <c r="AD51" i="27"/>
  <c r="F52" i="27"/>
  <c r="H52" i="27"/>
  <c r="J52" i="27"/>
  <c r="L52" i="27"/>
  <c r="N52" i="27"/>
  <c r="P52" i="27"/>
  <c r="R52" i="27"/>
  <c r="T52" i="27"/>
  <c r="V52" i="27"/>
  <c r="X52" i="27"/>
  <c r="Z52" i="27"/>
  <c r="AB52" i="27"/>
  <c r="AD52" i="27"/>
  <c r="F53" i="27"/>
  <c r="H53" i="27"/>
  <c r="J53" i="27"/>
  <c r="L53" i="27"/>
  <c r="N53" i="27"/>
  <c r="P53" i="27"/>
  <c r="R53" i="27"/>
  <c r="T53" i="27"/>
  <c r="V53" i="27"/>
  <c r="X53" i="27"/>
  <c r="Z53" i="27"/>
  <c r="AB53" i="27"/>
  <c r="AD53" i="27"/>
  <c r="F54" i="27"/>
  <c r="H54" i="27"/>
  <c r="J54" i="27"/>
  <c r="L54" i="27"/>
  <c r="N54" i="27"/>
  <c r="P54" i="27"/>
  <c r="R54" i="27"/>
  <c r="T54" i="27"/>
  <c r="V54" i="27"/>
  <c r="X54" i="27"/>
  <c r="Z54" i="27"/>
  <c r="AB54" i="27"/>
  <c r="AD54" i="27"/>
  <c r="F55" i="27"/>
  <c r="H55" i="27"/>
  <c r="J55" i="27"/>
  <c r="L55" i="27"/>
  <c r="N55" i="27"/>
  <c r="P55" i="27"/>
  <c r="R55" i="27"/>
  <c r="T55" i="27"/>
  <c r="V55" i="27"/>
  <c r="X55" i="27"/>
  <c r="Z55" i="27"/>
  <c r="AB55" i="27"/>
  <c r="AD55" i="27"/>
  <c r="F56" i="27"/>
  <c r="H56" i="27"/>
  <c r="J56" i="27"/>
  <c r="L56" i="27"/>
  <c r="N56" i="27"/>
  <c r="P56" i="27"/>
  <c r="R56" i="27"/>
  <c r="T56" i="27"/>
  <c r="V56" i="27"/>
  <c r="X56" i="27"/>
  <c r="Z56" i="27"/>
  <c r="AB56" i="27"/>
  <c r="AD56" i="27"/>
  <c r="F57" i="27"/>
  <c r="H57" i="27"/>
  <c r="J57" i="27"/>
  <c r="L57" i="27"/>
  <c r="N57" i="27"/>
  <c r="P57" i="27"/>
  <c r="R57" i="27"/>
  <c r="T57" i="27"/>
  <c r="V57" i="27"/>
  <c r="X57" i="27"/>
  <c r="Z57" i="27"/>
  <c r="AB57" i="27"/>
  <c r="AD57" i="27"/>
  <c r="F58" i="27"/>
  <c r="H58" i="27"/>
  <c r="J58" i="27"/>
  <c r="L58" i="27"/>
  <c r="N58" i="27"/>
  <c r="P58" i="27"/>
  <c r="R58" i="27"/>
  <c r="T58" i="27"/>
  <c r="V58" i="27"/>
  <c r="X58" i="27"/>
  <c r="Z58" i="27"/>
  <c r="AB58" i="27"/>
  <c r="AD58" i="27"/>
  <c r="F59" i="27"/>
  <c r="H59" i="27"/>
  <c r="J59" i="27"/>
  <c r="L59" i="27"/>
  <c r="N59" i="27"/>
  <c r="P59" i="27"/>
  <c r="R59" i="27"/>
  <c r="T59" i="27"/>
  <c r="V59" i="27"/>
  <c r="X59" i="27"/>
  <c r="Z59" i="27"/>
  <c r="AB59" i="27"/>
  <c r="AD59" i="27"/>
  <c r="F63" i="27"/>
  <c r="H63" i="27"/>
  <c r="J63" i="27"/>
  <c r="L63" i="27"/>
  <c r="N63" i="27"/>
  <c r="P63" i="27"/>
  <c r="R63" i="27"/>
  <c r="T63" i="27"/>
  <c r="V63" i="27"/>
  <c r="X63" i="27"/>
  <c r="Z63" i="27"/>
  <c r="AB63" i="27"/>
  <c r="AD63" i="27"/>
  <c r="F64" i="27"/>
  <c r="H64" i="27"/>
  <c r="J64" i="27"/>
  <c r="L64" i="27"/>
  <c r="N64" i="27"/>
  <c r="P64" i="27"/>
  <c r="R64" i="27"/>
  <c r="T64" i="27"/>
  <c r="V64" i="27"/>
  <c r="X64" i="27"/>
  <c r="Z64" i="27"/>
  <c r="AB64" i="27"/>
  <c r="AD64" i="27"/>
  <c r="F65" i="27"/>
  <c r="H65" i="27"/>
  <c r="J65" i="27"/>
  <c r="L65" i="27"/>
  <c r="N65" i="27"/>
  <c r="P65" i="27"/>
  <c r="R65" i="27"/>
  <c r="T65" i="27"/>
  <c r="V65" i="27"/>
  <c r="X65" i="27"/>
  <c r="Z65" i="27"/>
  <c r="AB65" i="27"/>
  <c r="AD65" i="27"/>
  <c r="F66" i="27"/>
  <c r="H66" i="27"/>
  <c r="J66" i="27"/>
  <c r="L66" i="27"/>
  <c r="N66" i="27"/>
  <c r="P66" i="27"/>
  <c r="R66" i="27"/>
  <c r="T66" i="27"/>
  <c r="V66" i="27"/>
  <c r="X66" i="27"/>
  <c r="Z66" i="27"/>
  <c r="AB66" i="27"/>
  <c r="AD66" i="27"/>
  <c r="F67" i="27"/>
  <c r="H67" i="27"/>
  <c r="J67" i="27"/>
  <c r="L67" i="27"/>
  <c r="N67" i="27"/>
  <c r="P67" i="27"/>
  <c r="R67" i="27"/>
  <c r="T67" i="27"/>
  <c r="V67" i="27"/>
  <c r="X67" i="27"/>
  <c r="Z67" i="27"/>
  <c r="AB67" i="27"/>
  <c r="AD67" i="27"/>
  <c r="F68" i="27"/>
  <c r="H68" i="27"/>
  <c r="J68" i="27"/>
  <c r="L68" i="27"/>
  <c r="N68" i="27"/>
  <c r="P68" i="27"/>
  <c r="R68" i="27"/>
  <c r="T68" i="27"/>
  <c r="V68" i="27"/>
  <c r="X68" i="27"/>
  <c r="Z68" i="27"/>
  <c r="AB68" i="27"/>
  <c r="AD68" i="27"/>
  <c r="F69" i="27"/>
  <c r="H69" i="27"/>
  <c r="J69" i="27"/>
  <c r="L69" i="27"/>
  <c r="N69" i="27"/>
  <c r="P69" i="27"/>
  <c r="R69" i="27"/>
  <c r="T69" i="27"/>
  <c r="V69" i="27"/>
  <c r="X69" i="27"/>
  <c r="Z69" i="27"/>
  <c r="AB69" i="27"/>
  <c r="AD69" i="27"/>
  <c r="F70" i="27"/>
  <c r="H70" i="27"/>
  <c r="J70" i="27"/>
  <c r="L70" i="27"/>
  <c r="N70" i="27"/>
  <c r="P70" i="27"/>
  <c r="R70" i="27"/>
  <c r="T70" i="27"/>
  <c r="V70" i="27"/>
  <c r="X70" i="27"/>
  <c r="Z70" i="27"/>
  <c r="AB70" i="27"/>
  <c r="AD70" i="27"/>
  <c r="F71" i="27"/>
  <c r="H71" i="27"/>
  <c r="J71" i="27"/>
  <c r="L71" i="27"/>
  <c r="N71" i="27"/>
  <c r="P71" i="27"/>
  <c r="R71" i="27"/>
  <c r="T71" i="27"/>
  <c r="V71" i="27"/>
  <c r="X71" i="27"/>
  <c r="Z71" i="27"/>
  <c r="AB71" i="27"/>
  <c r="AD71" i="27"/>
  <c r="F72" i="27"/>
  <c r="H72" i="27"/>
  <c r="J72" i="27"/>
  <c r="L72" i="27"/>
  <c r="N72" i="27"/>
  <c r="P72" i="27"/>
  <c r="R72" i="27"/>
  <c r="T72" i="27"/>
  <c r="V72" i="27"/>
  <c r="X72" i="27"/>
  <c r="Z72" i="27"/>
  <c r="AB72" i="27"/>
  <c r="AD72" i="27"/>
  <c r="F73" i="27"/>
  <c r="H73" i="27"/>
  <c r="J73" i="27"/>
  <c r="L73" i="27"/>
  <c r="N73" i="27"/>
  <c r="P73" i="27"/>
  <c r="R73" i="27"/>
  <c r="T73" i="27"/>
  <c r="V73" i="27"/>
  <c r="X73" i="27"/>
  <c r="Z73" i="27"/>
  <c r="AB73" i="27"/>
  <c r="AD73" i="27"/>
  <c r="F74" i="27"/>
  <c r="H74" i="27"/>
  <c r="J74" i="27"/>
  <c r="L74" i="27"/>
  <c r="N74" i="27"/>
  <c r="P74" i="27"/>
  <c r="R74" i="27"/>
  <c r="T74" i="27"/>
  <c r="V74" i="27"/>
  <c r="X74" i="27"/>
  <c r="Z74" i="27"/>
  <c r="AB74" i="27"/>
  <c r="AD74" i="27"/>
  <c r="F75" i="27"/>
  <c r="H75" i="27"/>
  <c r="J75" i="27"/>
  <c r="L75" i="27"/>
  <c r="N75" i="27"/>
  <c r="P75" i="27"/>
  <c r="R75" i="27"/>
  <c r="T75" i="27"/>
  <c r="V75" i="27"/>
  <c r="X75" i="27"/>
  <c r="Z75" i="27"/>
  <c r="AB75" i="27"/>
  <c r="AD75" i="27"/>
  <c r="F76" i="27"/>
  <c r="H76" i="27"/>
  <c r="J76" i="27"/>
  <c r="L76" i="27"/>
  <c r="N76" i="27"/>
  <c r="P76" i="27"/>
  <c r="R76" i="27"/>
  <c r="T76" i="27"/>
  <c r="V76" i="27"/>
  <c r="X76" i="27"/>
  <c r="Z76" i="27"/>
  <c r="AB76" i="27"/>
  <c r="AD76" i="27"/>
  <c r="F80" i="27"/>
  <c r="H80" i="27"/>
  <c r="J80" i="27"/>
  <c r="L80" i="27"/>
  <c r="N80" i="27"/>
  <c r="P80" i="27"/>
  <c r="R80" i="27"/>
  <c r="T80" i="27"/>
  <c r="V80" i="27"/>
  <c r="X80" i="27"/>
  <c r="Z80" i="27"/>
  <c r="AB80" i="27"/>
  <c r="AD80" i="27"/>
  <c r="F81" i="27"/>
  <c r="H81" i="27"/>
  <c r="J81" i="27"/>
  <c r="L81" i="27"/>
  <c r="N81" i="27"/>
  <c r="P81" i="27"/>
  <c r="R81" i="27"/>
  <c r="T81" i="27"/>
  <c r="V81" i="27"/>
  <c r="X81" i="27"/>
  <c r="Z81" i="27"/>
  <c r="AB81" i="27"/>
  <c r="AD81" i="27"/>
  <c r="F82" i="27"/>
  <c r="H82" i="27"/>
  <c r="J82" i="27"/>
  <c r="L82" i="27"/>
  <c r="N82" i="27"/>
  <c r="P82" i="27"/>
  <c r="R82" i="27"/>
  <c r="T82" i="27"/>
  <c r="V82" i="27"/>
  <c r="X82" i="27"/>
  <c r="Z82" i="27"/>
  <c r="AB82" i="27"/>
  <c r="AD82" i="27"/>
  <c r="F83" i="27"/>
  <c r="H83" i="27"/>
  <c r="J83" i="27"/>
  <c r="L83" i="27"/>
  <c r="N83" i="27"/>
  <c r="P83" i="27"/>
  <c r="R83" i="27"/>
  <c r="T83" i="27"/>
  <c r="V83" i="27"/>
  <c r="X83" i="27"/>
  <c r="Z83" i="27"/>
  <c r="AB83" i="27"/>
  <c r="AD83" i="27"/>
  <c r="F84" i="27"/>
  <c r="H84" i="27"/>
  <c r="J84" i="27"/>
  <c r="L84" i="27"/>
  <c r="N84" i="27"/>
  <c r="P84" i="27"/>
  <c r="R84" i="27"/>
  <c r="T84" i="27"/>
  <c r="V84" i="27"/>
  <c r="X84" i="27"/>
  <c r="Z84" i="27"/>
  <c r="AB84" i="27"/>
  <c r="AD84" i="27"/>
  <c r="F85" i="27"/>
  <c r="H85" i="27"/>
  <c r="J85" i="27"/>
  <c r="L85" i="27"/>
  <c r="N85" i="27"/>
  <c r="P85" i="27"/>
  <c r="R85" i="27"/>
  <c r="T85" i="27"/>
  <c r="V85" i="27"/>
  <c r="X85" i="27"/>
  <c r="Z85" i="27"/>
  <c r="AB85" i="27"/>
  <c r="AD85" i="27"/>
  <c r="F89" i="27"/>
  <c r="H89" i="27"/>
  <c r="J89" i="27"/>
  <c r="L89" i="27"/>
  <c r="N89" i="27"/>
  <c r="P89" i="27"/>
  <c r="R89" i="27"/>
  <c r="T89" i="27"/>
  <c r="V89" i="27"/>
  <c r="X89" i="27"/>
  <c r="Z89" i="27"/>
  <c r="AB89" i="27"/>
  <c r="AD89" i="27"/>
  <c r="F90" i="27"/>
  <c r="H90" i="27"/>
  <c r="J90" i="27"/>
  <c r="L90" i="27"/>
  <c r="N90" i="27"/>
  <c r="P90" i="27"/>
  <c r="R90" i="27"/>
  <c r="T90" i="27"/>
  <c r="V90" i="27"/>
  <c r="X90" i="27"/>
  <c r="Z90" i="27"/>
  <c r="AB90" i="27"/>
  <c r="AD90" i="27"/>
  <c r="F91" i="27"/>
  <c r="H91" i="27"/>
  <c r="J91" i="27"/>
  <c r="L91" i="27"/>
  <c r="N91" i="27"/>
  <c r="P91" i="27"/>
  <c r="R91" i="27"/>
  <c r="T91" i="27"/>
  <c r="V91" i="27"/>
  <c r="X91" i="27"/>
  <c r="Z91" i="27"/>
  <c r="AB91" i="27"/>
  <c r="AD91" i="27"/>
  <c r="F92" i="27"/>
  <c r="H92" i="27"/>
  <c r="J92" i="27"/>
  <c r="L92" i="27"/>
  <c r="N92" i="27"/>
  <c r="P92" i="27"/>
  <c r="R92" i="27"/>
  <c r="T92" i="27"/>
  <c r="V92" i="27"/>
  <c r="X92" i="27"/>
  <c r="Z92" i="27"/>
  <c r="AB92" i="27"/>
  <c r="AD92" i="27"/>
  <c r="F93" i="27"/>
  <c r="H93" i="27"/>
  <c r="J93" i="27"/>
  <c r="L93" i="27"/>
  <c r="N93" i="27"/>
  <c r="P93" i="27"/>
  <c r="R93" i="27"/>
  <c r="T93" i="27"/>
  <c r="V93" i="27"/>
  <c r="X93" i="27"/>
  <c r="Z93" i="27"/>
  <c r="AB93" i="27"/>
  <c r="AD93" i="27"/>
  <c r="F94" i="27"/>
  <c r="H94" i="27"/>
  <c r="J94" i="27"/>
  <c r="L94" i="27"/>
  <c r="N94" i="27"/>
  <c r="P94" i="27"/>
  <c r="R94" i="27"/>
  <c r="T94" i="27"/>
  <c r="V94" i="27"/>
  <c r="X94" i="27"/>
  <c r="Z94" i="27"/>
  <c r="AB94" i="27"/>
  <c r="AD94" i="27"/>
  <c r="F95" i="27"/>
  <c r="H95" i="27"/>
  <c r="J95" i="27"/>
  <c r="L95" i="27"/>
  <c r="N95" i="27"/>
  <c r="P95" i="27"/>
  <c r="R95" i="27"/>
  <c r="T95" i="27"/>
  <c r="V95" i="27"/>
  <c r="X95" i="27"/>
  <c r="Z95" i="27"/>
  <c r="AB95" i="27"/>
  <c r="AD95" i="27"/>
  <c r="F96" i="27"/>
  <c r="H96" i="27"/>
  <c r="J96" i="27"/>
  <c r="L96" i="27"/>
  <c r="N96" i="27"/>
  <c r="P96" i="27"/>
  <c r="R96" i="27"/>
  <c r="T96" i="27"/>
  <c r="V96" i="27"/>
  <c r="X96" i="27"/>
  <c r="Z96" i="27"/>
  <c r="AB96" i="27"/>
  <c r="AD96" i="27"/>
  <c r="F97" i="27"/>
  <c r="H97" i="27"/>
  <c r="J97" i="27"/>
  <c r="L97" i="27"/>
  <c r="N97" i="27"/>
  <c r="P97" i="27"/>
  <c r="R97" i="27"/>
  <c r="T97" i="27"/>
  <c r="V97" i="27"/>
  <c r="X97" i="27"/>
  <c r="Z97" i="27"/>
  <c r="AB97" i="27"/>
  <c r="AD97" i="27"/>
  <c r="F98" i="27"/>
  <c r="H98" i="27"/>
  <c r="J98" i="27"/>
  <c r="L98" i="27"/>
  <c r="N98" i="27"/>
  <c r="P98" i="27"/>
  <c r="R98" i="27"/>
  <c r="T98" i="27"/>
  <c r="V98" i="27"/>
  <c r="X98" i="27"/>
  <c r="Z98" i="27"/>
  <c r="AB98" i="27"/>
  <c r="AD98" i="27"/>
  <c r="F99" i="27"/>
  <c r="H99" i="27"/>
  <c r="J99" i="27"/>
  <c r="L99" i="27"/>
  <c r="N99" i="27"/>
  <c r="P99" i="27"/>
  <c r="R99" i="27"/>
  <c r="T99" i="27"/>
  <c r="V99" i="27"/>
  <c r="X99" i="27"/>
  <c r="Z99" i="27"/>
  <c r="AB99" i="27"/>
  <c r="AD99" i="27"/>
  <c r="F100" i="27"/>
  <c r="H100" i="27"/>
  <c r="J100" i="27"/>
  <c r="L100" i="27"/>
  <c r="N100" i="27"/>
  <c r="P100" i="27"/>
  <c r="R100" i="27"/>
  <c r="T100" i="27"/>
  <c r="V100" i="27"/>
  <c r="X100" i="27"/>
  <c r="Z100" i="27"/>
  <c r="AB100" i="27"/>
  <c r="AD100" i="27"/>
  <c r="F101" i="27"/>
  <c r="H101" i="27"/>
  <c r="J101" i="27"/>
  <c r="L101" i="27"/>
  <c r="N101" i="27"/>
  <c r="P101" i="27"/>
  <c r="R101" i="27"/>
  <c r="T101" i="27"/>
  <c r="V101" i="27"/>
  <c r="X101" i="27"/>
  <c r="Z101" i="27"/>
  <c r="AB101" i="27"/>
  <c r="AD101" i="27"/>
  <c r="F102" i="27"/>
  <c r="H102" i="27"/>
  <c r="J102" i="27"/>
  <c r="L102" i="27"/>
  <c r="N102" i="27"/>
  <c r="P102" i="27"/>
  <c r="R102" i="27"/>
  <c r="T102" i="27"/>
  <c r="V102" i="27"/>
  <c r="X102" i="27"/>
  <c r="Z102" i="27"/>
  <c r="AB102" i="27"/>
  <c r="AD102" i="27"/>
  <c r="F103" i="27"/>
  <c r="H103" i="27"/>
  <c r="J103" i="27"/>
  <c r="L103" i="27"/>
  <c r="N103" i="27"/>
  <c r="P103" i="27"/>
  <c r="R103" i="27"/>
  <c r="T103" i="27"/>
  <c r="V103" i="27"/>
  <c r="X103" i="27"/>
  <c r="Z103" i="27"/>
  <c r="AB103" i="27"/>
  <c r="AD103" i="27"/>
  <c r="F104" i="27"/>
  <c r="H104" i="27"/>
  <c r="J104" i="27"/>
  <c r="L104" i="27"/>
  <c r="N104" i="27"/>
  <c r="P104" i="27"/>
  <c r="R104" i="27"/>
  <c r="T104" i="27"/>
  <c r="V104" i="27"/>
  <c r="X104" i="27"/>
  <c r="Z104" i="27"/>
  <c r="AB104" i="27"/>
  <c r="AD104" i="27"/>
  <c r="F105" i="27"/>
  <c r="H105" i="27"/>
  <c r="J105" i="27"/>
  <c r="L105" i="27"/>
  <c r="N105" i="27"/>
  <c r="P105" i="27"/>
  <c r="R105" i="27"/>
  <c r="T105" i="27"/>
  <c r="V105" i="27"/>
  <c r="X105" i="27"/>
  <c r="Z105" i="27"/>
  <c r="AB105" i="27"/>
  <c r="AD105" i="27"/>
  <c r="F106" i="27"/>
  <c r="H106" i="27"/>
  <c r="J106" i="27"/>
  <c r="L106" i="27"/>
  <c r="N106" i="27"/>
  <c r="P106" i="27"/>
  <c r="R106" i="27"/>
  <c r="T106" i="27"/>
  <c r="V106" i="27"/>
  <c r="X106" i="27"/>
  <c r="Z106" i="27"/>
  <c r="AB106" i="27"/>
  <c r="AD106" i="27"/>
  <c r="F107" i="27"/>
  <c r="H107" i="27"/>
  <c r="J107" i="27"/>
  <c r="L107" i="27"/>
  <c r="N107" i="27"/>
  <c r="P107" i="27"/>
  <c r="R107" i="27"/>
  <c r="T107" i="27"/>
  <c r="V107" i="27"/>
  <c r="X107" i="27"/>
  <c r="Z107" i="27"/>
  <c r="AB107" i="27"/>
  <c r="AD107" i="27"/>
  <c r="F108" i="27"/>
  <c r="H108" i="27"/>
  <c r="J108" i="27"/>
  <c r="L108" i="27"/>
  <c r="N108" i="27"/>
  <c r="P108" i="27"/>
  <c r="R108" i="27"/>
  <c r="T108" i="27"/>
  <c r="V108" i="27"/>
  <c r="X108" i="27"/>
  <c r="Z108" i="27"/>
  <c r="AB108" i="27"/>
  <c r="AD108" i="27"/>
  <c r="F109" i="27"/>
  <c r="H109" i="27"/>
  <c r="J109" i="27"/>
  <c r="L109" i="27"/>
  <c r="N109" i="27"/>
  <c r="P109" i="27"/>
  <c r="R109" i="27"/>
  <c r="T109" i="27"/>
  <c r="V109" i="27"/>
  <c r="X109" i="27"/>
  <c r="Z109" i="27"/>
  <c r="AB109" i="27"/>
  <c r="AD109" i="27"/>
  <c r="F110" i="27"/>
  <c r="H110" i="27"/>
  <c r="J110" i="27"/>
  <c r="L110" i="27"/>
  <c r="N110" i="27"/>
  <c r="P110" i="27"/>
  <c r="R110" i="27"/>
  <c r="T110" i="27"/>
  <c r="V110" i="27"/>
  <c r="X110" i="27"/>
  <c r="Z110" i="27"/>
  <c r="AB110" i="27"/>
  <c r="AD110" i="27"/>
  <c r="F111" i="27"/>
  <c r="H111" i="27"/>
  <c r="J111" i="27"/>
  <c r="L111" i="27"/>
  <c r="N111" i="27"/>
  <c r="P111" i="27"/>
  <c r="R111" i="27"/>
  <c r="T111" i="27"/>
  <c r="V111" i="27"/>
  <c r="X111" i="27"/>
  <c r="Z111" i="27"/>
  <c r="AB111" i="27"/>
  <c r="AD111" i="27"/>
  <c r="D126" i="27"/>
  <c r="F3" i="31"/>
  <c r="H3" i="31"/>
  <c r="J3" i="31"/>
  <c r="L3" i="31"/>
  <c r="N3" i="31"/>
  <c r="P3" i="31"/>
  <c r="R3" i="31"/>
  <c r="T3" i="31"/>
  <c r="V3" i="31"/>
  <c r="X3" i="31"/>
  <c r="Z3" i="31"/>
  <c r="AB3" i="31"/>
  <c r="AD3" i="31"/>
  <c r="G10" i="31"/>
  <c r="I10" i="31"/>
  <c r="K10" i="31"/>
  <c r="M10" i="31"/>
  <c r="O10" i="31"/>
  <c r="Q10" i="31"/>
  <c r="S10" i="31"/>
  <c r="U10" i="31"/>
  <c r="W10" i="31"/>
  <c r="Y10" i="31"/>
  <c r="AA10" i="31"/>
  <c r="AC10" i="31"/>
  <c r="AE10" i="31"/>
  <c r="G11" i="31"/>
  <c r="I11" i="31"/>
  <c r="K11" i="31"/>
  <c r="M11" i="31"/>
  <c r="O11" i="31"/>
  <c r="Q11" i="31"/>
  <c r="S11" i="31"/>
  <c r="U11" i="31"/>
  <c r="W11" i="31"/>
  <c r="Y11" i="31"/>
  <c r="AA11" i="31"/>
  <c r="AC11" i="31"/>
  <c r="AE11" i="31"/>
  <c r="G12" i="31"/>
  <c r="I12" i="31"/>
  <c r="K12" i="31"/>
  <c r="M12" i="31"/>
  <c r="O12" i="31"/>
  <c r="Q12" i="31"/>
  <c r="S12" i="31"/>
  <c r="U12" i="31"/>
  <c r="W12" i="31"/>
  <c r="Y12" i="31"/>
  <c r="AA12" i="31"/>
  <c r="AC12" i="31"/>
  <c r="AE12" i="31"/>
  <c r="G13" i="31"/>
  <c r="I13" i="31"/>
  <c r="K13" i="31"/>
  <c r="M13" i="31"/>
  <c r="O13" i="31"/>
  <c r="Q13" i="31"/>
  <c r="S13" i="31"/>
  <c r="U13" i="31"/>
  <c r="W13" i="31"/>
  <c r="Y13" i="31"/>
  <c r="AA13" i="31"/>
  <c r="AC13" i="31"/>
  <c r="AE13" i="31"/>
  <c r="G14" i="31"/>
  <c r="I14" i="31"/>
  <c r="K14" i="31"/>
  <c r="M14" i="31"/>
  <c r="O14" i="31"/>
  <c r="Q14" i="31"/>
  <c r="S14" i="31"/>
  <c r="U14" i="31"/>
  <c r="W14" i="31"/>
  <c r="Y14" i="31"/>
  <c r="AA14" i="31"/>
  <c r="AC14" i="31"/>
  <c r="AE14" i="31"/>
  <c r="G15" i="31"/>
  <c r="I15" i="31"/>
  <c r="K15" i="31"/>
  <c r="M15" i="31"/>
  <c r="O15" i="31"/>
  <c r="Q15" i="31"/>
  <c r="S15" i="31"/>
  <c r="U15" i="31"/>
  <c r="W15" i="31"/>
  <c r="Y15" i="31"/>
  <c r="AA15" i="31"/>
  <c r="AC15" i="31"/>
  <c r="AE15" i="31"/>
  <c r="G16" i="31"/>
  <c r="I16" i="31"/>
  <c r="K16" i="31"/>
  <c r="M16" i="31"/>
  <c r="O16" i="31"/>
  <c r="Q16" i="31"/>
  <c r="S16" i="31"/>
  <c r="U16" i="31"/>
  <c r="W16" i="31"/>
  <c r="Y16" i="31"/>
  <c r="AA16" i="31"/>
  <c r="AC16" i="31"/>
  <c r="AE16" i="31"/>
  <c r="G17" i="31"/>
  <c r="I17" i="31"/>
  <c r="K17" i="31"/>
  <c r="M17" i="31"/>
  <c r="O17" i="31"/>
  <c r="Q17" i="31"/>
  <c r="S17" i="31"/>
  <c r="U17" i="31"/>
  <c r="W17" i="31"/>
  <c r="Y17" i="31"/>
  <c r="AA17" i="31"/>
  <c r="AC17" i="31"/>
  <c r="AE17" i="31"/>
  <c r="G18" i="31"/>
  <c r="I18" i="31"/>
  <c r="K18" i="31"/>
  <c r="M18" i="31"/>
  <c r="O18" i="31"/>
  <c r="Q18" i="31"/>
  <c r="S18" i="31"/>
  <c r="U18" i="31"/>
  <c r="W18" i="31"/>
  <c r="Y18" i="31"/>
  <c r="AA18" i="31"/>
  <c r="AC18" i="31"/>
  <c r="AE18" i="31"/>
  <c r="G19" i="31"/>
  <c r="I19" i="31"/>
  <c r="K19" i="31"/>
  <c r="M19" i="31"/>
  <c r="O19" i="31"/>
  <c r="Q19" i="31"/>
  <c r="S19" i="31"/>
  <c r="U19" i="31"/>
  <c r="W19" i="31"/>
  <c r="Y19" i="31"/>
  <c r="AA19" i="31"/>
  <c r="AC19" i="31"/>
  <c r="AE19" i="31"/>
  <c r="G20" i="31"/>
  <c r="I20" i="31"/>
  <c r="K20" i="31"/>
  <c r="M20" i="31"/>
  <c r="O20" i="31"/>
  <c r="Q20" i="31"/>
  <c r="S20" i="31"/>
  <c r="U20" i="31"/>
  <c r="W20" i="31"/>
  <c r="Y20" i="31"/>
  <c r="AA20" i="31"/>
  <c r="AC20" i="31"/>
  <c r="AE20" i="31"/>
  <c r="G21" i="31"/>
  <c r="I21" i="31"/>
  <c r="K21" i="31"/>
  <c r="M21" i="31"/>
  <c r="O21" i="31"/>
  <c r="Q21" i="31"/>
  <c r="S21" i="31"/>
  <c r="U21" i="31"/>
  <c r="W21" i="31"/>
  <c r="Y21" i="31"/>
  <c r="AA21" i="31"/>
  <c r="AC21" i="31"/>
  <c r="AE21" i="31"/>
  <c r="AU23" i="31"/>
  <c r="AU24" i="31"/>
  <c r="F29" i="31"/>
  <c r="H29" i="31"/>
  <c r="J29" i="31"/>
  <c r="L29" i="31"/>
  <c r="N29" i="31"/>
  <c r="P29" i="31"/>
  <c r="R29" i="31"/>
  <c r="T29" i="31"/>
  <c r="V29" i="31"/>
  <c r="X29" i="31"/>
  <c r="Z29" i="31"/>
  <c r="AB29" i="31"/>
  <c r="AD29" i="31"/>
  <c r="F30" i="31"/>
  <c r="H30" i="31"/>
  <c r="J30" i="31"/>
  <c r="L30" i="31"/>
  <c r="N30" i="31"/>
  <c r="P30" i="31"/>
  <c r="R30" i="31"/>
  <c r="T30" i="31"/>
  <c r="V30" i="31"/>
  <c r="X30" i="31"/>
  <c r="Z30" i="31"/>
  <c r="AB30" i="31"/>
  <c r="AD30" i="31"/>
  <c r="F31" i="31"/>
  <c r="H31" i="31"/>
  <c r="J31" i="31"/>
  <c r="L31" i="31"/>
  <c r="N31" i="31"/>
  <c r="P31" i="31"/>
  <c r="R31" i="31"/>
  <c r="T31" i="31"/>
  <c r="V31" i="31"/>
  <c r="X31" i="31"/>
  <c r="Z31" i="31"/>
  <c r="AB31" i="31"/>
  <c r="AD31" i="31"/>
  <c r="F32" i="31"/>
  <c r="H32" i="31"/>
  <c r="J32" i="31"/>
  <c r="L32" i="31"/>
  <c r="N32" i="31"/>
  <c r="P32" i="31"/>
  <c r="R32" i="31"/>
  <c r="T32" i="31"/>
  <c r="V32" i="31"/>
  <c r="X32" i="31"/>
  <c r="Z32" i="31"/>
  <c r="AB32" i="31"/>
  <c r="AD32" i="31"/>
  <c r="F33" i="31"/>
  <c r="H33" i="31"/>
  <c r="J33" i="31"/>
  <c r="L33" i="31"/>
  <c r="N33" i="31"/>
  <c r="P33" i="31"/>
  <c r="R33" i="31"/>
  <c r="T33" i="31"/>
  <c r="V33" i="31"/>
  <c r="X33" i="31"/>
  <c r="Z33" i="31"/>
  <c r="AB33" i="31"/>
  <c r="AD33" i="31"/>
  <c r="F34" i="31"/>
  <c r="H34" i="31"/>
  <c r="J34" i="31"/>
  <c r="L34" i="31"/>
  <c r="N34" i="31"/>
  <c r="P34" i="31"/>
  <c r="R34" i="31"/>
  <c r="T34" i="31"/>
  <c r="V34" i="31"/>
  <c r="X34" i="31"/>
  <c r="Z34" i="31"/>
  <c r="AB34" i="31"/>
  <c r="AD34" i="31"/>
  <c r="F35" i="31"/>
  <c r="H35" i="31"/>
  <c r="J35" i="31"/>
  <c r="L35" i="31"/>
  <c r="N35" i="31"/>
  <c r="P35" i="31"/>
  <c r="R35" i="31"/>
  <c r="T35" i="31"/>
  <c r="V35" i="31"/>
  <c r="X35" i="31"/>
  <c r="Z35" i="31"/>
  <c r="AB35" i="31"/>
  <c r="AD35" i="31"/>
  <c r="F36" i="31"/>
  <c r="H36" i="31"/>
  <c r="J36" i="31"/>
  <c r="L36" i="31"/>
  <c r="N36" i="31"/>
  <c r="P36" i="31"/>
  <c r="R36" i="31"/>
  <c r="T36" i="31"/>
  <c r="V36" i="31"/>
  <c r="X36" i="31"/>
  <c r="Z36" i="31"/>
  <c r="AB36" i="31"/>
  <c r="AD36" i="31"/>
  <c r="F37" i="31"/>
  <c r="H37" i="31"/>
  <c r="J37" i="31"/>
  <c r="L37" i="31"/>
  <c r="N37" i="31"/>
  <c r="P37" i="31"/>
  <c r="R37" i="31"/>
  <c r="T37" i="31"/>
  <c r="V37" i="31"/>
  <c r="X37" i="31"/>
  <c r="Z37" i="31"/>
  <c r="AB37" i="31"/>
  <c r="AD37" i="31"/>
  <c r="F41" i="31"/>
  <c r="H41" i="31"/>
  <c r="J41" i="31"/>
  <c r="L41" i="31"/>
  <c r="N41" i="31"/>
  <c r="P41" i="31"/>
  <c r="R41" i="31"/>
  <c r="T41" i="31"/>
  <c r="V41" i="31"/>
  <c r="X41" i="31"/>
  <c r="Z41" i="31"/>
  <c r="AB41" i="31"/>
  <c r="AD41" i="31"/>
  <c r="F42" i="31"/>
  <c r="H42" i="31"/>
  <c r="J42" i="31"/>
  <c r="L42" i="31"/>
  <c r="N42" i="31"/>
  <c r="P42" i="31"/>
  <c r="R42" i="31"/>
  <c r="T42" i="31"/>
  <c r="V42" i="31"/>
  <c r="X42" i="31"/>
  <c r="Z42" i="31"/>
  <c r="AB42" i="31"/>
  <c r="AD42" i="31"/>
  <c r="J43" i="31"/>
  <c r="L43" i="31"/>
  <c r="N43" i="31"/>
  <c r="P43" i="31"/>
  <c r="R43" i="31"/>
  <c r="T43" i="31"/>
  <c r="V43" i="31"/>
  <c r="X43" i="31"/>
  <c r="Z43" i="31"/>
  <c r="AB43" i="31"/>
  <c r="AD43" i="31"/>
  <c r="F44" i="31"/>
  <c r="H44" i="31"/>
  <c r="J44" i="31"/>
  <c r="L44" i="31"/>
  <c r="N44" i="31"/>
  <c r="P44" i="31"/>
  <c r="R44" i="31"/>
  <c r="T44" i="31"/>
  <c r="V44" i="31"/>
  <c r="X44" i="31"/>
  <c r="Z44" i="31"/>
  <c r="AB44" i="31"/>
  <c r="AD44" i="31"/>
  <c r="F45" i="31"/>
  <c r="H45" i="31"/>
  <c r="J45" i="31"/>
  <c r="L45" i="31"/>
  <c r="N45" i="31"/>
  <c r="P45" i="31"/>
  <c r="R45" i="31"/>
  <c r="T45" i="31"/>
  <c r="V45" i="31"/>
  <c r="X45" i="31"/>
  <c r="Z45" i="31"/>
  <c r="AB45" i="31"/>
  <c r="AD45" i="31"/>
  <c r="F46" i="31"/>
  <c r="H46" i="31"/>
  <c r="J46" i="31"/>
  <c r="L46" i="31"/>
  <c r="N46" i="31"/>
  <c r="P46" i="31"/>
  <c r="R46" i="31"/>
  <c r="T46" i="31"/>
  <c r="V46" i="31"/>
  <c r="X46" i="31"/>
  <c r="Z46" i="31"/>
  <c r="AB46" i="31"/>
  <c r="AD46" i="31"/>
  <c r="F47" i="31"/>
  <c r="H47" i="31"/>
  <c r="J47" i="31"/>
  <c r="L47" i="31"/>
  <c r="N47" i="31"/>
  <c r="P47" i="31"/>
  <c r="R47" i="31"/>
  <c r="T47" i="31"/>
  <c r="V47" i="31"/>
  <c r="X47" i="31"/>
  <c r="Z47" i="31"/>
  <c r="AB47" i="31"/>
  <c r="AD47" i="31"/>
  <c r="F49" i="31"/>
  <c r="H49" i="31"/>
  <c r="J49" i="31"/>
  <c r="L49" i="31"/>
  <c r="N49" i="31"/>
  <c r="P49" i="31"/>
  <c r="R49" i="31"/>
  <c r="T49" i="31"/>
  <c r="V49" i="31"/>
  <c r="X49" i="31"/>
  <c r="Z49" i="31"/>
  <c r="AB49" i="31"/>
  <c r="AD49" i="31"/>
  <c r="F50" i="31"/>
  <c r="H50" i="31"/>
  <c r="J50" i="31"/>
  <c r="L50" i="31"/>
  <c r="N50" i="31"/>
  <c r="P50" i="31"/>
  <c r="R50" i="31"/>
  <c r="T50" i="31"/>
  <c r="V50" i="31"/>
  <c r="X50" i="31"/>
  <c r="Z50" i="31"/>
  <c r="AB50" i="31"/>
  <c r="AD50" i="31"/>
  <c r="F51" i="31"/>
  <c r="H51" i="31"/>
  <c r="J51" i="31"/>
  <c r="L51" i="31"/>
  <c r="N51" i="31"/>
  <c r="P51" i="31"/>
  <c r="R51" i="31"/>
  <c r="T51" i="31"/>
  <c r="V51" i="31"/>
  <c r="X51" i="31"/>
  <c r="Z51" i="31"/>
  <c r="AB51" i="31"/>
  <c r="AD51" i="31"/>
  <c r="F52" i="31"/>
  <c r="H52" i="31"/>
  <c r="J52" i="31"/>
  <c r="L52" i="31"/>
  <c r="N52" i="31"/>
  <c r="P52" i="31"/>
  <c r="R52" i="31"/>
  <c r="T52" i="31"/>
  <c r="V52" i="31"/>
  <c r="X52" i="31"/>
  <c r="Z52" i="31"/>
  <c r="AB52" i="31"/>
  <c r="AD52" i="31"/>
  <c r="F53" i="31"/>
  <c r="H53" i="31"/>
  <c r="J53" i="31"/>
  <c r="L53" i="31"/>
  <c r="N53" i="31"/>
  <c r="P53" i="31"/>
  <c r="R53" i="31"/>
  <c r="T53" i="31"/>
  <c r="V53" i="31"/>
  <c r="X53" i="31"/>
  <c r="Z53" i="31"/>
  <c r="AB53" i="31"/>
  <c r="AD53" i="31"/>
  <c r="F54" i="31"/>
  <c r="H54" i="31"/>
  <c r="J54" i="31"/>
  <c r="L54" i="31"/>
  <c r="N54" i="31"/>
  <c r="P54" i="31"/>
  <c r="R54" i="31"/>
  <c r="T54" i="31"/>
  <c r="V54" i="31"/>
  <c r="X54" i="31"/>
  <c r="Z54" i="31"/>
  <c r="AB54" i="31"/>
  <c r="AD54" i="31"/>
  <c r="F55" i="31"/>
  <c r="H55" i="31"/>
  <c r="J55" i="31"/>
  <c r="L55" i="31"/>
  <c r="N55" i="31"/>
  <c r="P55" i="31"/>
  <c r="R55" i="31"/>
  <c r="T55" i="31"/>
  <c r="V55" i="31"/>
  <c r="X55" i="31"/>
  <c r="Z55" i="31"/>
  <c r="AB55" i="31"/>
  <c r="AD55" i="31"/>
  <c r="F56" i="31"/>
  <c r="H56" i="31"/>
  <c r="J56" i="31"/>
  <c r="L56" i="31"/>
  <c r="N56" i="31"/>
  <c r="P56" i="31"/>
  <c r="R56" i="31"/>
  <c r="T56" i="31"/>
  <c r="V56" i="31"/>
  <c r="X56" i="31"/>
  <c r="Z56" i="31"/>
  <c r="AB56" i="31"/>
  <c r="AD56" i="31"/>
  <c r="F57" i="31"/>
  <c r="O48" i="37" s="1"/>
  <c r="H57" i="31"/>
  <c r="J57" i="31"/>
  <c r="L57" i="31"/>
  <c r="N57" i="31"/>
  <c r="P57" i="31"/>
  <c r="R57" i="31"/>
  <c r="T57" i="31"/>
  <c r="V57" i="31"/>
  <c r="X57" i="31"/>
  <c r="Z57" i="31"/>
  <c r="AB57" i="31"/>
  <c r="AD57" i="31"/>
  <c r="F58" i="31"/>
  <c r="H58" i="31"/>
  <c r="J58" i="31"/>
  <c r="L58" i="31"/>
  <c r="N58" i="31"/>
  <c r="P58" i="31"/>
  <c r="R58" i="31"/>
  <c r="T58" i="31"/>
  <c r="V58" i="31"/>
  <c r="X58" i="31"/>
  <c r="Z58" i="31"/>
  <c r="AB58" i="31"/>
  <c r="AD58" i="31"/>
  <c r="F59" i="31"/>
  <c r="H59" i="31"/>
  <c r="J59" i="31"/>
  <c r="L59" i="31"/>
  <c r="N59" i="31"/>
  <c r="P59" i="31"/>
  <c r="R59" i="31"/>
  <c r="T59" i="31"/>
  <c r="V59" i="31"/>
  <c r="X59" i="31"/>
  <c r="Z59" i="31"/>
  <c r="AB59" i="31"/>
  <c r="AD59" i="31"/>
  <c r="F63" i="31"/>
  <c r="H63" i="31"/>
  <c r="J63" i="31"/>
  <c r="L63" i="31"/>
  <c r="N63" i="31"/>
  <c r="P63" i="31"/>
  <c r="R63" i="31"/>
  <c r="T63" i="31"/>
  <c r="V63" i="31"/>
  <c r="X63" i="31"/>
  <c r="Z63" i="31"/>
  <c r="AB63" i="31"/>
  <c r="AD63" i="31"/>
  <c r="F64" i="31"/>
  <c r="H64" i="31"/>
  <c r="J64" i="31"/>
  <c r="L64" i="31"/>
  <c r="N64" i="31"/>
  <c r="P64" i="31"/>
  <c r="R64" i="31"/>
  <c r="T64" i="31"/>
  <c r="V64" i="31"/>
  <c r="X64" i="31"/>
  <c r="Z64" i="31"/>
  <c r="AB64" i="31"/>
  <c r="AD64" i="31"/>
  <c r="F65" i="31"/>
  <c r="H65" i="31"/>
  <c r="J65" i="31"/>
  <c r="L65" i="31"/>
  <c r="N65" i="31"/>
  <c r="P65" i="31"/>
  <c r="R65" i="31"/>
  <c r="T65" i="31"/>
  <c r="V65" i="31"/>
  <c r="X65" i="31"/>
  <c r="Z65" i="31"/>
  <c r="AB65" i="31"/>
  <c r="AD65" i="31"/>
  <c r="F66" i="31"/>
  <c r="H66" i="31"/>
  <c r="J66" i="31"/>
  <c r="L66" i="31"/>
  <c r="N66" i="31"/>
  <c r="P66" i="31"/>
  <c r="R66" i="31"/>
  <c r="T66" i="31"/>
  <c r="V66" i="31"/>
  <c r="X66" i="31"/>
  <c r="Z66" i="31"/>
  <c r="AB66" i="31"/>
  <c r="AD66" i="31"/>
  <c r="F67" i="31"/>
  <c r="H67" i="31"/>
  <c r="J67" i="31"/>
  <c r="L67" i="31"/>
  <c r="N67" i="31"/>
  <c r="P67" i="31"/>
  <c r="R67" i="31"/>
  <c r="T67" i="31"/>
  <c r="V67" i="31"/>
  <c r="X67" i="31"/>
  <c r="Z67" i="31"/>
  <c r="AB67" i="31"/>
  <c r="AD67" i="31"/>
  <c r="F68" i="31"/>
  <c r="H68" i="31"/>
  <c r="J68" i="31"/>
  <c r="L68" i="31"/>
  <c r="N68" i="31"/>
  <c r="P68" i="31"/>
  <c r="R68" i="31"/>
  <c r="T68" i="31"/>
  <c r="V68" i="31"/>
  <c r="X68" i="31"/>
  <c r="Z68" i="31"/>
  <c r="AB68" i="31"/>
  <c r="AD68" i="31"/>
  <c r="F69" i="31"/>
  <c r="H69" i="31"/>
  <c r="J69" i="31"/>
  <c r="L69" i="31"/>
  <c r="N69" i="31"/>
  <c r="P69" i="31"/>
  <c r="R69" i="31"/>
  <c r="T69" i="31"/>
  <c r="V69" i="31"/>
  <c r="X69" i="31"/>
  <c r="Z69" i="31"/>
  <c r="AB69" i="31"/>
  <c r="AD69" i="31"/>
  <c r="F70" i="31"/>
  <c r="H70" i="31"/>
  <c r="J70" i="31"/>
  <c r="L70" i="31"/>
  <c r="N70" i="31"/>
  <c r="P70" i="31"/>
  <c r="R70" i="31"/>
  <c r="T70" i="31"/>
  <c r="V70" i="31"/>
  <c r="X70" i="31"/>
  <c r="Z70" i="31"/>
  <c r="AB70" i="31"/>
  <c r="AD70" i="31"/>
  <c r="F71" i="31"/>
  <c r="H71" i="31"/>
  <c r="J71" i="31"/>
  <c r="L71" i="31"/>
  <c r="N71" i="31"/>
  <c r="P71" i="31"/>
  <c r="R71" i="31"/>
  <c r="T71" i="31"/>
  <c r="V71" i="31"/>
  <c r="X71" i="31"/>
  <c r="Z71" i="31"/>
  <c r="AB71" i="31"/>
  <c r="AD71" i="31"/>
  <c r="F72" i="31"/>
  <c r="H72" i="31"/>
  <c r="J72" i="31"/>
  <c r="L72" i="31"/>
  <c r="N72" i="31"/>
  <c r="P72" i="31"/>
  <c r="R72" i="31"/>
  <c r="T72" i="31"/>
  <c r="V72" i="31"/>
  <c r="X72" i="31"/>
  <c r="Z72" i="31"/>
  <c r="AB72" i="31"/>
  <c r="AD72" i="31"/>
  <c r="F73" i="31"/>
  <c r="H73" i="31"/>
  <c r="J73" i="31"/>
  <c r="L73" i="31"/>
  <c r="N73" i="31"/>
  <c r="P73" i="31"/>
  <c r="R73" i="31"/>
  <c r="T73" i="31"/>
  <c r="V73" i="31"/>
  <c r="X73" i="31"/>
  <c r="Z73" i="31"/>
  <c r="AB73" i="31"/>
  <c r="AD73" i="31"/>
  <c r="F74" i="31"/>
  <c r="H74" i="31"/>
  <c r="J74" i="31"/>
  <c r="L74" i="31"/>
  <c r="N74" i="31"/>
  <c r="P74" i="31"/>
  <c r="R74" i="31"/>
  <c r="T74" i="31"/>
  <c r="V74" i="31"/>
  <c r="X74" i="31"/>
  <c r="Z74" i="31"/>
  <c r="AB74" i="31"/>
  <c r="AD74" i="31"/>
  <c r="F75" i="31"/>
  <c r="H75" i="31"/>
  <c r="J75" i="31"/>
  <c r="L75" i="31"/>
  <c r="N75" i="31"/>
  <c r="P75" i="31"/>
  <c r="R75" i="31"/>
  <c r="T75" i="31"/>
  <c r="V75" i="31"/>
  <c r="X75" i="31"/>
  <c r="Z75" i="31"/>
  <c r="AB75" i="31"/>
  <c r="AD75" i="31"/>
  <c r="F76" i="31"/>
  <c r="H76" i="31"/>
  <c r="J76" i="31"/>
  <c r="L76" i="31"/>
  <c r="N76" i="31"/>
  <c r="P76" i="31"/>
  <c r="R76" i="31"/>
  <c r="T76" i="31"/>
  <c r="V76" i="31"/>
  <c r="X76" i="31"/>
  <c r="Z76" i="31"/>
  <c r="AB76" i="31"/>
  <c r="AD76" i="31"/>
  <c r="F80" i="31"/>
  <c r="H80" i="31"/>
  <c r="J80" i="31"/>
  <c r="L80" i="31"/>
  <c r="N80" i="31"/>
  <c r="P80" i="31"/>
  <c r="R80" i="31"/>
  <c r="T80" i="31"/>
  <c r="V80" i="31"/>
  <c r="X80" i="31"/>
  <c r="Z80" i="31"/>
  <c r="AB80" i="31"/>
  <c r="AD80" i="31"/>
  <c r="F81" i="31"/>
  <c r="H81" i="31"/>
  <c r="J81" i="31"/>
  <c r="L81" i="31"/>
  <c r="N81" i="31"/>
  <c r="P81" i="31"/>
  <c r="R81" i="31"/>
  <c r="T81" i="31"/>
  <c r="V81" i="31"/>
  <c r="X81" i="31"/>
  <c r="Z81" i="31"/>
  <c r="AB81" i="31"/>
  <c r="AD81" i="31"/>
  <c r="F82" i="31"/>
  <c r="H82" i="31"/>
  <c r="J82" i="31"/>
  <c r="L82" i="31"/>
  <c r="N82" i="31"/>
  <c r="P82" i="31"/>
  <c r="R82" i="31"/>
  <c r="T82" i="31"/>
  <c r="V82" i="31"/>
  <c r="X82" i="31"/>
  <c r="Z82" i="31"/>
  <c r="AB82" i="31"/>
  <c r="AD82" i="31"/>
  <c r="F83" i="31"/>
  <c r="H83" i="31"/>
  <c r="J83" i="31"/>
  <c r="L83" i="31"/>
  <c r="N83" i="31"/>
  <c r="P83" i="31"/>
  <c r="R83" i="31"/>
  <c r="T83" i="31"/>
  <c r="V83" i="31"/>
  <c r="X83" i="31"/>
  <c r="Z83" i="31"/>
  <c r="AB83" i="31"/>
  <c r="AD83" i="31"/>
  <c r="F84" i="31"/>
  <c r="H84" i="31"/>
  <c r="J84" i="31"/>
  <c r="L84" i="31"/>
  <c r="N84" i="31"/>
  <c r="P84" i="31"/>
  <c r="R84" i="31"/>
  <c r="T84" i="31"/>
  <c r="V84" i="31"/>
  <c r="X84" i="31"/>
  <c r="Z84" i="31"/>
  <c r="AB84" i="31"/>
  <c r="AD84" i="31"/>
  <c r="F85" i="31"/>
  <c r="H85" i="31"/>
  <c r="J85" i="31"/>
  <c r="L85" i="31"/>
  <c r="N85" i="31"/>
  <c r="P85" i="31"/>
  <c r="R85" i="31"/>
  <c r="T85" i="31"/>
  <c r="V85" i="31"/>
  <c r="X85" i="31"/>
  <c r="Z85" i="31"/>
  <c r="AB85" i="31"/>
  <c r="AD85" i="31"/>
  <c r="F89" i="31"/>
  <c r="H89" i="31"/>
  <c r="J89" i="31"/>
  <c r="L89" i="31"/>
  <c r="N89" i="31"/>
  <c r="P89" i="31"/>
  <c r="R89" i="31"/>
  <c r="T89" i="31"/>
  <c r="V89" i="31"/>
  <c r="X89" i="31"/>
  <c r="Z89" i="31"/>
  <c r="AB89" i="31"/>
  <c r="AD89" i="31"/>
  <c r="F90" i="31"/>
  <c r="H90" i="31"/>
  <c r="J90" i="31"/>
  <c r="L90" i="31"/>
  <c r="N90" i="31"/>
  <c r="P90" i="31"/>
  <c r="R90" i="31"/>
  <c r="T90" i="31"/>
  <c r="V90" i="31"/>
  <c r="X90" i="31"/>
  <c r="Z90" i="31"/>
  <c r="AB90" i="31"/>
  <c r="AD90" i="31"/>
  <c r="F91" i="31"/>
  <c r="H91" i="31"/>
  <c r="J91" i="31"/>
  <c r="L91" i="31"/>
  <c r="N91" i="31"/>
  <c r="P91" i="31"/>
  <c r="R91" i="31"/>
  <c r="T91" i="31"/>
  <c r="V91" i="31"/>
  <c r="X91" i="31"/>
  <c r="Z91" i="31"/>
  <c r="AB91" i="31"/>
  <c r="AD91" i="31"/>
  <c r="F92" i="31"/>
  <c r="H92" i="31"/>
  <c r="J92" i="31"/>
  <c r="L92" i="31"/>
  <c r="N92" i="31"/>
  <c r="P92" i="31"/>
  <c r="R92" i="31"/>
  <c r="T92" i="31"/>
  <c r="V92" i="31"/>
  <c r="X92" i="31"/>
  <c r="Z92" i="31"/>
  <c r="AB92" i="31"/>
  <c r="AD92" i="31"/>
  <c r="F93" i="31"/>
  <c r="H93" i="31"/>
  <c r="J93" i="31"/>
  <c r="L93" i="31"/>
  <c r="N93" i="31"/>
  <c r="P93" i="31"/>
  <c r="R93" i="31"/>
  <c r="T93" i="31"/>
  <c r="V93" i="31"/>
  <c r="X93" i="31"/>
  <c r="Z93" i="31"/>
  <c r="AB93" i="31"/>
  <c r="AD93" i="31"/>
  <c r="F94" i="31"/>
  <c r="H94" i="31"/>
  <c r="J94" i="31"/>
  <c r="L94" i="31"/>
  <c r="N94" i="31"/>
  <c r="P94" i="31"/>
  <c r="R94" i="31"/>
  <c r="T94" i="31"/>
  <c r="V94" i="31"/>
  <c r="X94" i="31"/>
  <c r="Z94" i="31"/>
  <c r="AB94" i="31"/>
  <c r="AD94" i="31"/>
  <c r="F95" i="31"/>
  <c r="H95" i="31"/>
  <c r="J95" i="31"/>
  <c r="L95" i="31"/>
  <c r="N95" i="31"/>
  <c r="P95" i="31"/>
  <c r="R95" i="31"/>
  <c r="T95" i="31"/>
  <c r="V95" i="31"/>
  <c r="X95" i="31"/>
  <c r="Z95" i="31"/>
  <c r="AB95" i="31"/>
  <c r="AD95" i="31"/>
  <c r="F96" i="31"/>
  <c r="H96" i="31"/>
  <c r="J96" i="31"/>
  <c r="L96" i="31"/>
  <c r="N96" i="31"/>
  <c r="P96" i="31"/>
  <c r="R96" i="31"/>
  <c r="T96" i="31"/>
  <c r="V96" i="31"/>
  <c r="X96" i="31"/>
  <c r="Z96" i="31"/>
  <c r="AB96" i="31"/>
  <c r="AD96" i="31"/>
  <c r="F97" i="31"/>
  <c r="H97" i="31"/>
  <c r="J97" i="31"/>
  <c r="L97" i="31"/>
  <c r="N97" i="31"/>
  <c r="P97" i="31"/>
  <c r="R97" i="31"/>
  <c r="T97" i="31"/>
  <c r="V97" i="31"/>
  <c r="X97" i="31"/>
  <c r="Z97" i="31"/>
  <c r="AB97" i="31"/>
  <c r="AD97" i="31"/>
  <c r="F98" i="31"/>
  <c r="H98" i="31"/>
  <c r="J98" i="31"/>
  <c r="L98" i="31"/>
  <c r="N98" i="31"/>
  <c r="P98" i="31"/>
  <c r="R98" i="31"/>
  <c r="T98" i="31"/>
  <c r="V98" i="31"/>
  <c r="X98" i="31"/>
  <c r="Z98" i="31"/>
  <c r="AB98" i="31"/>
  <c r="AD98" i="31"/>
  <c r="F99" i="31"/>
  <c r="H99" i="31"/>
  <c r="J99" i="31"/>
  <c r="L99" i="31"/>
  <c r="N99" i="31"/>
  <c r="P99" i="31"/>
  <c r="R99" i="31"/>
  <c r="T99" i="31"/>
  <c r="V99" i="31"/>
  <c r="X99" i="31"/>
  <c r="Z99" i="31"/>
  <c r="AB99" i="31"/>
  <c r="AD99" i="31"/>
  <c r="F100" i="31"/>
  <c r="H100" i="31"/>
  <c r="J100" i="31"/>
  <c r="L100" i="31"/>
  <c r="N100" i="31"/>
  <c r="P100" i="31"/>
  <c r="R100" i="31"/>
  <c r="T100" i="31"/>
  <c r="V100" i="31"/>
  <c r="X100" i="31"/>
  <c r="Z100" i="31"/>
  <c r="AB100" i="31"/>
  <c r="AD100" i="31"/>
  <c r="F101" i="31"/>
  <c r="H101" i="31"/>
  <c r="J101" i="31"/>
  <c r="L101" i="31"/>
  <c r="N101" i="31"/>
  <c r="P101" i="31"/>
  <c r="R101" i="31"/>
  <c r="T101" i="31"/>
  <c r="V101" i="31"/>
  <c r="X101" i="31"/>
  <c r="Z101" i="31"/>
  <c r="AB101" i="31"/>
  <c r="AD101" i="31"/>
  <c r="F102" i="31"/>
  <c r="H102" i="31"/>
  <c r="J102" i="31"/>
  <c r="L102" i="31"/>
  <c r="N102" i="31"/>
  <c r="P102" i="31"/>
  <c r="R102" i="31"/>
  <c r="T102" i="31"/>
  <c r="V102" i="31"/>
  <c r="X102" i="31"/>
  <c r="Z102" i="31"/>
  <c r="AB102" i="31"/>
  <c r="AD102" i="31"/>
  <c r="F103" i="31"/>
  <c r="H103" i="31"/>
  <c r="J103" i="31"/>
  <c r="L103" i="31"/>
  <c r="N103" i="31"/>
  <c r="P103" i="31"/>
  <c r="R103" i="31"/>
  <c r="T103" i="31"/>
  <c r="V103" i="31"/>
  <c r="X103" i="31"/>
  <c r="Z103" i="31"/>
  <c r="AB103" i="31"/>
  <c r="AD103" i="31"/>
  <c r="F104" i="31"/>
  <c r="H104" i="31"/>
  <c r="J104" i="31"/>
  <c r="L104" i="31"/>
  <c r="N104" i="31"/>
  <c r="P104" i="31"/>
  <c r="R104" i="31"/>
  <c r="T104" i="31"/>
  <c r="V104" i="31"/>
  <c r="X104" i="31"/>
  <c r="Z104" i="31"/>
  <c r="AB104" i="31"/>
  <c r="AD104" i="31"/>
  <c r="F105" i="31"/>
  <c r="H105" i="31"/>
  <c r="J105" i="31"/>
  <c r="L105" i="31"/>
  <c r="N105" i="31"/>
  <c r="P105" i="31"/>
  <c r="R105" i="31"/>
  <c r="T105" i="31"/>
  <c r="V105" i="31"/>
  <c r="X105" i="31"/>
  <c r="Z105" i="31"/>
  <c r="AB105" i="31"/>
  <c r="AD105" i="31"/>
  <c r="F106" i="31"/>
  <c r="H106" i="31"/>
  <c r="J106" i="31"/>
  <c r="L106" i="31"/>
  <c r="N106" i="31"/>
  <c r="P106" i="31"/>
  <c r="R106" i="31"/>
  <c r="T106" i="31"/>
  <c r="V106" i="31"/>
  <c r="X106" i="31"/>
  <c r="Z106" i="31"/>
  <c r="AB106" i="31"/>
  <c r="AD106" i="31"/>
  <c r="F107" i="31"/>
  <c r="H107" i="31"/>
  <c r="J107" i="31"/>
  <c r="L107" i="31"/>
  <c r="N107" i="31"/>
  <c r="P107" i="31"/>
  <c r="R107" i="31"/>
  <c r="T107" i="31"/>
  <c r="V107" i="31"/>
  <c r="X107" i="31"/>
  <c r="Z107" i="31"/>
  <c r="AB107" i="31"/>
  <c r="AD107" i="31"/>
  <c r="F108" i="31"/>
  <c r="H108" i="31"/>
  <c r="J108" i="31"/>
  <c r="L108" i="31"/>
  <c r="N108" i="31"/>
  <c r="P108" i="31"/>
  <c r="R108" i="31"/>
  <c r="T108" i="31"/>
  <c r="V108" i="31"/>
  <c r="X108" i="31"/>
  <c r="Z108" i="31"/>
  <c r="AB108" i="31"/>
  <c r="AD108" i="31"/>
  <c r="F109" i="31"/>
  <c r="H109" i="31"/>
  <c r="J109" i="31"/>
  <c r="L109" i="31"/>
  <c r="N109" i="31"/>
  <c r="P109" i="31"/>
  <c r="R109" i="31"/>
  <c r="T109" i="31"/>
  <c r="V109" i="31"/>
  <c r="X109" i="31"/>
  <c r="Z109" i="31"/>
  <c r="AB109" i="31"/>
  <c r="AD109" i="31"/>
  <c r="F110" i="31"/>
  <c r="H110" i="31"/>
  <c r="J110" i="31"/>
  <c r="L110" i="31"/>
  <c r="N110" i="31"/>
  <c r="P110" i="31"/>
  <c r="R110" i="31"/>
  <c r="T110" i="31"/>
  <c r="V110" i="31"/>
  <c r="X110" i="31"/>
  <c r="Z110" i="31"/>
  <c r="AB110" i="31"/>
  <c r="AD110" i="31"/>
  <c r="F111" i="31"/>
  <c r="H111" i="31"/>
  <c r="J111" i="31"/>
  <c r="L111" i="31"/>
  <c r="N111" i="31"/>
  <c r="P111" i="31"/>
  <c r="R111" i="31"/>
  <c r="T111" i="31"/>
  <c r="V111" i="31"/>
  <c r="X111" i="31"/>
  <c r="Z111" i="31"/>
  <c r="AB111" i="31"/>
  <c r="AD111" i="31"/>
  <c r="D126" i="31"/>
  <c r="E21" i="40"/>
  <c r="F21" i="40" s="1"/>
  <c r="K21" i="40"/>
  <c r="K25" i="40" s="1"/>
  <c r="E22" i="40"/>
  <c r="F22" i="40" s="1"/>
  <c r="K22" i="40"/>
  <c r="L22" i="40" s="1"/>
  <c r="E23" i="40"/>
  <c r="F23" i="40" s="1"/>
  <c r="K23" i="40"/>
  <c r="L23" i="40" s="1"/>
  <c r="F25" i="40"/>
  <c r="L25" i="40"/>
  <c r="K26" i="40"/>
  <c r="L26" i="40" s="1"/>
  <c r="L31" i="40"/>
  <c r="F35" i="40"/>
  <c r="L35" i="40"/>
  <c r="G32" i="17"/>
  <c r="G34" i="17" s="1"/>
  <c r="G43" i="17"/>
  <c r="G44" i="17"/>
  <c r="G57" i="17"/>
  <c r="G58" i="17" s="1"/>
  <c r="G67" i="17"/>
  <c r="G80" i="17"/>
  <c r="G86" i="17"/>
  <c r="G87" i="17"/>
  <c r="G95" i="17"/>
  <c r="G96" i="17" s="1"/>
  <c r="G105" i="17"/>
  <c r="G114" i="17"/>
  <c r="G122" i="17"/>
  <c r="G129" i="17"/>
  <c r="G130" i="17"/>
  <c r="G137" i="17"/>
  <c r="G139" i="17" s="1"/>
  <c r="G165" i="17"/>
  <c r="G166" i="17" s="1"/>
  <c r="G171" i="17"/>
  <c r="F3" i="35"/>
  <c r="H3" i="35"/>
  <c r="J3" i="35"/>
  <c r="L3" i="35"/>
  <c r="N3" i="35"/>
  <c r="P3" i="35"/>
  <c r="R3" i="35"/>
  <c r="T3" i="35"/>
  <c r="V3" i="35"/>
  <c r="X3" i="35"/>
  <c r="Z3" i="35"/>
  <c r="AB3" i="35"/>
  <c r="AD3" i="35"/>
  <c r="G10" i="35"/>
  <c r="I10" i="35"/>
  <c r="K10" i="35"/>
  <c r="M10" i="35"/>
  <c r="O10" i="35"/>
  <c r="Q10" i="35"/>
  <c r="S10" i="35"/>
  <c r="U10" i="35"/>
  <c r="W10" i="35"/>
  <c r="Y10" i="35"/>
  <c r="AA10" i="35"/>
  <c r="AC10" i="35"/>
  <c r="AE10" i="35"/>
  <c r="G11" i="35"/>
  <c r="I11" i="35"/>
  <c r="K11" i="35"/>
  <c r="M11" i="35"/>
  <c r="O11" i="35"/>
  <c r="Q11" i="35"/>
  <c r="S11" i="35"/>
  <c r="U11" i="35"/>
  <c r="W11" i="35"/>
  <c r="Y11" i="35"/>
  <c r="AA11" i="35"/>
  <c r="AC11" i="35"/>
  <c r="AE11" i="35"/>
  <c r="G12" i="35"/>
  <c r="I12" i="35"/>
  <c r="K12" i="35"/>
  <c r="M12" i="35"/>
  <c r="O12" i="35"/>
  <c r="Q12" i="35"/>
  <c r="S12" i="35"/>
  <c r="U12" i="35"/>
  <c r="W12" i="35"/>
  <c r="Y12" i="35"/>
  <c r="AA12" i="35"/>
  <c r="AC12" i="35"/>
  <c r="AE12" i="35"/>
  <c r="G13" i="35"/>
  <c r="I13" i="35"/>
  <c r="K13" i="35"/>
  <c r="M13" i="35"/>
  <c r="O13" i="35"/>
  <c r="Q13" i="35"/>
  <c r="S13" i="35"/>
  <c r="U13" i="35"/>
  <c r="W13" i="35"/>
  <c r="Y13" i="35"/>
  <c r="AA13" i="35"/>
  <c r="AC13" i="35"/>
  <c r="AE13" i="35"/>
  <c r="G14" i="35"/>
  <c r="I14" i="35"/>
  <c r="K14" i="35"/>
  <c r="M14" i="35"/>
  <c r="O14" i="35"/>
  <c r="Q14" i="35"/>
  <c r="S14" i="35"/>
  <c r="U14" i="35"/>
  <c r="W14" i="35"/>
  <c r="Y14" i="35"/>
  <c r="AA14" i="35"/>
  <c r="AC14" i="35"/>
  <c r="AE14" i="35"/>
  <c r="G15" i="35"/>
  <c r="I15" i="35"/>
  <c r="K15" i="35"/>
  <c r="M15" i="35"/>
  <c r="O15" i="35"/>
  <c r="Q15" i="35"/>
  <c r="S15" i="35"/>
  <c r="U15" i="35"/>
  <c r="W15" i="35"/>
  <c r="Y15" i="35"/>
  <c r="AA15" i="35"/>
  <c r="AC15" i="35"/>
  <c r="AE15" i="35"/>
  <c r="G16" i="35"/>
  <c r="I16" i="35"/>
  <c r="K16" i="35"/>
  <c r="M16" i="35"/>
  <c r="O16" i="35"/>
  <c r="Q16" i="35"/>
  <c r="S16" i="35"/>
  <c r="U16" i="35"/>
  <c r="W16" i="35"/>
  <c r="Y16" i="35"/>
  <c r="AA16" i="35"/>
  <c r="AC16" i="35"/>
  <c r="AE16" i="35"/>
  <c r="G17" i="35"/>
  <c r="I17" i="35"/>
  <c r="K17" i="35"/>
  <c r="M17" i="35"/>
  <c r="O17" i="35"/>
  <c r="Q17" i="35"/>
  <c r="S17" i="35"/>
  <c r="U17" i="35"/>
  <c r="W17" i="35"/>
  <c r="Y17" i="35"/>
  <c r="AA17" i="35"/>
  <c r="AC17" i="35"/>
  <c r="AE17" i="35"/>
  <c r="G18" i="35"/>
  <c r="I18" i="35"/>
  <c r="K18" i="35"/>
  <c r="M18" i="35"/>
  <c r="O18" i="35"/>
  <c r="Q18" i="35"/>
  <c r="S18" i="35"/>
  <c r="U18" i="35"/>
  <c r="W18" i="35"/>
  <c r="Y18" i="35"/>
  <c r="AA18" i="35"/>
  <c r="AC18" i="35"/>
  <c r="AE18" i="35"/>
  <c r="G19" i="35"/>
  <c r="I19" i="35"/>
  <c r="K19" i="35"/>
  <c r="M19" i="35"/>
  <c r="O19" i="35"/>
  <c r="Q19" i="35"/>
  <c r="S19" i="35"/>
  <c r="U19" i="35"/>
  <c r="W19" i="35"/>
  <c r="Y19" i="35"/>
  <c r="AA19" i="35"/>
  <c r="AC19" i="35"/>
  <c r="AE19" i="35"/>
  <c r="G20" i="35"/>
  <c r="I20" i="35"/>
  <c r="K20" i="35"/>
  <c r="M20" i="35"/>
  <c r="O20" i="35"/>
  <c r="Q20" i="35"/>
  <c r="S20" i="35"/>
  <c r="U20" i="35"/>
  <c r="W20" i="35"/>
  <c r="Y20" i="35"/>
  <c r="AA20" i="35"/>
  <c r="AC20" i="35"/>
  <c r="AE20" i="35"/>
  <c r="G21" i="35"/>
  <c r="I21" i="35"/>
  <c r="K21" i="35"/>
  <c r="M21" i="35"/>
  <c r="O21" i="35"/>
  <c r="Q21" i="35"/>
  <c r="S21" i="35"/>
  <c r="U21" i="35"/>
  <c r="W21" i="35"/>
  <c r="Y21" i="35"/>
  <c r="AA21" i="35"/>
  <c r="AC21" i="35"/>
  <c r="AE21" i="35"/>
  <c r="AU23" i="35"/>
  <c r="AU24" i="35"/>
  <c r="F29" i="35"/>
  <c r="H29" i="35"/>
  <c r="J29" i="35"/>
  <c r="L29" i="35"/>
  <c r="N29" i="35"/>
  <c r="P29" i="35"/>
  <c r="R29" i="35"/>
  <c r="T29" i="35"/>
  <c r="V29" i="35"/>
  <c r="X29" i="35"/>
  <c r="Z29" i="35"/>
  <c r="AB29" i="35"/>
  <c r="AD29" i="35"/>
  <c r="F30" i="35"/>
  <c r="H30" i="35"/>
  <c r="J30" i="35"/>
  <c r="L30" i="35"/>
  <c r="N30" i="35"/>
  <c r="P30" i="35"/>
  <c r="R30" i="35"/>
  <c r="T30" i="35"/>
  <c r="V30" i="35"/>
  <c r="X30" i="35"/>
  <c r="Z30" i="35"/>
  <c r="AB30" i="35"/>
  <c r="AD30" i="35"/>
  <c r="F31" i="35"/>
  <c r="H31" i="35"/>
  <c r="J31" i="35"/>
  <c r="L31" i="35"/>
  <c r="N31" i="35"/>
  <c r="P31" i="35"/>
  <c r="R31" i="35"/>
  <c r="T31" i="35"/>
  <c r="V31" i="35"/>
  <c r="X31" i="35"/>
  <c r="Z31" i="35"/>
  <c r="AB31" i="35"/>
  <c r="AD31" i="35"/>
  <c r="F32" i="35"/>
  <c r="H32" i="35"/>
  <c r="J32" i="35"/>
  <c r="L32" i="35"/>
  <c r="N32" i="35"/>
  <c r="P32" i="35"/>
  <c r="R32" i="35"/>
  <c r="T32" i="35"/>
  <c r="V32" i="35"/>
  <c r="X32" i="35"/>
  <c r="Z32" i="35"/>
  <c r="AB32" i="35"/>
  <c r="AD32" i="35"/>
  <c r="F33" i="35"/>
  <c r="H33" i="35"/>
  <c r="J33" i="35"/>
  <c r="L33" i="35"/>
  <c r="N33" i="35"/>
  <c r="P33" i="35"/>
  <c r="R33" i="35"/>
  <c r="T33" i="35"/>
  <c r="V33" i="35"/>
  <c r="X33" i="35"/>
  <c r="Z33" i="35"/>
  <c r="AB33" i="35"/>
  <c r="AD33" i="35"/>
  <c r="F34" i="35"/>
  <c r="H34" i="35"/>
  <c r="J34" i="35"/>
  <c r="L34" i="35"/>
  <c r="N34" i="35"/>
  <c r="P34" i="35"/>
  <c r="R34" i="35"/>
  <c r="T34" i="35"/>
  <c r="V34" i="35"/>
  <c r="X34" i="35"/>
  <c r="Z34" i="35"/>
  <c r="AB34" i="35"/>
  <c r="AD34" i="35"/>
  <c r="F35" i="35"/>
  <c r="H35" i="35"/>
  <c r="J35" i="35"/>
  <c r="L35" i="35"/>
  <c r="N35" i="35"/>
  <c r="P35" i="35"/>
  <c r="R35" i="35"/>
  <c r="T35" i="35"/>
  <c r="V35" i="35"/>
  <c r="X35" i="35"/>
  <c r="Z35" i="35"/>
  <c r="AB35" i="35"/>
  <c r="AD35" i="35"/>
  <c r="F36" i="35"/>
  <c r="H36" i="35"/>
  <c r="J36" i="35"/>
  <c r="L36" i="35"/>
  <c r="N36" i="35"/>
  <c r="P36" i="35"/>
  <c r="R36" i="35"/>
  <c r="T36" i="35"/>
  <c r="V36" i="35"/>
  <c r="X36" i="35"/>
  <c r="Z36" i="35"/>
  <c r="AB36" i="35"/>
  <c r="AD36" i="35"/>
  <c r="F37" i="35"/>
  <c r="H37" i="35"/>
  <c r="J37" i="35"/>
  <c r="L37" i="35"/>
  <c r="N37" i="35"/>
  <c r="P37" i="35"/>
  <c r="R37" i="35"/>
  <c r="T37" i="35"/>
  <c r="V37" i="35"/>
  <c r="X37" i="35"/>
  <c r="Z37" i="35"/>
  <c r="AB37" i="35"/>
  <c r="AD37" i="35"/>
  <c r="F41" i="35"/>
  <c r="H41" i="35"/>
  <c r="J41" i="35"/>
  <c r="L41" i="35"/>
  <c r="N41" i="35"/>
  <c r="P41" i="35"/>
  <c r="R41" i="35"/>
  <c r="T41" i="35"/>
  <c r="V41" i="35"/>
  <c r="X41" i="35"/>
  <c r="Z41" i="35"/>
  <c r="AB41" i="35"/>
  <c r="AD41" i="35"/>
  <c r="F42" i="35"/>
  <c r="H42" i="35"/>
  <c r="J42" i="35"/>
  <c r="L42" i="35"/>
  <c r="N42" i="35"/>
  <c r="P42" i="35"/>
  <c r="R42" i="35"/>
  <c r="T42" i="35"/>
  <c r="V42" i="35"/>
  <c r="X42" i="35"/>
  <c r="Z42" i="35"/>
  <c r="AB42" i="35"/>
  <c r="AD42" i="35"/>
  <c r="J43" i="35"/>
  <c r="L43" i="35"/>
  <c r="N43" i="35"/>
  <c r="P43" i="35"/>
  <c r="R43" i="35"/>
  <c r="T43" i="35"/>
  <c r="V43" i="35"/>
  <c r="X43" i="35"/>
  <c r="Z43" i="35"/>
  <c r="AB43" i="35"/>
  <c r="AD43" i="35"/>
  <c r="F44" i="35"/>
  <c r="H44" i="35"/>
  <c r="J44" i="35"/>
  <c r="L44" i="35"/>
  <c r="N44" i="35"/>
  <c r="P44" i="35"/>
  <c r="R44" i="35"/>
  <c r="T44" i="35"/>
  <c r="V44" i="35"/>
  <c r="X44" i="35"/>
  <c r="Z44" i="35"/>
  <c r="AB44" i="35"/>
  <c r="AD44" i="35"/>
  <c r="F45" i="35"/>
  <c r="H45" i="35"/>
  <c r="J45" i="35"/>
  <c r="L45" i="35"/>
  <c r="N45" i="35"/>
  <c r="P45" i="35"/>
  <c r="R45" i="35"/>
  <c r="T45" i="35"/>
  <c r="V45" i="35"/>
  <c r="X45" i="35"/>
  <c r="Z45" i="35"/>
  <c r="AB45" i="35"/>
  <c r="AD45" i="35"/>
  <c r="F46" i="35"/>
  <c r="H46" i="35"/>
  <c r="J46" i="35"/>
  <c r="L46" i="35"/>
  <c r="N46" i="35"/>
  <c r="P46" i="35"/>
  <c r="R46" i="35"/>
  <c r="T46" i="35"/>
  <c r="V46" i="35"/>
  <c r="X46" i="35"/>
  <c r="Z46" i="35"/>
  <c r="AB46" i="35"/>
  <c r="AD46" i="35"/>
  <c r="F47" i="35"/>
  <c r="H47" i="35"/>
  <c r="J47" i="35"/>
  <c r="L47" i="35"/>
  <c r="N47" i="35"/>
  <c r="P47" i="35"/>
  <c r="R47" i="35"/>
  <c r="T47" i="35"/>
  <c r="V47" i="35"/>
  <c r="X47" i="35"/>
  <c r="Z47" i="35"/>
  <c r="AB47" i="35"/>
  <c r="AD47" i="35"/>
  <c r="F49" i="35"/>
  <c r="H49" i="35"/>
  <c r="J49" i="35"/>
  <c r="L49" i="35"/>
  <c r="N49" i="35"/>
  <c r="P49" i="35"/>
  <c r="R49" i="35"/>
  <c r="T49" i="35"/>
  <c r="V49" i="35"/>
  <c r="X49" i="35"/>
  <c r="Z49" i="35"/>
  <c r="AB49" i="35"/>
  <c r="AD49" i="35"/>
  <c r="F50" i="35"/>
  <c r="H50" i="35"/>
  <c r="J50" i="35"/>
  <c r="L50" i="35"/>
  <c r="N50" i="35"/>
  <c r="P50" i="35"/>
  <c r="R50" i="35"/>
  <c r="T50" i="35"/>
  <c r="V50" i="35"/>
  <c r="X50" i="35"/>
  <c r="Z50" i="35"/>
  <c r="AB50" i="35"/>
  <c r="AD50" i="35"/>
  <c r="F51" i="35"/>
  <c r="H51" i="35"/>
  <c r="J51" i="35"/>
  <c r="L51" i="35"/>
  <c r="N51" i="35"/>
  <c r="P51" i="35"/>
  <c r="R51" i="35"/>
  <c r="T51" i="35"/>
  <c r="V51" i="35"/>
  <c r="X51" i="35"/>
  <c r="Z51" i="35"/>
  <c r="AB51" i="35"/>
  <c r="AD51" i="35"/>
  <c r="F52" i="35"/>
  <c r="H52" i="35"/>
  <c r="J52" i="35"/>
  <c r="L52" i="35"/>
  <c r="N52" i="35"/>
  <c r="P52" i="35"/>
  <c r="R52" i="35"/>
  <c r="T52" i="35"/>
  <c r="V52" i="35"/>
  <c r="X52" i="35"/>
  <c r="Z52" i="35"/>
  <c r="AB52" i="35"/>
  <c r="AD52" i="35"/>
  <c r="F53" i="35"/>
  <c r="H53" i="35"/>
  <c r="J53" i="35"/>
  <c r="L53" i="35"/>
  <c r="N53" i="35"/>
  <c r="P53" i="35"/>
  <c r="R53" i="35"/>
  <c r="T53" i="35"/>
  <c r="V53" i="35"/>
  <c r="X53" i="35"/>
  <c r="Z53" i="35"/>
  <c r="AB53" i="35"/>
  <c r="AD53" i="35"/>
  <c r="F54" i="35"/>
  <c r="H54" i="35"/>
  <c r="J54" i="35"/>
  <c r="L54" i="35"/>
  <c r="N54" i="35"/>
  <c r="P54" i="35"/>
  <c r="R54" i="35"/>
  <c r="T54" i="35"/>
  <c r="V54" i="35"/>
  <c r="X54" i="35"/>
  <c r="Z54" i="35"/>
  <c r="AB54" i="35"/>
  <c r="AD54" i="35"/>
  <c r="F55" i="35"/>
  <c r="H55" i="35"/>
  <c r="J55" i="35"/>
  <c r="L55" i="35"/>
  <c r="N55" i="35"/>
  <c r="P55" i="35"/>
  <c r="R55" i="35"/>
  <c r="T55" i="35"/>
  <c r="V55" i="35"/>
  <c r="X55" i="35"/>
  <c r="Z55" i="35"/>
  <c r="AB55" i="35"/>
  <c r="AD55" i="35"/>
  <c r="F56" i="35"/>
  <c r="H56" i="35"/>
  <c r="J56" i="35"/>
  <c r="L56" i="35"/>
  <c r="N56" i="35"/>
  <c r="P56" i="35"/>
  <c r="R56" i="35"/>
  <c r="T56" i="35"/>
  <c r="V56" i="35"/>
  <c r="X56" i="35"/>
  <c r="Z56" i="35"/>
  <c r="AB56" i="35"/>
  <c r="AD56" i="35"/>
  <c r="F57" i="35"/>
  <c r="H57" i="35"/>
  <c r="J57" i="35"/>
  <c r="L57" i="35"/>
  <c r="N57" i="35"/>
  <c r="P57" i="35"/>
  <c r="R57" i="35"/>
  <c r="T57" i="35"/>
  <c r="V57" i="35"/>
  <c r="X57" i="35"/>
  <c r="Z57" i="35"/>
  <c r="AB57" i="35"/>
  <c r="AD57" i="35"/>
  <c r="F58" i="35"/>
  <c r="H58" i="35"/>
  <c r="J58" i="35"/>
  <c r="L58" i="35"/>
  <c r="N58" i="35"/>
  <c r="P58" i="35"/>
  <c r="R58" i="35"/>
  <c r="T58" i="35"/>
  <c r="V58" i="35"/>
  <c r="X58" i="35"/>
  <c r="Z58" i="35"/>
  <c r="AB58" i="35"/>
  <c r="AD58" i="35"/>
  <c r="F59" i="35"/>
  <c r="H59" i="35"/>
  <c r="J59" i="35"/>
  <c r="L59" i="35"/>
  <c r="N59" i="35"/>
  <c r="P59" i="35"/>
  <c r="R59" i="35"/>
  <c r="T59" i="35"/>
  <c r="V59" i="35"/>
  <c r="X59" i="35"/>
  <c r="Z59" i="35"/>
  <c r="AB59" i="35"/>
  <c r="AD59" i="35"/>
  <c r="F63" i="35"/>
  <c r="H63" i="35"/>
  <c r="J63" i="35"/>
  <c r="L63" i="35"/>
  <c r="N63" i="35"/>
  <c r="P63" i="35"/>
  <c r="R63" i="35"/>
  <c r="T63" i="35"/>
  <c r="V63" i="35"/>
  <c r="X63" i="35"/>
  <c r="Z63" i="35"/>
  <c r="AB63" i="35"/>
  <c r="AD63" i="35"/>
  <c r="F64" i="35"/>
  <c r="H64" i="35"/>
  <c r="J64" i="35"/>
  <c r="L64" i="35"/>
  <c r="N64" i="35"/>
  <c r="P64" i="35"/>
  <c r="R64" i="35"/>
  <c r="T64" i="35"/>
  <c r="V64" i="35"/>
  <c r="X64" i="35"/>
  <c r="Z64" i="35"/>
  <c r="AB64" i="35"/>
  <c r="AD64" i="35"/>
  <c r="F65" i="35"/>
  <c r="H65" i="35"/>
  <c r="J65" i="35"/>
  <c r="L65" i="35"/>
  <c r="N65" i="35"/>
  <c r="P65" i="35"/>
  <c r="R65" i="35"/>
  <c r="T65" i="35"/>
  <c r="V65" i="35"/>
  <c r="X65" i="35"/>
  <c r="Z65" i="35"/>
  <c r="AB65" i="35"/>
  <c r="AD65" i="35"/>
  <c r="F66" i="35"/>
  <c r="H66" i="35"/>
  <c r="J66" i="35"/>
  <c r="L66" i="35"/>
  <c r="N66" i="35"/>
  <c r="P66" i="35"/>
  <c r="R66" i="35"/>
  <c r="T66" i="35"/>
  <c r="V66" i="35"/>
  <c r="X66" i="35"/>
  <c r="Z66" i="35"/>
  <c r="AB66" i="35"/>
  <c r="AD66" i="35"/>
  <c r="F67" i="35"/>
  <c r="H67" i="35"/>
  <c r="J67" i="35"/>
  <c r="L67" i="35"/>
  <c r="N67" i="35"/>
  <c r="P67" i="35"/>
  <c r="R67" i="35"/>
  <c r="T67" i="35"/>
  <c r="V67" i="35"/>
  <c r="X67" i="35"/>
  <c r="Z67" i="35"/>
  <c r="AB67" i="35"/>
  <c r="AD67" i="35"/>
  <c r="F68" i="35"/>
  <c r="H68" i="35"/>
  <c r="J68" i="35"/>
  <c r="L68" i="35"/>
  <c r="N68" i="35"/>
  <c r="P68" i="35"/>
  <c r="R68" i="35"/>
  <c r="T68" i="35"/>
  <c r="V68" i="35"/>
  <c r="X68" i="35"/>
  <c r="Z68" i="35"/>
  <c r="AB68" i="35"/>
  <c r="AD68" i="35"/>
  <c r="F69" i="35"/>
  <c r="H69" i="35"/>
  <c r="J69" i="35"/>
  <c r="L69" i="35"/>
  <c r="N69" i="35"/>
  <c r="P69" i="35"/>
  <c r="R69" i="35"/>
  <c r="T69" i="35"/>
  <c r="V69" i="35"/>
  <c r="X69" i="35"/>
  <c r="Z69" i="35"/>
  <c r="AB69" i="35"/>
  <c r="AD69" i="35"/>
  <c r="F70" i="35"/>
  <c r="H70" i="35"/>
  <c r="J70" i="35"/>
  <c r="L70" i="35"/>
  <c r="N70" i="35"/>
  <c r="P70" i="35"/>
  <c r="R70" i="35"/>
  <c r="T70" i="35"/>
  <c r="V70" i="35"/>
  <c r="X70" i="35"/>
  <c r="Z70" i="35"/>
  <c r="AB70" i="35"/>
  <c r="AD70" i="35"/>
  <c r="F71" i="35"/>
  <c r="H71" i="35"/>
  <c r="J71" i="35"/>
  <c r="L71" i="35"/>
  <c r="N71" i="35"/>
  <c r="P71" i="35"/>
  <c r="R71" i="35"/>
  <c r="T71" i="35"/>
  <c r="V71" i="35"/>
  <c r="X71" i="35"/>
  <c r="Z71" i="35"/>
  <c r="AB71" i="35"/>
  <c r="AD71" i="35"/>
  <c r="F72" i="35"/>
  <c r="H72" i="35"/>
  <c r="J72" i="35"/>
  <c r="L72" i="35"/>
  <c r="N72" i="35"/>
  <c r="P72" i="35"/>
  <c r="R72" i="35"/>
  <c r="T72" i="35"/>
  <c r="V72" i="35"/>
  <c r="X72" i="35"/>
  <c r="Z72" i="35"/>
  <c r="AB72" i="35"/>
  <c r="AD72" i="35"/>
  <c r="F73" i="35"/>
  <c r="H73" i="35"/>
  <c r="J73" i="35"/>
  <c r="L73" i="35"/>
  <c r="N73" i="35"/>
  <c r="P73" i="35"/>
  <c r="R73" i="35"/>
  <c r="T73" i="35"/>
  <c r="V73" i="35"/>
  <c r="X73" i="35"/>
  <c r="Z73" i="35"/>
  <c r="AB73" i="35"/>
  <c r="AD73" i="35"/>
  <c r="F74" i="35"/>
  <c r="H74" i="35"/>
  <c r="J74" i="35"/>
  <c r="L74" i="35"/>
  <c r="N74" i="35"/>
  <c r="P74" i="35"/>
  <c r="R74" i="35"/>
  <c r="T74" i="35"/>
  <c r="V74" i="35"/>
  <c r="X74" i="35"/>
  <c r="Z74" i="35"/>
  <c r="AB74" i="35"/>
  <c r="AD74" i="35"/>
  <c r="F75" i="35"/>
  <c r="H75" i="35"/>
  <c r="J75" i="35"/>
  <c r="L75" i="35"/>
  <c r="N75" i="35"/>
  <c r="P75" i="35"/>
  <c r="R75" i="35"/>
  <c r="T75" i="35"/>
  <c r="V75" i="35"/>
  <c r="X75" i="35"/>
  <c r="Z75" i="35"/>
  <c r="AB75" i="35"/>
  <c r="AD75" i="35"/>
  <c r="F76" i="35"/>
  <c r="H76" i="35"/>
  <c r="J76" i="35"/>
  <c r="L76" i="35"/>
  <c r="N76" i="35"/>
  <c r="P76" i="35"/>
  <c r="R76" i="35"/>
  <c r="T76" i="35"/>
  <c r="V76" i="35"/>
  <c r="X76" i="35"/>
  <c r="Z76" i="35"/>
  <c r="AB76" i="35"/>
  <c r="AD76" i="35"/>
  <c r="F80" i="35"/>
  <c r="H80" i="35"/>
  <c r="J80" i="35"/>
  <c r="L80" i="35"/>
  <c r="N80" i="35"/>
  <c r="P80" i="35"/>
  <c r="R80" i="35"/>
  <c r="T80" i="35"/>
  <c r="V80" i="35"/>
  <c r="X80" i="35"/>
  <c r="Z80" i="35"/>
  <c r="AB80" i="35"/>
  <c r="AD80" i="35"/>
  <c r="F81" i="35"/>
  <c r="H81" i="35"/>
  <c r="J81" i="35"/>
  <c r="L81" i="35"/>
  <c r="N81" i="35"/>
  <c r="P81" i="35"/>
  <c r="R81" i="35"/>
  <c r="T81" i="35"/>
  <c r="V81" i="35"/>
  <c r="X81" i="35"/>
  <c r="Z81" i="35"/>
  <c r="AB81" i="35"/>
  <c r="AD81" i="35"/>
  <c r="F82" i="35"/>
  <c r="H82" i="35"/>
  <c r="J82" i="35"/>
  <c r="L82" i="35"/>
  <c r="N82" i="35"/>
  <c r="P82" i="35"/>
  <c r="R82" i="35"/>
  <c r="T82" i="35"/>
  <c r="V82" i="35"/>
  <c r="X82" i="35"/>
  <c r="Z82" i="35"/>
  <c r="AB82" i="35"/>
  <c r="AD82" i="35"/>
  <c r="F83" i="35"/>
  <c r="H83" i="35"/>
  <c r="J83" i="35"/>
  <c r="L83" i="35"/>
  <c r="N83" i="35"/>
  <c r="P83" i="35"/>
  <c r="R83" i="35"/>
  <c r="T83" i="35"/>
  <c r="V83" i="35"/>
  <c r="X83" i="35"/>
  <c r="Z83" i="35"/>
  <c r="AB83" i="35"/>
  <c r="AD83" i="35"/>
  <c r="F84" i="35"/>
  <c r="H84" i="35"/>
  <c r="J84" i="35"/>
  <c r="L84" i="35"/>
  <c r="N84" i="35"/>
  <c r="P84" i="35"/>
  <c r="R84" i="35"/>
  <c r="T84" i="35"/>
  <c r="V84" i="35"/>
  <c r="X84" i="35"/>
  <c r="Z84" i="35"/>
  <c r="AB84" i="35"/>
  <c r="AD84" i="35"/>
  <c r="F85" i="35"/>
  <c r="H85" i="35"/>
  <c r="J85" i="35"/>
  <c r="L85" i="35"/>
  <c r="N85" i="35"/>
  <c r="P85" i="35"/>
  <c r="R85" i="35"/>
  <c r="T85" i="35"/>
  <c r="V85" i="35"/>
  <c r="X85" i="35"/>
  <c r="Z85" i="35"/>
  <c r="AB85" i="35"/>
  <c r="AD85" i="35"/>
  <c r="F89" i="35"/>
  <c r="H89" i="35"/>
  <c r="J89" i="35"/>
  <c r="L89" i="35"/>
  <c r="N89" i="35"/>
  <c r="P89" i="35"/>
  <c r="R89" i="35"/>
  <c r="T89" i="35"/>
  <c r="V89" i="35"/>
  <c r="X89" i="35"/>
  <c r="Z89" i="35"/>
  <c r="AB89" i="35"/>
  <c r="AD89" i="35"/>
  <c r="F90" i="35"/>
  <c r="H90" i="35"/>
  <c r="J90" i="35"/>
  <c r="L90" i="35"/>
  <c r="N90" i="35"/>
  <c r="P90" i="35"/>
  <c r="R90" i="35"/>
  <c r="T90" i="35"/>
  <c r="V90" i="35"/>
  <c r="X90" i="35"/>
  <c r="Z90" i="35"/>
  <c r="AB90" i="35"/>
  <c r="AD90" i="35"/>
  <c r="F91" i="35"/>
  <c r="H91" i="35"/>
  <c r="J91" i="35"/>
  <c r="L91" i="35"/>
  <c r="N91" i="35"/>
  <c r="P91" i="35"/>
  <c r="R91" i="35"/>
  <c r="T91" i="35"/>
  <c r="V91" i="35"/>
  <c r="X91" i="35"/>
  <c r="Z91" i="35"/>
  <c r="AB91" i="35"/>
  <c r="AD91" i="35"/>
  <c r="F92" i="35"/>
  <c r="H92" i="35"/>
  <c r="J92" i="35"/>
  <c r="L92" i="35"/>
  <c r="N92" i="35"/>
  <c r="P92" i="35"/>
  <c r="R92" i="35"/>
  <c r="T92" i="35"/>
  <c r="V92" i="35"/>
  <c r="X92" i="35"/>
  <c r="Z92" i="35"/>
  <c r="AB92" i="35"/>
  <c r="AD92" i="35"/>
  <c r="F93" i="35"/>
  <c r="H93" i="35"/>
  <c r="J93" i="35"/>
  <c r="L93" i="35"/>
  <c r="N93" i="35"/>
  <c r="P93" i="35"/>
  <c r="R93" i="35"/>
  <c r="T93" i="35"/>
  <c r="V93" i="35"/>
  <c r="X93" i="35"/>
  <c r="Z93" i="35"/>
  <c r="AB93" i="35"/>
  <c r="AD93" i="35"/>
  <c r="F94" i="35"/>
  <c r="H94" i="35"/>
  <c r="J94" i="35"/>
  <c r="L94" i="35"/>
  <c r="N94" i="35"/>
  <c r="P94" i="35"/>
  <c r="R94" i="35"/>
  <c r="T94" i="35"/>
  <c r="V94" i="35"/>
  <c r="X94" i="35"/>
  <c r="Z94" i="35"/>
  <c r="AB94" i="35"/>
  <c r="AD94" i="35"/>
  <c r="F95" i="35"/>
  <c r="H95" i="35"/>
  <c r="J95" i="35"/>
  <c r="L95" i="35"/>
  <c r="N95" i="35"/>
  <c r="P95" i="35"/>
  <c r="R95" i="35"/>
  <c r="T95" i="35"/>
  <c r="V95" i="35"/>
  <c r="X95" i="35"/>
  <c r="Z95" i="35"/>
  <c r="AB95" i="35"/>
  <c r="AD95" i="35"/>
  <c r="F96" i="35"/>
  <c r="H96" i="35"/>
  <c r="J96" i="35"/>
  <c r="L96" i="35"/>
  <c r="N96" i="35"/>
  <c r="P96" i="35"/>
  <c r="R96" i="35"/>
  <c r="T96" i="35"/>
  <c r="V96" i="35"/>
  <c r="X96" i="35"/>
  <c r="Z96" i="35"/>
  <c r="AB96" i="35"/>
  <c r="AD96" i="35"/>
  <c r="F97" i="35"/>
  <c r="H97" i="35"/>
  <c r="J97" i="35"/>
  <c r="L97" i="35"/>
  <c r="N97" i="35"/>
  <c r="P97" i="35"/>
  <c r="R97" i="35"/>
  <c r="T97" i="35"/>
  <c r="V97" i="35"/>
  <c r="X97" i="35"/>
  <c r="Z97" i="35"/>
  <c r="AB97" i="35"/>
  <c r="AD97" i="35"/>
  <c r="F98" i="35"/>
  <c r="H98" i="35"/>
  <c r="J98" i="35"/>
  <c r="L98" i="35"/>
  <c r="N98" i="35"/>
  <c r="P98" i="35"/>
  <c r="R98" i="35"/>
  <c r="T98" i="35"/>
  <c r="V98" i="35"/>
  <c r="X98" i="35"/>
  <c r="Z98" i="35"/>
  <c r="AB98" i="35"/>
  <c r="AD98" i="35"/>
  <c r="F99" i="35"/>
  <c r="H99" i="35"/>
  <c r="J99" i="35"/>
  <c r="L99" i="35"/>
  <c r="N99" i="35"/>
  <c r="P99" i="35"/>
  <c r="R99" i="35"/>
  <c r="T99" i="35"/>
  <c r="V99" i="35"/>
  <c r="X99" i="35"/>
  <c r="Z99" i="35"/>
  <c r="AB99" i="35"/>
  <c r="AD99" i="35"/>
  <c r="F100" i="35"/>
  <c r="H100" i="35"/>
  <c r="J100" i="35"/>
  <c r="L100" i="35"/>
  <c r="N100" i="35"/>
  <c r="P100" i="35"/>
  <c r="R100" i="35"/>
  <c r="T100" i="35"/>
  <c r="V100" i="35"/>
  <c r="X100" i="35"/>
  <c r="Z100" i="35"/>
  <c r="AB100" i="35"/>
  <c r="AD100" i="35"/>
  <c r="F101" i="35"/>
  <c r="H101" i="35"/>
  <c r="J101" i="35"/>
  <c r="L101" i="35"/>
  <c r="N101" i="35"/>
  <c r="P101" i="35"/>
  <c r="R101" i="35"/>
  <c r="T101" i="35"/>
  <c r="V101" i="35"/>
  <c r="X101" i="35"/>
  <c r="Z101" i="35"/>
  <c r="AB101" i="35"/>
  <c r="AD101" i="35"/>
  <c r="F102" i="35"/>
  <c r="H102" i="35"/>
  <c r="J102" i="35"/>
  <c r="L102" i="35"/>
  <c r="N102" i="35"/>
  <c r="P102" i="35"/>
  <c r="R102" i="35"/>
  <c r="T102" i="35"/>
  <c r="V102" i="35"/>
  <c r="X102" i="35"/>
  <c r="Z102" i="35"/>
  <c r="AB102" i="35"/>
  <c r="AD102" i="35"/>
  <c r="F103" i="35"/>
  <c r="H103" i="35"/>
  <c r="J103" i="35"/>
  <c r="L103" i="35"/>
  <c r="N103" i="35"/>
  <c r="P103" i="35"/>
  <c r="R103" i="35"/>
  <c r="T103" i="35"/>
  <c r="V103" i="35"/>
  <c r="X103" i="35"/>
  <c r="Z103" i="35"/>
  <c r="AB103" i="35"/>
  <c r="AD103" i="35"/>
  <c r="F104" i="35"/>
  <c r="H104" i="35"/>
  <c r="J104" i="35"/>
  <c r="L104" i="35"/>
  <c r="N104" i="35"/>
  <c r="P104" i="35"/>
  <c r="R104" i="35"/>
  <c r="T104" i="35"/>
  <c r="V104" i="35"/>
  <c r="X104" i="35"/>
  <c r="Z104" i="35"/>
  <c r="AB104" i="35"/>
  <c r="AD104" i="35"/>
  <c r="F105" i="35"/>
  <c r="H105" i="35"/>
  <c r="J105" i="35"/>
  <c r="L105" i="35"/>
  <c r="N105" i="35"/>
  <c r="P105" i="35"/>
  <c r="R105" i="35"/>
  <c r="T105" i="35"/>
  <c r="V105" i="35"/>
  <c r="X105" i="35"/>
  <c r="Z105" i="35"/>
  <c r="AB105" i="35"/>
  <c r="AD105" i="35"/>
  <c r="F106" i="35"/>
  <c r="H106" i="35"/>
  <c r="J106" i="35"/>
  <c r="L106" i="35"/>
  <c r="N106" i="35"/>
  <c r="P106" i="35"/>
  <c r="R106" i="35"/>
  <c r="T106" i="35"/>
  <c r="V106" i="35"/>
  <c r="X106" i="35"/>
  <c r="Z106" i="35"/>
  <c r="AB106" i="35"/>
  <c r="AD106" i="35"/>
  <c r="F107" i="35"/>
  <c r="H107" i="35"/>
  <c r="J107" i="35"/>
  <c r="L107" i="35"/>
  <c r="N107" i="35"/>
  <c r="P107" i="35"/>
  <c r="R107" i="35"/>
  <c r="T107" i="35"/>
  <c r="V107" i="35"/>
  <c r="X107" i="35"/>
  <c r="Z107" i="35"/>
  <c r="AB107" i="35"/>
  <c r="AD107" i="35"/>
  <c r="F108" i="35"/>
  <c r="H108" i="35"/>
  <c r="J108" i="35"/>
  <c r="L108" i="35"/>
  <c r="N108" i="35"/>
  <c r="P108" i="35"/>
  <c r="R108" i="35"/>
  <c r="T108" i="35"/>
  <c r="V108" i="35"/>
  <c r="X108" i="35"/>
  <c r="Z108" i="35"/>
  <c r="AB108" i="35"/>
  <c r="AD108" i="35"/>
  <c r="F109" i="35"/>
  <c r="H109" i="35"/>
  <c r="J109" i="35"/>
  <c r="L109" i="35"/>
  <c r="N109" i="35"/>
  <c r="P109" i="35"/>
  <c r="R109" i="35"/>
  <c r="T109" i="35"/>
  <c r="V109" i="35"/>
  <c r="X109" i="35"/>
  <c r="Z109" i="35"/>
  <c r="AB109" i="35"/>
  <c r="AD109" i="35"/>
  <c r="F110" i="35"/>
  <c r="H110" i="35"/>
  <c r="J110" i="35"/>
  <c r="L110" i="35"/>
  <c r="N110" i="35"/>
  <c r="P110" i="35"/>
  <c r="R110" i="35"/>
  <c r="T110" i="35"/>
  <c r="V110" i="35"/>
  <c r="X110" i="35"/>
  <c r="Z110" i="35"/>
  <c r="AB110" i="35"/>
  <c r="AD110" i="35"/>
  <c r="F111" i="35"/>
  <c r="H111" i="35"/>
  <c r="J111" i="35"/>
  <c r="L111" i="35"/>
  <c r="N111" i="35"/>
  <c r="P111" i="35"/>
  <c r="R111" i="35"/>
  <c r="T111" i="35"/>
  <c r="V111" i="35"/>
  <c r="X111" i="35"/>
  <c r="Z111" i="35"/>
  <c r="AB111" i="35"/>
  <c r="AD111" i="35"/>
  <c r="D126" i="35"/>
  <c r="E5" i="18"/>
  <c r="E6" i="18"/>
  <c r="Q10" i="18" s="1"/>
  <c r="E7" i="18"/>
  <c r="O13" i="18" s="1"/>
  <c r="E8" i="18"/>
  <c r="Q20" i="18" s="1"/>
  <c r="E9" i="18"/>
  <c r="Q23" i="18" s="1"/>
  <c r="E11" i="18"/>
  <c r="O26" i="18" s="1"/>
  <c r="E12" i="18"/>
  <c r="F3" i="24"/>
  <c r="H3" i="24"/>
  <c r="J3" i="24"/>
  <c r="L3" i="24"/>
  <c r="N3" i="24"/>
  <c r="P3" i="24"/>
  <c r="R3" i="24"/>
  <c r="T3" i="24"/>
  <c r="V3" i="24"/>
  <c r="X3" i="24"/>
  <c r="Z3" i="24"/>
  <c r="AB3" i="24"/>
  <c r="AD3" i="24"/>
  <c r="G10" i="24"/>
  <c r="I10" i="24"/>
  <c r="K10" i="24"/>
  <c r="M10" i="24"/>
  <c r="O10" i="24"/>
  <c r="Q10" i="24"/>
  <c r="S10" i="24"/>
  <c r="U10" i="24"/>
  <c r="W10" i="24"/>
  <c r="Y10" i="24"/>
  <c r="AA10" i="24"/>
  <c r="AC10" i="24"/>
  <c r="AE10" i="24"/>
  <c r="G11" i="24"/>
  <c r="I11" i="24"/>
  <c r="K11" i="24"/>
  <c r="M11" i="24"/>
  <c r="O11" i="24"/>
  <c r="Q11" i="24"/>
  <c r="S11" i="24"/>
  <c r="U11" i="24"/>
  <c r="W11" i="24"/>
  <c r="Y11" i="24"/>
  <c r="AA11" i="24"/>
  <c r="AC11" i="24"/>
  <c r="AE11" i="24"/>
  <c r="G12" i="24"/>
  <c r="I12" i="24"/>
  <c r="K12" i="24"/>
  <c r="M12" i="24"/>
  <c r="O12" i="24"/>
  <c r="Q12" i="24"/>
  <c r="S12" i="24"/>
  <c r="U12" i="24"/>
  <c r="W12" i="24"/>
  <c r="Y12" i="24"/>
  <c r="AA12" i="24"/>
  <c r="AC12" i="24"/>
  <c r="AE12" i="24"/>
  <c r="G13" i="24"/>
  <c r="I13" i="24"/>
  <c r="K13" i="24"/>
  <c r="M13" i="24"/>
  <c r="O13" i="24"/>
  <c r="Q13" i="24"/>
  <c r="S13" i="24"/>
  <c r="U13" i="24"/>
  <c r="W13" i="24"/>
  <c r="Y13" i="24"/>
  <c r="AA13" i="24"/>
  <c r="AC13" i="24"/>
  <c r="AE13" i="24"/>
  <c r="G14" i="24"/>
  <c r="I14" i="24"/>
  <c r="K14" i="24"/>
  <c r="M14" i="24"/>
  <c r="O14" i="24"/>
  <c r="Q14" i="24"/>
  <c r="S14" i="24"/>
  <c r="U14" i="24"/>
  <c r="W14" i="24"/>
  <c r="Y14" i="24"/>
  <c r="AA14" i="24"/>
  <c r="AC14" i="24"/>
  <c r="AE14" i="24"/>
  <c r="G15" i="24"/>
  <c r="I15" i="24"/>
  <c r="K15" i="24"/>
  <c r="M15" i="24"/>
  <c r="O15" i="24"/>
  <c r="Q15" i="24"/>
  <c r="S15" i="24"/>
  <c r="U15" i="24"/>
  <c r="W15" i="24"/>
  <c r="Y15" i="24"/>
  <c r="AA15" i="24"/>
  <c r="AC15" i="24"/>
  <c r="AE15" i="24"/>
  <c r="G16" i="24"/>
  <c r="I16" i="24"/>
  <c r="K16" i="24"/>
  <c r="M16" i="24"/>
  <c r="O16" i="24"/>
  <c r="Q16" i="24"/>
  <c r="S16" i="24"/>
  <c r="U16" i="24"/>
  <c r="W16" i="24"/>
  <c r="Y16" i="24"/>
  <c r="AA16" i="24"/>
  <c r="AC16" i="24"/>
  <c r="AE16" i="24"/>
  <c r="G17" i="24"/>
  <c r="I17" i="24"/>
  <c r="K17" i="24"/>
  <c r="M17" i="24"/>
  <c r="O17" i="24"/>
  <c r="Q17" i="24"/>
  <c r="S17" i="24"/>
  <c r="U17" i="24"/>
  <c r="W17" i="24"/>
  <c r="Y17" i="24"/>
  <c r="AA17" i="24"/>
  <c r="AC17" i="24"/>
  <c r="AE17" i="24"/>
  <c r="G18" i="24"/>
  <c r="I18" i="24"/>
  <c r="K18" i="24"/>
  <c r="M18" i="24"/>
  <c r="O18" i="24"/>
  <c r="Q18" i="24"/>
  <c r="S18" i="24"/>
  <c r="U18" i="24"/>
  <c r="W18" i="24"/>
  <c r="Y18" i="24"/>
  <c r="AA18" i="24"/>
  <c r="AC18" i="24"/>
  <c r="AE18" i="24"/>
  <c r="G19" i="24"/>
  <c r="I19" i="24"/>
  <c r="K19" i="24"/>
  <c r="M19" i="24"/>
  <c r="O19" i="24"/>
  <c r="Q19" i="24"/>
  <c r="S19" i="24"/>
  <c r="U19" i="24"/>
  <c r="W19" i="24"/>
  <c r="Y19" i="24"/>
  <c r="AA19" i="24"/>
  <c r="AC19" i="24"/>
  <c r="AE19" i="24"/>
  <c r="G20" i="24"/>
  <c r="I20" i="24"/>
  <c r="K20" i="24"/>
  <c r="M20" i="24"/>
  <c r="O20" i="24"/>
  <c r="Q20" i="24"/>
  <c r="S20" i="24"/>
  <c r="U20" i="24"/>
  <c r="W20" i="24"/>
  <c r="Y20" i="24"/>
  <c r="AA20" i="24"/>
  <c r="AC20" i="24"/>
  <c r="AE20" i="24"/>
  <c r="AH20" i="24"/>
  <c r="AI20" i="24"/>
  <c r="G21" i="24"/>
  <c r="I21" i="24"/>
  <c r="K21" i="24"/>
  <c r="M21" i="24"/>
  <c r="O21" i="24"/>
  <c r="Q21" i="24"/>
  <c r="S21" i="24"/>
  <c r="U21" i="24"/>
  <c r="W21" i="24"/>
  <c r="Y21" i="24"/>
  <c r="AA21" i="24"/>
  <c r="AC21" i="24"/>
  <c r="AE21" i="24"/>
  <c r="AI22" i="24"/>
  <c r="AU23" i="24"/>
  <c r="AU24" i="24"/>
  <c r="F29" i="24"/>
  <c r="H29" i="24"/>
  <c r="J29" i="24"/>
  <c r="L29" i="24"/>
  <c r="N29" i="24"/>
  <c r="P29" i="24"/>
  <c r="R29" i="24"/>
  <c r="T29" i="24"/>
  <c r="V29" i="24"/>
  <c r="X29" i="24"/>
  <c r="Z29" i="24"/>
  <c r="AB29" i="24"/>
  <c r="AD29" i="24"/>
  <c r="F30" i="24"/>
  <c r="H30" i="24"/>
  <c r="J30" i="24"/>
  <c r="L30" i="24"/>
  <c r="N30" i="24"/>
  <c r="P30" i="24"/>
  <c r="R30" i="24"/>
  <c r="T30" i="24"/>
  <c r="V30" i="24"/>
  <c r="X30" i="24"/>
  <c r="Z30" i="24"/>
  <c r="AB30" i="24"/>
  <c r="AD30" i="24"/>
  <c r="F31" i="24"/>
  <c r="H31" i="24"/>
  <c r="J31" i="24"/>
  <c r="L31" i="24"/>
  <c r="N31" i="24"/>
  <c r="P31" i="24"/>
  <c r="R31" i="24"/>
  <c r="T31" i="24"/>
  <c r="V31" i="24"/>
  <c r="X31" i="24"/>
  <c r="Z31" i="24"/>
  <c r="AB31" i="24"/>
  <c r="AD31" i="24"/>
  <c r="F32" i="24"/>
  <c r="H32" i="24"/>
  <c r="J32" i="24"/>
  <c r="L32" i="24"/>
  <c r="N32" i="24"/>
  <c r="P32" i="24"/>
  <c r="R32" i="24"/>
  <c r="T32" i="24"/>
  <c r="V32" i="24"/>
  <c r="X32" i="24"/>
  <c r="Z32" i="24"/>
  <c r="AB32" i="24"/>
  <c r="AD32" i="24"/>
  <c r="F33" i="24"/>
  <c r="H33" i="24"/>
  <c r="J33" i="24"/>
  <c r="L33" i="24"/>
  <c r="N33" i="24"/>
  <c r="P33" i="24"/>
  <c r="R33" i="24"/>
  <c r="T33" i="24"/>
  <c r="V33" i="24"/>
  <c r="X33" i="24"/>
  <c r="Z33" i="24"/>
  <c r="AB33" i="24"/>
  <c r="AD33" i="24"/>
  <c r="F34" i="24"/>
  <c r="H34" i="24"/>
  <c r="J34" i="24"/>
  <c r="L34" i="24"/>
  <c r="N34" i="24"/>
  <c r="P34" i="24"/>
  <c r="R34" i="24"/>
  <c r="T34" i="24"/>
  <c r="V34" i="24"/>
  <c r="X34" i="24"/>
  <c r="Z34" i="24"/>
  <c r="AB34" i="24"/>
  <c r="AD34" i="24"/>
  <c r="F35" i="24"/>
  <c r="H35" i="24"/>
  <c r="J35" i="24"/>
  <c r="L35" i="24"/>
  <c r="N35" i="24"/>
  <c r="P35" i="24"/>
  <c r="R35" i="24"/>
  <c r="T35" i="24"/>
  <c r="V35" i="24"/>
  <c r="X35" i="24"/>
  <c r="Z35" i="24"/>
  <c r="AB35" i="24"/>
  <c r="AD35" i="24"/>
  <c r="F36" i="24"/>
  <c r="H36" i="24"/>
  <c r="J36" i="24"/>
  <c r="L36" i="24"/>
  <c r="N36" i="24"/>
  <c r="P36" i="24"/>
  <c r="R36" i="24"/>
  <c r="T36" i="24"/>
  <c r="V36" i="24"/>
  <c r="X36" i="24"/>
  <c r="Z36" i="24"/>
  <c r="AB36" i="24"/>
  <c r="AD36" i="24"/>
  <c r="F37" i="24"/>
  <c r="H37" i="24"/>
  <c r="J37" i="24"/>
  <c r="L37" i="24"/>
  <c r="N37" i="24"/>
  <c r="P37" i="24"/>
  <c r="R37" i="24"/>
  <c r="T37" i="24"/>
  <c r="V37" i="24"/>
  <c r="X37" i="24"/>
  <c r="Z37" i="24"/>
  <c r="AB37" i="24"/>
  <c r="AD37" i="24"/>
  <c r="F41" i="24"/>
  <c r="H41" i="24"/>
  <c r="J41" i="24"/>
  <c r="L41" i="24"/>
  <c r="N41" i="24"/>
  <c r="P41" i="24"/>
  <c r="R41" i="24"/>
  <c r="T41" i="24"/>
  <c r="V41" i="24"/>
  <c r="X41" i="24"/>
  <c r="Z41" i="24"/>
  <c r="AB41" i="24"/>
  <c r="AD41" i="24"/>
  <c r="F42" i="24"/>
  <c r="H42" i="24"/>
  <c r="J42" i="24"/>
  <c r="L42" i="24"/>
  <c r="N42" i="24"/>
  <c r="P42" i="24"/>
  <c r="R42" i="24"/>
  <c r="T42" i="24"/>
  <c r="V42" i="24"/>
  <c r="X42" i="24"/>
  <c r="Z42" i="24"/>
  <c r="AB42" i="24"/>
  <c r="AD42" i="24"/>
  <c r="J43" i="24"/>
  <c r="L43" i="24"/>
  <c r="N43" i="24"/>
  <c r="P43" i="24"/>
  <c r="R43" i="24"/>
  <c r="T43" i="24"/>
  <c r="V43" i="24"/>
  <c r="X43" i="24"/>
  <c r="Z43" i="24"/>
  <c r="AB43" i="24"/>
  <c r="AD43" i="24"/>
  <c r="F44" i="24"/>
  <c r="H44" i="24"/>
  <c r="J44" i="24"/>
  <c r="L44" i="24"/>
  <c r="N44" i="24"/>
  <c r="P44" i="24"/>
  <c r="R44" i="24"/>
  <c r="T44" i="24"/>
  <c r="V44" i="24"/>
  <c r="X44" i="24"/>
  <c r="Z44" i="24"/>
  <c r="AB44" i="24"/>
  <c r="AD44" i="24"/>
  <c r="F45" i="24"/>
  <c r="H45" i="24"/>
  <c r="J45" i="24"/>
  <c r="L45" i="24"/>
  <c r="N45" i="24"/>
  <c r="P45" i="24"/>
  <c r="R45" i="24"/>
  <c r="T45" i="24"/>
  <c r="V45" i="24"/>
  <c r="X45" i="24"/>
  <c r="Z45" i="24"/>
  <c r="AB45" i="24"/>
  <c r="AD45" i="24"/>
  <c r="F46" i="24"/>
  <c r="H46" i="24"/>
  <c r="J46" i="24"/>
  <c r="L46" i="24"/>
  <c r="N46" i="24"/>
  <c r="P46" i="24"/>
  <c r="R46" i="24"/>
  <c r="T46" i="24"/>
  <c r="V46" i="24"/>
  <c r="X46" i="24"/>
  <c r="Z46" i="24"/>
  <c r="AB46" i="24"/>
  <c r="AD46" i="24"/>
  <c r="F47" i="24"/>
  <c r="H47" i="24"/>
  <c r="J47" i="24"/>
  <c r="L47" i="24"/>
  <c r="N47" i="24"/>
  <c r="P47" i="24"/>
  <c r="R47" i="24"/>
  <c r="T47" i="24"/>
  <c r="V47" i="24"/>
  <c r="X47" i="24"/>
  <c r="Z47" i="24"/>
  <c r="AB47" i="24"/>
  <c r="AD47" i="24"/>
  <c r="F49" i="24"/>
  <c r="H49" i="24"/>
  <c r="J49" i="24"/>
  <c r="L49" i="24"/>
  <c r="N49" i="24"/>
  <c r="P49" i="24"/>
  <c r="R49" i="24"/>
  <c r="T49" i="24"/>
  <c r="V49" i="24"/>
  <c r="X49" i="24"/>
  <c r="Z49" i="24"/>
  <c r="AB49" i="24"/>
  <c r="AD49" i="24"/>
  <c r="F50" i="24"/>
  <c r="H50" i="24"/>
  <c r="J50" i="24"/>
  <c r="L50" i="24"/>
  <c r="N50" i="24"/>
  <c r="P50" i="24"/>
  <c r="R50" i="24"/>
  <c r="T50" i="24"/>
  <c r="V50" i="24"/>
  <c r="X50" i="24"/>
  <c r="Z50" i="24"/>
  <c r="AB50" i="24"/>
  <c r="AD50" i="24"/>
  <c r="F51" i="24"/>
  <c r="H51" i="24"/>
  <c r="J51" i="24"/>
  <c r="L51" i="24"/>
  <c r="N51" i="24"/>
  <c r="P51" i="24"/>
  <c r="R51" i="24"/>
  <c r="T51" i="24"/>
  <c r="V51" i="24"/>
  <c r="X51" i="24"/>
  <c r="Z51" i="24"/>
  <c r="AB51" i="24"/>
  <c r="AD51" i="24"/>
  <c r="F52" i="24"/>
  <c r="H52" i="24"/>
  <c r="J52" i="24"/>
  <c r="L52" i="24"/>
  <c r="N52" i="24"/>
  <c r="P52" i="24"/>
  <c r="R52" i="24"/>
  <c r="T52" i="24"/>
  <c r="V52" i="24"/>
  <c r="X52" i="24"/>
  <c r="Z52" i="24"/>
  <c r="AB52" i="24"/>
  <c r="AD52" i="24"/>
  <c r="F53" i="24"/>
  <c r="H53" i="24"/>
  <c r="J53" i="24"/>
  <c r="L53" i="24"/>
  <c r="N53" i="24"/>
  <c r="P53" i="24"/>
  <c r="R53" i="24"/>
  <c r="T53" i="24"/>
  <c r="V53" i="24"/>
  <c r="X53" i="24"/>
  <c r="Z53" i="24"/>
  <c r="AB53" i="24"/>
  <c r="AD53" i="24"/>
  <c r="F54" i="24"/>
  <c r="H54" i="24"/>
  <c r="J54" i="24"/>
  <c r="L54" i="24"/>
  <c r="N54" i="24"/>
  <c r="P54" i="24"/>
  <c r="R54" i="24"/>
  <c r="T54" i="24"/>
  <c r="V54" i="24"/>
  <c r="X54" i="24"/>
  <c r="Z54" i="24"/>
  <c r="AB54" i="24"/>
  <c r="AD54" i="24"/>
  <c r="F55" i="24"/>
  <c r="H55" i="24"/>
  <c r="J55" i="24"/>
  <c r="L55" i="24"/>
  <c r="N55" i="24"/>
  <c r="P55" i="24"/>
  <c r="R55" i="24"/>
  <c r="T55" i="24"/>
  <c r="V55" i="24"/>
  <c r="X55" i="24"/>
  <c r="Z55" i="24"/>
  <c r="AB55" i="24"/>
  <c r="AD55" i="24"/>
  <c r="F56" i="24"/>
  <c r="H56" i="24"/>
  <c r="J56" i="24"/>
  <c r="L56" i="24"/>
  <c r="N56" i="24"/>
  <c r="P56" i="24"/>
  <c r="R56" i="24"/>
  <c r="T56" i="24"/>
  <c r="V56" i="24"/>
  <c r="X56" i="24"/>
  <c r="Z56" i="24"/>
  <c r="AB56" i="24"/>
  <c r="AD56" i="24"/>
  <c r="F57" i="24"/>
  <c r="H57" i="24"/>
  <c r="J57" i="24"/>
  <c r="L57" i="24"/>
  <c r="N57" i="24"/>
  <c r="P57" i="24"/>
  <c r="R57" i="24"/>
  <c r="T57" i="24"/>
  <c r="V57" i="24"/>
  <c r="X57" i="24"/>
  <c r="Z57" i="24"/>
  <c r="AB57" i="24"/>
  <c r="AD57" i="24"/>
  <c r="F58" i="24"/>
  <c r="H58" i="24"/>
  <c r="J58" i="24"/>
  <c r="L58" i="24"/>
  <c r="N58" i="24"/>
  <c r="P58" i="24"/>
  <c r="R58" i="24"/>
  <c r="T58" i="24"/>
  <c r="V58" i="24"/>
  <c r="X58" i="24"/>
  <c r="Z58" i="24"/>
  <c r="AB58" i="24"/>
  <c r="AD58" i="24"/>
  <c r="F59" i="24"/>
  <c r="H59" i="24"/>
  <c r="J59" i="24"/>
  <c r="L59" i="24"/>
  <c r="N59" i="24"/>
  <c r="P59" i="24"/>
  <c r="R59" i="24"/>
  <c r="T59" i="24"/>
  <c r="V59" i="24"/>
  <c r="X59" i="24"/>
  <c r="Z59" i="24"/>
  <c r="AB59" i="24"/>
  <c r="AD59" i="24"/>
  <c r="F63" i="24"/>
  <c r="H63" i="24"/>
  <c r="J63" i="24"/>
  <c r="L63" i="24"/>
  <c r="N63" i="24"/>
  <c r="P63" i="24"/>
  <c r="R63" i="24"/>
  <c r="T63" i="24"/>
  <c r="V63" i="24"/>
  <c r="X63" i="24"/>
  <c r="Z63" i="24"/>
  <c r="AB63" i="24"/>
  <c r="AD63" i="24"/>
  <c r="F64" i="24"/>
  <c r="H64" i="24"/>
  <c r="J64" i="24"/>
  <c r="L64" i="24"/>
  <c r="N64" i="24"/>
  <c r="P64" i="24"/>
  <c r="R64" i="24"/>
  <c r="T64" i="24"/>
  <c r="V64" i="24"/>
  <c r="X64" i="24"/>
  <c r="Z64" i="24"/>
  <c r="AB64" i="24"/>
  <c r="AD64" i="24"/>
  <c r="F65" i="24"/>
  <c r="H65" i="24"/>
  <c r="J65" i="24"/>
  <c r="L65" i="24"/>
  <c r="N65" i="24"/>
  <c r="P65" i="24"/>
  <c r="R65" i="24"/>
  <c r="T65" i="24"/>
  <c r="V65" i="24"/>
  <c r="X65" i="24"/>
  <c r="Z65" i="24"/>
  <c r="AB65" i="24"/>
  <c r="AD65" i="24"/>
  <c r="F66" i="24"/>
  <c r="H66" i="24"/>
  <c r="J66" i="24"/>
  <c r="L66" i="24"/>
  <c r="N66" i="24"/>
  <c r="P66" i="24"/>
  <c r="R66" i="24"/>
  <c r="T66" i="24"/>
  <c r="V66" i="24"/>
  <c r="X66" i="24"/>
  <c r="Z66" i="24"/>
  <c r="AB66" i="24"/>
  <c r="AD66" i="24"/>
  <c r="F67" i="24"/>
  <c r="H67" i="24"/>
  <c r="J67" i="24"/>
  <c r="L67" i="24"/>
  <c r="N67" i="24"/>
  <c r="P67" i="24"/>
  <c r="R67" i="24"/>
  <c r="T67" i="24"/>
  <c r="V67" i="24"/>
  <c r="X67" i="24"/>
  <c r="Z67" i="24"/>
  <c r="AB67" i="24"/>
  <c r="AD67" i="24"/>
  <c r="F68" i="24"/>
  <c r="H68" i="24"/>
  <c r="J68" i="24"/>
  <c r="L68" i="24"/>
  <c r="N68" i="24"/>
  <c r="P68" i="24"/>
  <c r="R68" i="24"/>
  <c r="T68" i="24"/>
  <c r="V68" i="24"/>
  <c r="X68" i="24"/>
  <c r="Z68" i="24"/>
  <c r="AB68" i="24"/>
  <c r="AD68" i="24"/>
  <c r="F69" i="24"/>
  <c r="H69" i="24"/>
  <c r="J69" i="24"/>
  <c r="L69" i="24"/>
  <c r="N69" i="24"/>
  <c r="P69" i="24"/>
  <c r="R69" i="24"/>
  <c r="T69" i="24"/>
  <c r="V69" i="24"/>
  <c r="X69" i="24"/>
  <c r="Z69" i="24"/>
  <c r="AB69" i="24"/>
  <c r="AD69" i="24"/>
  <c r="F70" i="24"/>
  <c r="H70" i="24"/>
  <c r="J70" i="24"/>
  <c r="L70" i="24"/>
  <c r="N70" i="24"/>
  <c r="P70" i="24"/>
  <c r="R70" i="24"/>
  <c r="T70" i="24"/>
  <c r="V70" i="24"/>
  <c r="X70" i="24"/>
  <c r="Z70" i="24"/>
  <c r="AB70" i="24"/>
  <c r="AD70" i="24"/>
  <c r="F71" i="24"/>
  <c r="H71" i="24"/>
  <c r="J71" i="24"/>
  <c r="L71" i="24"/>
  <c r="N71" i="24"/>
  <c r="P71" i="24"/>
  <c r="R71" i="24"/>
  <c r="T71" i="24"/>
  <c r="V71" i="24"/>
  <c r="X71" i="24"/>
  <c r="Z71" i="24"/>
  <c r="AB71" i="24"/>
  <c r="AD71" i="24"/>
  <c r="F72" i="24"/>
  <c r="H72" i="24"/>
  <c r="J72" i="24"/>
  <c r="L72" i="24"/>
  <c r="N72" i="24"/>
  <c r="P72" i="24"/>
  <c r="R72" i="24"/>
  <c r="T72" i="24"/>
  <c r="V72" i="24"/>
  <c r="X72" i="24"/>
  <c r="Z72" i="24"/>
  <c r="AB72" i="24"/>
  <c r="AD72" i="24"/>
  <c r="F73" i="24"/>
  <c r="H73" i="24"/>
  <c r="J73" i="24"/>
  <c r="L73" i="24"/>
  <c r="N73" i="24"/>
  <c r="P73" i="24"/>
  <c r="R73" i="24"/>
  <c r="T73" i="24"/>
  <c r="V73" i="24"/>
  <c r="X73" i="24"/>
  <c r="Z73" i="24"/>
  <c r="AB73" i="24"/>
  <c r="AD73" i="24"/>
  <c r="F74" i="24"/>
  <c r="H74" i="24"/>
  <c r="J74" i="24"/>
  <c r="L74" i="24"/>
  <c r="N74" i="24"/>
  <c r="P74" i="24"/>
  <c r="R74" i="24"/>
  <c r="T74" i="24"/>
  <c r="V74" i="24"/>
  <c r="X74" i="24"/>
  <c r="Z74" i="24"/>
  <c r="AB74" i="24"/>
  <c r="AD74" i="24"/>
  <c r="F75" i="24"/>
  <c r="H75" i="24"/>
  <c r="J75" i="24"/>
  <c r="L75" i="24"/>
  <c r="N75" i="24"/>
  <c r="P75" i="24"/>
  <c r="R75" i="24"/>
  <c r="T75" i="24"/>
  <c r="V75" i="24"/>
  <c r="X75" i="24"/>
  <c r="Z75" i="24"/>
  <c r="AB75" i="24"/>
  <c r="AD75" i="24"/>
  <c r="F76" i="24"/>
  <c r="H76" i="24"/>
  <c r="J76" i="24"/>
  <c r="L76" i="24"/>
  <c r="N76" i="24"/>
  <c r="P76" i="24"/>
  <c r="R76" i="24"/>
  <c r="T76" i="24"/>
  <c r="V76" i="24"/>
  <c r="X76" i="24"/>
  <c r="Z76" i="24"/>
  <c r="AB76" i="24"/>
  <c r="AD76" i="24"/>
  <c r="F80" i="24"/>
  <c r="H80" i="24"/>
  <c r="J80" i="24"/>
  <c r="L80" i="24"/>
  <c r="N80" i="24"/>
  <c r="P80" i="24"/>
  <c r="R80" i="24"/>
  <c r="T80" i="24"/>
  <c r="V80" i="24"/>
  <c r="X80" i="24"/>
  <c r="Z80" i="24"/>
  <c r="AB80" i="24"/>
  <c r="AD80" i="24"/>
  <c r="F81" i="24"/>
  <c r="H81" i="24"/>
  <c r="J81" i="24"/>
  <c r="L81" i="24"/>
  <c r="N81" i="24"/>
  <c r="P81" i="24"/>
  <c r="R81" i="24"/>
  <c r="T81" i="24"/>
  <c r="V81" i="24"/>
  <c r="X81" i="24"/>
  <c r="Z81" i="24"/>
  <c r="AB81" i="24"/>
  <c r="AD81" i="24"/>
  <c r="F82" i="24"/>
  <c r="H82" i="24"/>
  <c r="J82" i="24"/>
  <c r="L82" i="24"/>
  <c r="N82" i="24"/>
  <c r="P82" i="24"/>
  <c r="R82" i="24"/>
  <c r="T82" i="24"/>
  <c r="V82" i="24"/>
  <c r="X82" i="24"/>
  <c r="Z82" i="24"/>
  <c r="AB82" i="24"/>
  <c r="AD82" i="24"/>
  <c r="F83" i="24"/>
  <c r="H83" i="24"/>
  <c r="J83" i="24"/>
  <c r="L83" i="24"/>
  <c r="N83" i="24"/>
  <c r="P83" i="24"/>
  <c r="R83" i="24"/>
  <c r="T83" i="24"/>
  <c r="V83" i="24"/>
  <c r="X83" i="24"/>
  <c r="Z83" i="24"/>
  <c r="AB83" i="24"/>
  <c r="AD83" i="24"/>
  <c r="F84" i="24"/>
  <c r="H84" i="24"/>
  <c r="J84" i="24"/>
  <c r="L84" i="24"/>
  <c r="N84" i="24"/>
  <c r="P84" i="24"/>
  <c r="R84" i="24"/>
  <c r="T84" i="24"/>
  <c r="V84" i="24"/>
  <c r="X84" i="24"/>
  <c r="Z84" i="24"/>
  <c r="AB84" i="24"/>
  <c r="AD84" i="24"/>
  <c r="F85" i="24"/>
  <c r="H85" i="24"/>
  <c r="J85" i="24"/>
  <c r="L85" i="24"/>
  <c r="N85" i="24"/>
  <c r="P85" i="24"/>
  <c r="R85" i="24"/>
  <c r="T85" i="24"/>
  <c r="V85" i="24"/>
  <c r="X85" i="24"/>
  <c r="Z85" i="24"/>
  <c r="AB85" i="24"/>
  <c r="AD85" i="24"/>
  <c r="F89" i="24"/>
  <c r="H89" i="24"/>
  <c r="J89" i="24"/>
  <c r="L89" i="24"/>
  <c r="N89" i="24"/>
  <c r="P89" i="24"/>
  <c r="R89" i="24"/>
  <c r="T89" i="24"/>
  <c r="V89" i="24"/>
  <c r="X89" i="24"/>
  <c r="Z89" i="24"/>
  <c r="AB89" i="24"/>
  <c r="AD89" i="24"/>
  <c r="F90" i="24"/>
  <c r="H90" i="24"/>
  <c r="J90" i="24"/>
  <c r="L90" i="24"/>
  <c r="N90" i="24"/>
  <c r="P90" i="24"/>
  <c r="R90" i="24"/>
  <c r="T90" i="24"/>
  <c r="V90" i="24"/>
  <c r="X90" i="24"/>
  <c r="Z90" i="24"/>
  <c r="AB90" i="24"/>
  <c r="AD90" i="24"/>
  <c r="F91" i="24"/>
  <c r="H91" i="24"/>
  <c r="J91" i="24"/>
  <c r="L91" i="24"/>
  <c r="N91" i="24"/>
  <c r="P91" i="24"/>
  <c r="R91" i="24"/>
  <c r="T91" i="24"/>
  <c r="V91" i="24"/>
  <c r="X91" i="24"/>
  <c r="Z91" i="24"/>
  <c r="AB91" i="24"/>
  <c r="AD91" i="24"/>
  <c r="F92" i="24"/>
  <c r="H92" i="24"/>
  <c r="J92" i="24"/>
  <c r="L92" i="24"/>
  <c r="N92" i="24"/>
  <c r="P92" i="24"/>
  <c r="R92" i="24"/>
  <c r="T92" i="24"/>
  <c r="V92" i="24"/>
  <c r="X92" i="24"/>
  <c r="Z92" i="24"/>
  <c r="AB92" i="24"/>
  <c r="AD92" i="24"/>
  <c r="F93" i="24"/>
  <c r="H93" i="24"/>
  <c r="J93" i="24"/>
  <c r="L93" i="24"/>
  <c r="N93" i="24"/>
  <c r="P93" i="24"/>
  <c r="R93" i="24"/>
  <c r="T93" i="24"/>
  <c r="V93" i="24"/>
  <c r="X93" i="24"/>
  <c r="Z93" i="24"/>
  <c r="AB93" i="24"/>
  <c r="AD93" i="24"/>
  <c r="F94" i="24"/>
  <c r="H94" i="24"/>
  <c r="J94" i="24"/>
  <c r="L94" i="24"/>
  <c r="N94" i="24"/>
  <c r="P94" i="24"/>
  <c r="R94" i="24"/>
  <c r="T94" i="24"/>
  <c r="V94" i="24"/>
  <c r="X94" i="24"/>
  <c r="Z94" i="24"/>
  <c r="AB94" i="24"/>
  <c r="AD94" i="24"/>
  <c r="F95" i="24"/>
  <c r="H95" i="24"/>
  <c r="J95" i="24"/>
  <c r="L95" i="24"/>
  <c r="N95" i="24"/>
  <c r="P95" i="24"/>
  <c r="R95" i="24"/>
  <c r="T95" i="24"/>
  <c r="V95" i="24"/>
  <c r="X95" i="24"/>
  <c r="Z95" i="24"/>
  <c r="AB95" i="24"/>
  <c r="AD95" i="24"/>
  <c r="F96" i="24"/>
  <c r="H96" i="24"/>
  <c r="J96" i="24"/>
  <c r="L96" i="24"/>
  <c r="N96" i="24"/>
  <c r="P96" i="24"/>
  <c r="R96" i="24"/>
  <c r="T96" i="24"/>
  <c r="V96" i="24"/>
  <c r="X96" i="24"/>
  <c r="Z96" i="24"/>
  <c r="AB96" i="24"/>
  <c r="AD96" i="24"/>
  <c r="F97" i="24"/>
  <c r="H97" i="24"/>
  <c r="J97" i="24"/>
  <c r="L97" i="24"/>
  <c r="N97" i="24"/>
  <c r="P97" i="24"/>
  <c r="R97" i="24"/>
  <c r="T97" i="24"/>
  <c r="V97" i="24"/>
  <c r="X97" i="24"/>
  <c r="Z97" i="24"/>
  <c r="AB97" i="24"/>
  <c r="AD97" i="24"/>
  <c r="F98" i="24"/>
  <c r="H98" i="24"/>
  <c r="J98" i="24"/>
  <c r="L98" i="24"/>
  <c r="N98" i="24"/>
  <c r="P98" i="24"/>
  <c r="R98" i="24"/>
  <c r="T98" i="24"/>
  <c r="V98" i="24"/>
  <c r="X98" i="24"/>
  <c r="Z98" i="24"/>
  <c r="AB98" i="24"/>
  <c r="AD98" i="24"/>
  <c r="F99" i="24"/>
  <c r="H99" i="24"/>
  <c r="J99" i="24"/>
  <c r="L99" i="24"/>
  <c r="N99" i="24"/>
  <c r="P99" i="24"/>
  <c r="R99" i="24"/>
  <c r="T99" i="24"/>
  <c r="V99" i="24"/>
  <c r="X99" i="24"/>
  <c r="Z99" i="24"/>
  <c r="AB99" i="24"/>
  <c r="AD99" i="24"/>
  <c r="F100" i="24"/>
  <c r="H100" i="24"/>
  <c r="J100" i="24"/>
  <c r="L100" i="24"/>
  <c r="N100" i="24"/>
  <c r="P100" i="24"/>
  <c r="R100" i="24"/>
  <c r="T100" i="24"/>
  <c r="V100" i="24"/>
  <c r="X100" i="24"/>
  <c r="Z100" i="24"/>
  <c r="AB100" i="24"/>
  <c r="AD100" i="24"/>
  <c r="F101" i="24"/>
  <c r="H101" i="24"/>
  <c r="J101" i="24"/>
  <c r="L101" i="24"/>
  <c r="N101" i="24"/>
  <c r="P101" i="24"/>
  <c r="R101" i="24"/>
  <c r="T101" i="24"/>
  <c r="V101" i="24"/>
  <c r="X101" i="24"/>
  <c r="Z101" i="24"/>
  <c r="AB101" i="24"/>
  <c r="AD101" i="24"/>
  <c r="F102" i="24"/>
  <c r="H102" i="24"/>
  <c r="J102" i="24"/>
  <c r="L102" i="24"/>
  <c r="N102" i="24"/>
  <c r="P102" i="24"/>
  <c r="R102" i="24"/>
  <c r="T102" i="24"/>
  <c r="V102" i="24"/>
  <c r="X102" i="24"/>
  <c r="Z102" i="24"/>
  <c r="AB102" i="24"/>
  <c r="AD102" i="24"/>
  <c r="F103" i="24"/>
  <c r="H103" i="24"/>
  <c r="J103" i="24"/>
  <c r="L103" i="24"/>
  <c r="N103" i="24"/>
  <c r="P103" i="24"/>
  <c r="R103" i="24"/>
  <c r="T103" i="24"/>
  <c r="V103" i="24"/>
  <c r="X103" i="24"/>
  <c r="Z103" i="24"/>
  <c r="AB103" i="24"/>
  <c r="AD103" i="24"/>
  <c r="F104" i="24"/>
  <c r="H104" i="24"/>
  <c r="J104" i="24"/>
  <c r="L104" i="24"/>
  <c r="N104" i="24"/>
  <c r="P104" i="24"/>
  <c r="R104" i="24"/>
  <c r="T104" i="24"/>
  <c r="V104" i="24"/>
  <c r="X104" i="24"/>
  <c r="Z104" i="24"/>
  <c r="AB104" i="24"/>
  <c r="AD104" i="24"/>
  <c r="F105" i="24"/>
  <c r="H105" i="24"/>
  <c r="J105" i="24"/>
  <c r="L105" i="24"/>
  <c r="N105" i="24"/>
  <c r="P105" i="24"/>
  <c r="R105" i="24"/>
  <c r="T105" i="24"/>
  <c r="V105" i="24"/>
  <c r="X105" i="24"/>
  <c r="Z105" i="24"/>
  <c r="AB105" i="24"/>
  <c r="AD105" i="24"/>
  <c r="F106" i="24"/>
  <c r="H106" i="24"/>
  <c r="J106" i="24"/>
  <c r="L106" i="24"/>
  <c r="N106" i="24"/>
  <c r="P106" i="24"/>
  <c r="R106" i="24"/>
  <c r="T106" i="24"/>
  <c r="V106" i="24"/>
  <c r="X106" i="24"/>
  <c r="Z106" i="24"/>
  <c r="AB106" i="24"/>
  <c r="AD106" i="24"/>
  <c r="F107" i="24"/>
  <c r="H107" i="24"/>
  <c r="J107" i="24"/>
  <c r="L107" i="24"/>
  <c r="N107" i="24"/>
  <c r="P107" i="24"/>
  <c r="R107" i="24"/>
  <c r="T107" i="24"/>
  <c r="V107" i="24"/>
  <c r="X107" i="24"/>
  <c r="Z107" i="24"/>
  <c r="AB107" i="24"/>
  <c r="AD107" i="24"/>
  <c r="F108" i="24"/>
  <c r="H108" i="24"/>
  <c r="J108" i="24"/>
  <c r="L108" i="24"/>
  <c r="N108" i="24"/>
  <c r="P108" i="24"/>
  <c r="R108" i="24"/>
  <c r="T108" i="24"/>
  <c r="V108" i="24"/>
  <c r="X108" i="24"/>
  <c r="Z108" i="24"/>
  <c r="AB108" i="24"/>
  <c r="AD108" i="24"/>
  <c r="F109" i="24"/>
  <c r="H109" i="24"/>
  <c r="J109" i="24"/>
  <c r="L109" i="24"/>
  <c r="N109" i="24"/>
  <c r="P109" i="24"/>
  <c r="R109" i="24"/>
  <c r="T109" i="24"/>
  <c r="V109" i="24"/>
  <c r="X109" i="24"/>
  <c r="Z109" i="24"/>
  <c r="AB109" i="24"/>
  <c r="AD109" i="24"/>
  <c r="F110" i="24"/>
  <c r="H110" i="24"/>
  <c r="J110" i="24"/>
  <c r="L110" i="24"/>
  <c r="N110" i="24"/>
  <c r="P110" i="24"/>
  <c r="R110" i="24"/>
  <c r="T110" i="24"/>
  <c r="V110" i="24"/>
  <c r="X110" i="24"/>
  <c r="Z110" i="24"/>
  <c r="AB110" i="24"/>
  <c r="AD110" i="24"/>
  <c r="F111" i="24"/>
  <c r="H111" i="24"/>
  <c r="J111" i="24"/>
  <c r="L111" i="24"/>
  <c r="N111" i="24"/>
  <c r="P111" i="24"/>
  <c r="R111" i="24"/>
  <c r="T111" i="24"/>
  <c r="V111" i="24"/>
  <c r="X111" i="24"/>
  <c r="Z111" i="24"/>
  <c r="AB111" i="24"/>
  <c r="AD111" i="24"/>
  <c r="D126" i="24"/>
  <c r="C5" i="20"/>
  <c r="D5" i="20" s="1"/>
  <c r="C8" i="20"/>
  <c r="F8" i="20"/>
  <c r="I8" i="20"/>
  <c r="L8" i="20"/>
  <c r="O8" i="20"/>
  <c r="R8" i="20"/>
  <c r="U8" i="20"/>
  <c r="X8" i="20"/>
  <c r="AA8" i="20"/>
  <c r="AD8" i="20"/>
  <c r="AG8" i="20"/>
  <c r="AJ8" i="20"/>
  <c r="AL8" i="20"/>
  <c r="AN8" i="20"/>
  <c r="C9" i="20"/>
  <c r="F9" i="20"/>
  <c r="I9" i="20"/>
  <c r="L9" i="20"/>
  <c r="O9" i="20"/>
  <c r="R9" i="20"/>
  <c r="U9" i="20"/>
  <c r="X9" i="20"/>
  <c r="AA9" i="20"/>
  <c r="AD9" i="20"/>
  <c r="AG9" i="20"/>
  <c r="AJ9" i="20"/>
  <c r="AL9" i="20"/>
  <c r="AN9" i="20"/>
  <c r="F10" i="20"/>
  <c r="I10" i="20"/>
  <c r="L10" i="20"/>
  <c r="O10" i="20"/>
  <c r="R10" i="20"/>
  <c r="U10" i="20"/>
  <c r="X10" i="20"/>
  <c r="AA10" i="20"/>
  <c r="AD10" i="20"/>
  <c r="AG10" i="20"/>
  <c r="AJ10" i="20"/>
  <c r="AL10" i="20"/>
  <c r="AN10" i="20"/>
  <c r="C11" i="20"/>
  <c r="F11" i="20"/>
  <c r="I11" i="20"/>
  <c r="L11" i="20"/>
  <c r="O11" i="20"/>
  <c r="R11" i="20"/>
  <c r="U11" i="20"/>
  <c r="X11" i="20"/>
  <c r="AA11" i="20"/>
  <c r="AD11" i="20"/>
  <c r="AG11" i="20"/>
  <c r="AJ11" i="20"/>
  <c r="AL11" i="20"/>
  <c r="AN11" i="20"/>
  <c r="C12" i="20"/>
  <c r="F12" i="20"/>
  <c r="I12" i="20"/>
  <c r="L12" i="20"/>
  <c r="O12" i="20"/>
  <c r="R12" i="20"/>
  <c r="U12" i="20"/>
  <c r="X12" i="20"/>
  <c r="AA12" i="20"/>
  <c r="AD12" i="20"/>
  <c r="AG12" i="20"/>
  <c r="AJ12" i="20"/>
  <c r="AL12" i="20"/>
  <c r="AN12" i="20"/>
  <c r="C13" i="20"/>
  <c r="F13" i="20"/>
  <c r="I13" i="20"/>
  <c r="L13" i="20"/>
  <c r="O13" i="20"/>
  <c r="R13" i="20"/>
  <c r="U13" i="20"/>
  <c r="X13" i="20"/>
  <c r="AA13" i="20"/>
  <c r="AD13" i="20"/>
  <c r="AG13" i="20"/>
  <c r="AJ13" i="20"/>
  <c r="AL13" i="20"/>
  <c r="AN13" i="20"/>
  <c r="C14" i="20"/>
  <c r="F14" i="20"/>
  <c r="I14" i="20"/>
  <c r="L14" i="20"/>
  <c r="O14" i="20"/>
  <c r="R14" i="20"/>
  <c r="U14" i="20"/>
  <c r="X14" i="20"/>
  <c r="AA14" i="20"/>
  <c r="AD14" i="20"/>
  <c r="AG14" i="20"/>
  <c r="AJ14" i="20"/>
  <c r="AL14" i="20"/>
  <c r="AN14" i="20"/>
  <c r="C15" i="20"/>
  <c r="F15" i="20"/>
  <c r="I15" i="20"/>
  <c r="L15" i="20"/>
  <c r="O15" i="20"/>
  <c r="R15" i="20"/>
  <c r="U15" i="20"/>
  <c r="X15" i="20"/>
  <c r="AA15" i="20"/>
  <c r="AD15" i="20"/>
  <c r="AG15" i="20"/>
  <c r="AJ15" i="20"/>
  <c r="AL15" i="20"/>
  <c r="AN15" i="20"/>
  <c r="C16" i="20"/>
  <c r="F16" i="20"/>
  <c r="I16" i="20"/>
  <c r="L16" i="20"/>
  <c r="O16" i="20"/>
  <c r="R16" i="20"/>
  <c r="U16" i="20"/>
  <c r="X16" i="20"/>
  <c r="AA16" i="20"/>
  <c r="AD16" i="20"/>
  <c r="AG16" i="20"/>
  <c r="AJ16" i="20"/>
  <c r="AL16" i="20"/>
  <c r="AN16" i="20"/>
  <c r="C17" i="20"/>
  <c r="F17" i="20"/>
  <c r="I17" i="20"/>
  <c r="L17" i="20"/>
  <c r="O17" i="20"/>
  <c r="R17" i="20"/>
  <c r="U17" i="20"/>
  <c r="X17" i="20"/>
  <c r="AA17" i="20"/>
  <c r="AD17" i="20"/>
  <c r="AG17" i="20"/>
  <c r="AJ17" i="20"/>
  <c r="AL17" i="20"/>
  <c r="AN17" i="20"/>
  <c r="C18" i="20"/>
  <c r="F18" i="20"/>
  <c r="I18" i="20"/>
  <c r="L18" i="20"/>
  <c r="O18" i="20"/>
  <c r="R18" i="20"/>
  <c r="U18" i="20"/>
  <c r="X18" i="20"/>
  <c r="AA18" i="20"/>
  <c r="AD18" i="20"/>
  <c r="AG18" i="20"/>
  <c r="AJ18" i="20"/>
  <c r="AL18" i="20"/>
  <c r="AN18" i="20"/>
  <c r="C19" i="20"/>
  <c r="F19" i="20"/>
  <c r="I19" i="20"/>
  <c r="L19" i="20"/>
  <c r="O19" i="20"/>
  <c r="R19" i="20"/>
  <c r="U19" i="20"/>
  <c r="X19" i="20"/>
  <c r="AA19" i="20"/>
  <c r="AD19" i="20"/>
  <c r="AG19" i="20"/>
  <c r="AJ19" i="20"/>
  <c r="AL19" i="20"/>
  <c r="AN19" i="20"/>
  <c r="E20" i="20"/>
  <c r="E22" i="20" s="1"/>
  <c r="F22" i="20" s="1"/>
  <c r="C7" i="21" s="1"/>
  <c r="H20" i="20"/>
  <c r="H22" i="20" s="1"/>
  <c r="K20" i="20"/>
  <c r="L20" i="20" s="1"/>
  <c r="N20" i="20"/>
  <c r="Q20" i="20"/>
  <c r="Q22" i="20" s="1"/>
  <c r="T20" i="20"/>
  <c r="U20" i="20" s="1"/>
  <c r="W20" i="20"/>
  <c r="X20" i="20" s="1"/>
  <c r="Z20" i="20"/>
  <c r="AA20" i="20" s="1"/>
  <c r="AC20" i="20"/>
  <c r="AC22" i="20" s="1"/>
  <c r="AF20" i="20"/>
  <c r="AI20" i="20"/>
  <c r="AJ20" i="20" s="1"/>
  <c r="AK20" i="20"/>
  <c r="AK22" i="20" s="1"/>
  <c r="AL22" i="20" s="1"/>
  <c r="N7" i="21" s="1"/>
  <c r="AM20" i="20"/>
  <c r="AM22" i="20" s="1"/>
  <c r="Z22" i="20"/>
  <c r="AA22" i="20" s="1"/>
  <c r="J7" i="21" s="1"/>
  <c r="F28" i="20"/>
  <c r="I28" i="20"/>
  <c r="L28" i="20"/>
  <c r="O28" i="20"/>
  <c r="R28" i="20"/>
  <c r="U28" i="20"/>
  <c r="X28" i="20"/>
  <c r="AA28" i="20"/>
  <c r="AD28" i="20"/>
  <c r="AG28" i="20"/>
  <c r="AJ28" i="20"/>
  <c r="AL28" i="20"/>
  <c r="AN28" i="20"/>
  <c r="F29" i="20"/>
  <c r="I29" i="20"/>
  <c r="L29" i="20"/>
  <c r="O29" i="20"/>
  <c r="R29" i="20"/>
  <c r="U29" i="20"/>
  <c r="X29" i="20"/>
  <c r="AA29" i="20"/>
  <c r="AD29" i="20"/>
  <c r="AG29" i="20"/>
  <c r="AJ29" i="20"/>
  <c r="AL29" i="20"/>
  <c r="AN29" i="20"/>
  <c r="F30" i="20"/>
  <c r="I30" i="20"/>
  <c r="L30" i="20"/>
  <c r="O30" i="20"/>
  <c r="R30" i="20"/>
  <c r="U30" i="20"/>
  <c r="X30" i="20"/>
  <c r="AA30" i="20"/>
  <c r="AD30" i="20"/>
  <c r="AG30" i="20"/>
  <c r="AJ30" i="20"/>
  <c r="AL30" i="20"/>
  <c r="AN30" i="20"/>
  <c r="C31" i="20"/>
  <c r="F31" i="20"/>
  <c r="I31" i="20"/>
  <c r="L31" i="20"/>
  <c r="O31" i="20"/>
  <c r="R31" i="20"/>
  <c r="U31" i="20"/>
  <c r="X31" i="20"/>
  <c r="AA31" i="20"/>
  <c r="AD31" i="20"/>
  <c r="AG31" i="20"/>
  <c r="AJ31" i="20"/>
  <c r="AL31" i="20"/>
  <c r="AN31" i="20"/>
  <c r="F32" i="20"/>
  <c r="I32" i="20"/>
  <c r="L32" i="20"/>
  <c r="O32" i="20"/>
  <c r="R32" i="20"/>
  <c r="U32" i="20"/>
  <c r="X32" i="20"/>
  <c r="AA32" i="20"/>
  <c r="AD32" i="20"/>
  <c r="AG32" i="20"/>
  <c r="AJ32" i="20"/>
  <c r="AL32" i="20"/>
  <c r="AN32" i="20"/>
  <c r="F33" i="20"/>
  <c r="I33" i="20"/>
  <c r="L33" i="20"/>
  <c r="O33" i="20"/>
  <c r="R33" i="20"/>
  <c r="U33" i="20"/>
  <c r="X33" i="20"/>
  <c r="AA33" i="20"/>
  <c r="AD33" i="20"/>
  <c r="AG33" i="20"/>
  <c r="AJ33" i="20"/>
  <c r="AL33" i="20"/>
  <c r="AN33" i="20"/>
  <c r="F34" i="20"/>
  <c r="I34" i="20"/>
  <c r="L34" i="20"/>
  <c r="O34" i="20"/>
  <c r="R34" i="20"/>
  <c r="U34" i="20"/>
  <c r="X34" i="20"/>
  <c r="AA34" i="20"/>
  <c r="AD34" i="20"/>
  <c r="AG34" i="20"/>
  <c r="AJ34" i="20"/>
  <c r="AL34" i="20"/>
  <c r="AN34" i="20"/>
  <c r="C35" i="20"/>
  <c r="F35" i="20"/>
  <c r="I35" i="20"/>
  <c r="L35" i="20"/>
  <c r="O35" i="20"/>
  <c r="R35" i="20"/>
  <c r="U35" i="20"/>
  <c r="X35" i="20"/>
  <c r="AA35" i="20"/>
  <c r="AD35" i="20"/>
  <c r="AG35" i="20"/>
  <c r="AJ35" i="20"/>
  <c r="AL35" i="20"/>
  <c r="AN35" i="20"/>
  <c r="C36" i="20"/>
  <c r="F36" i="20"/>
  <c r="I36" i="20"/>
  <c r="L36" i="20"/>
  <c r="O36" i="20"/>
  <c r="R36" i="20"/>
  <c r="U36" i="20"/>
  <c r="X36" i="20"/>
  <c r="AA36" i="20"/>
  <c r="AD36" i="20"/>
  <c r="AG36" i="20"/>
  <c r="AJ36" i="20"/>
  <c r="AL36" i="20"/>
  <c r="AN36" i="20"/>
  <c r="E37" i="20"/>
  <c r="F37" i="20" s="1"/>
  <c r="H37" i="20"/>
  <c r="K37" i="20"/>
  <c r="L37" i="20" s="1"/>
  <c r="N37" i="20"/>
  <c r="Q37" i="20"/>
  <c r="T37" i="20"/>
  <c r="W37" i="20"/>
  <c r="X37" i="20" s="1"/>
  <c r="Z37" i="20"/>
  <c r="AC37" i="20"/>
  <c r="AD37" i="20" s="1"/>
  <c r="AF37" i="20"/>
  <c r="AI37" i="20"/>
  <c r="AJ37" i="20" s="1"/>
  <c r="AK37" i="20"/>
  <c r="AM37" i="20"/>
  <c r="AN37" i="20" s="1"/>
  <c r="C40" i="20"/>
  <c r="F40" i="20"/>
  <c r="I40" i="20"/>
  <c r="L40" i="20"/>
  <c r="O40" i="20"/>
  <c r="R40" i="20"/>
  <c r="U40" i="20"/>
  <c r="X40" i="20"/>
  <c r="AA40" i="20"/>
  <c r="AD40" i="20"/>
  <c r="AG40" i="20"/>
  <c r="AJ40" i="20"/>
  <c r="AL40" i="20"/>
  <c r="AN40" i="20"/>
  <c r="C41" i="20"/>
  <c r="F41" i="20"/>
  <c r="I41" i="20"/>
  <c r="L41" i="20"/>
  <c r="O41" i="20"/>
  <c r="R41" i="20"/>
  <c r="U41" i="20"/>
  <c r="X41" i="20"/>
  <c r="AA41" i="20"/>
  <c r="AD41" i="20"/>
  <c r="AG41" i="20"/>
  <c r="AJ41" i="20"/>
  <c r="AL41" i="20"/>
  <c r="AN41" i="20"/>
  <c r="C42" i="20"/>
  <c r="F42" i="20"/>
  <c r="I42" i="20"/>
  <c r="L42" i="20"/>
  <c r="O42" i="20"/>
  <c r="R42" i="20"/>
  <c r="U42" i="20"/>
  <c r="X42" i="20"/>
  <c r="AA42" i="20"/>
  <c r="AD42" i="20"/>
  <c r="AG42" i="20"/>
  <c r="AJ42" i="20"/>
  <c r="AL42" i="20"/>
  <c r="AN42" i="20"/>
  <c r="C43" i="20"/>
  <c r="F43" i="20"/>
  <c r="I43" i="20"/>
  <c r="L43" i="20"/>
  <c r="O43" i="20"/>
  <c r="R43" i="20"/>
  <c r="U43" i="20"/>
  <c r="X43" i="20"/>
  <c r="AA43" i="20"/>
  <c r="AD43" i="20"/>
  <c r="AG43" i="20"/>
  <c r="AJ43" i="20"/>
  <c r="AL43" i="20"/>
  <c r="AN43" i="20"/>
  <c r="C44" i="20"/>
  <c r="D44" i="20" s="1"/>
  <c r="F44" i="20"/>
  <c r="I44" i="20"/>
  <c r="L44" i="20"/>
  <c r="O44" i="20"/>
  <c r="R44" i="20"/>
  <c r="U44" i="20"/>
  <c r="X44" i="20"/>
  <c r="AA44" i="20"/>
  <c r="AD44" i="20"/>
  <c r="AG44" i="20"/>
  <c r="AJ44" i="20"/>
  <c r="AL44" i="20"/>
  <c r="AN44" i="20"/>
  <c r="C45" i="20"/>
  <c r="F45" i="20"/>
  <c r="I45" i="20"/>
  <c r="L45" i="20"/>
  <c r="O45" i="20"/>
  <c r="R45" i="20"/>
  <c r="U45" i="20"/>
  <c r="X45" i="20"/>
  <c r="AA45" i="20"/>
  <c r="AD45" i="20"/>
  <c r="AG45" i="20"/>
  <c r="AJ45" i="20"/>
  <c r="AL45" i="20"/>
  <c r="AN45" i="20"/>
  <c r="C46" i="20"/>
  <c r="D46" i="20" s="1"/>
  <c r="F46" i="20"/>
  <c r="I46" i="20"/>
  <c r="L46" i="20"/>
  <c r="O46" i="20"/>
  <c r="R46" i="20"/>
  <c r="U46" i="20"/>
  <c r="X46" i="20"/>
  <c r="AA46" i="20"/>
  <c r="AD46" i="20"/>
  <c r="AG46" i="20"/>
  <c r="AJ46" i="20"/>
  <c r="AL46" i="20"/>
  <c r="AN46" i="20"/>
  <c r="C47" i="20"/>
  <c r="F47" i="20"/>
  <c r="I47" i="20"/>
  <c r="L47" i="20"/>
  <c r="O47" i="20"/>
  <c r="R47" i="20"/>
  <c r="U47" i="20"/>
  <c r="X47" i="20"/>
  <c r="AA47" i="20"/>
  <c r="AD47" i="20"/>
  <c r="AG47" i="20"/>
  <c r="AJ47" i="20"/>
  <c r="AL47" i="20"/>
  <c r="AN47" i="20"/>
  <c r="C48" i="20"/>
  <c r="F48" i="20"/>
  <c r="I48" i="20"/>
  <c r="L48" i="20"/>
  <c r="O48" i="20"/>
  <c r="R48" i="20"/>
  <c r="U48" i="20"/>
  <c r="X48" i="20"/>
  <c r="AA48" i="20"/>
  <c r="AD48" i="20"/>
  <c r="AG48" i="20"/>
  <c r="AJ48" i="20"/>
  <c r="AL48" i="20"/>
  <c r="AN48" i="20"/>
  <c r="C49" i="20"/>
  <c r="F49" i="20"/>
  <c r="I49" i="20"/>
  <c r="L49" i="20"/>
  <c r="O49" i="20"/>
  <c r="R49" i="20"/>
  <c r="U49" i="20"/>
  <c r="X49" i="20"/>
  <c r="AA49" i="20"/>
  <c r="AD49" i="20"/>
  <c r="AG49" i="20"/>
  <c r="AJ49" i="20"/>
  <c r="AL49" i="20"/>
  <c r="AN49" i="20"/>
  <c r="C50" i="20"/>
  <c r="D50" i="20" s="1"/>
  <c r="F50" i="20"/>
  <c r="I50" i="20"/>
  <c r="L50" i="20"/>
  <c r="O50" i="20"/>
  <c r="R50" i="20"/>
  <c r="U50" i="20"/>
  <c r="X50" i="20"/>
  <c r="AA50" i="20"/>
  <c r="AD50" i="20"/>
  <c r="AG50" i="20"/>
  <c r="AJ50" i="20"/>
  <c r="AL50" i="20"/>
  <c r="AN50" i="20"/>
  <c r="C51" i="20"/>
  <c r="F51" i="20"/>
  <c r="I51" i="20"/>
  <c r="L51" i="20"/>
  <c r="O51" i="20"/>
  <c r="R51" i="20"/>
  <c r="U51" i="20"/>
  <c r="X51" i="20"/>
  <c r="AA51" i="20"/>
  <c r="AD51" i="20"/>
  <c r="AG51" i="20"/>
  <c r="AJ51" i="20"/>
  <c r="AL51" i="20"/>
  <c r="AN51" i="20"/>
  <c r="C52" i="20"/>
  <c r="D52" i="20" s="1"/>
  <c r="F52" i="20"/>
  <c r="I52" i="20"/>
  <c r="L52" i="20"/>
  <c r="O52" i="20"/>
  <c r="R52" i="20"/>
  <c r="U52" i="20"/>
  <c r="X52" i="20"/>
  <c r="AA52" i="20"/>
  <c r="AD52" i="20"/>
  <c r="AG52" i="20"/>
  <c r="AJ52" i="20"/>
  <c r="AL52" i="20"/>
  <c r="AN52" i="20"/>
  <c r="C53" i="20"/>
  <c r="F53" i="20"/>
  <c r="I53" i="20"/>
  <c r="L53" i="20"/>
  <c r="O53" i="20"/>
  <c r="R53" i="20"/>
  <c r="U53" i="20"/>
  <c r="X53" i="20"/>
  <c r="AA53" i="20"/>
  <c r="AD53" i="20"/>
  <c r="AG53" i="20"/>
  <c r="AJ53" i="20"/>
  <c r="AL53" i="20"/>
  <c r="AN53" i="20"/>
  <c r="C54" i="20"/>
  <c r="F54" i="20"/>
  <c r="I54" i="20"/>
  <c r="L54" i="20"/>
  <c r="O54" i="20"/>
  <c r="R54" i="20"/>
  <c r="U54" i="20"/>
  <c r="X54" i="20"/>
  <c r="AA54" i="20"/>
  <c r="AD54" i="20"/>
  <c r="AG54" i="20"/>
  <c r="AJ54" i="20"/>
  <c r="AL54" i="20"/>
  <c r="AN54" i="20"/>
  <c r="C55" i="20"/>
  <c r="F55" i="20"/>
  <c r="I55" i="20"/>
  <c r="L55" i="20"/>
  <c r="O55" i="20"/>
  <c r="R55" i="20"/>
  <c r="U55" i="20"/>
  <c r="X55" i="20"/>
  <c r="AA55" i="20"/>
  <c r="AD55" i="20"/>
  <c r="AG55" i="20"/>
  <c r="AJ55" i="20"/>
  <c r="AL55" i="20"/>
  <c r="AN55" i="20"/>
  <c r="C56" i="20"/>
  <c r="F56" i="20"/>
  <c r="I56" i="20"/>
  <c r="L56" i="20"/>
  <c r="O56" i="20"/>
  <c r="R56" i="20"/>
  <c r="U56" i="20"/>
  <c r="X56" i="20"/>
  <c r="AA56" i="20"/>
  <c r="AD56" i="20"/>
  <c r="AG56" i="20"/>
  <c r="AJ56" i="20"/>
  <c r="AL56" i="20"/>
  <c r="AN56" i="20"/>
  <c r="C57" i="20"/>
  <c r="F57" i="20"/>
  <c r="I57" i="20"/>
  <c r="L57" i="20"/>
  <c r="O57" i="20"/>
  <c r="R57" i="20"/>
  <c r="U57" i="20"/>
  <c r="X57" i="20"/>
  <c r="AA57" i="20"/>
  <c r="AD57" i="20"/>
  <c r="AG57" i="20"/>
  <c r="AJ57" i="20"/>
  <c r="AL57" i="20"/>
  <c r="AN57" i="20"/>
  <c r="C58" i="20"/>
  <c r="D58" i="20" s="1"/>
  <c r="F58" i="20"/>
  <c r="I58" i="20"/>
  <c r="L58" i="20"/>
  <c r="O58" i="20"/>
  <c r="R58" i="20"/>
  <c r="U58" i="20"/>
  <c r="X58" i="20"/>
  <c r="AA58" i="20"/>
  <c r="AD58" i="20"/>
  <c r="AG58" i="20"/>
  <c r="AJ58" i="20"/>
  <c r="AL58" i="20"/>
  <c r="AN58" i="20"/>
  <c r="E59" i="20"/>
  <c r="H59" i="20"/>
  <c r="I59" i="20" s="1"/>
  <c r="K59" i="20"/>
  <c r="L59" i="20" s="1"/>
  <c r="N59" i="20"/>
  <c r="O59" i="20" s="1"/>
  <c r="Q59" i="20"/>
  <c r="R59" i="20" s="1"/>
  <c r="T59" i="20"/>
  <c r="U59" i="20" s="1"/>
  <c r="W59" i="20"/>
  <c r="X59" i="20" s="1"/>
  <c r="Z59" i="20"/>
  <c r="AA59" i="20" s="1"/>
  <c r="AC59" i="20"/>
  <c r="AD59" i="20" s="1"/>
  <c r="AF59" i="20"/>
  <c r="AG59" i="20" s="1"/>
  <c r="AI59" i="20"/>
  <c r="AJ59" i="20" s="1"/>
  <c r="AK59" i="20"/>
  <c r="AL59" i="20" s="1"/>
  <c r="AM59" i="20"/>
  <c r="AN59" i="20" s="1"/>
  <c r="C62" i="20"/>
  <c r="F62" i="20"/>
  <c r="I62" i="20"/>
  <c r="L62" i="20"/>
  <c r="O62" i="20"/>
  <c r="R62" i="20"/>
  <c r="U62" i="20"/>
  <c r="X62" i="20"/>
  <c r="AA62" i="20"/>
  <c r="AD62" i="20"/>
  <c r="AG62" i="20"/>
  <c r="AJ62" i="20"/>
  <c r="AL62" i="20"/>
  <c r="AN62" i="20"/>
  <c r="C63" i="20"/>
  <c r="F63" i="20"/>
  <c r="I63" i="20"/>
  <c r="L63" i="20"/>
  <c r="O63" i="20"/>
  <c r="R63" i="20"/>
  <c r="U63" i="20"/>
  <c r="X63" i="20"/>
  <c r="AA63" i="20"/>
  <c r="AD63" i="20"/>
  <c r="AG63" i="20"/>
  <c r="AJ63" i="20"/>
  <c r="AL63" i="20"/>
  <c r="AN63" i="20"/>
  <c r="C64" i="20"/>
  <c r="D64" i="20" s="1"/>
  <c r="F64" i="20"/>
  <c r="I64" i="20"/>
  <c r="L64" i="20"/>
  <c r="O64" i="20"/>
  <c r="R64" i="20"/>
  <c r="U64" i="20"/>
  <c r="X64" i="20"/>
  <c r="AA64" i="20"/>
  <c r="AD64" i="20"/>
  <c r="AG64" i="20"/>
  <c r="AJ64" i="20"/>
  <c r="AL64" i="20"/>
  <c r="AN64" i="20"/>
  <c r="C65" i="20"/>
  <c r="F65" i="20"/>
  <c r="I65" i="20"/>
  <c r="L65" i="20"/>
  <c r="O65" i="20"/>
  <c r="R65" i="20"/>
  <c r="U65" i="20"/>
  <c r="X65" i="20"/>
  <c r="AA65" i="20"/>
  <c r="AD65" i="20"/>
  <c r="AG65" i="20"/>
  <c r="AJ65" i="20"/>
  <c r="AL65" i="20"/>
  <c r="AN65" i="20"/>
  <c r="C66" i="20"/>
  <c r="D66" i="20" s="1"/>
  <c r="F66" i="20"/>
  <c r="I66" i="20"/>
  <c r="L66" i="20"/>
  <c r="O66" i="20"/>
  <c r="R66" i="20"/>
  <c r="U66" i="20"/>
  <c r="X66" i="20"/>
  <c r="AA66" i="20"/>
  <c r="AD66" i="20"/>
  <c r="AG66" i="20"/>
  <c r="AJ66" i="20"/>
  <c r="AL66" i="20"/>
  <c r="AN66" i="20"/>
  <c r="C67" i="20"/>
  <c r="F67" i="20"/>
  <c r="I67" i="20"/>
  <c r="L67" i="20"/>
  <c r="O67" i="20"/>
  <c r="R67" i="20"/>
  <c r="U67" i="20"/>
  <c r="X67" i="20"/>
  <c r="AA67" i="20"/>
  <c r="AD67" i="20"/>
  <c r="AG67" i="20"/>
  <c r="AJ67" i="20"/>
  <c r="AL67" i="20"/>
  <c r="AN67" i="20"/>
  <c r="C68" i="20"/>
  <c r="F68" i="20"/>
  <c r="I68" i="20"/>
  <c r="L68" i="20"/>
  <c r="O68" i="20"/>
  <c r="R68" i="20"/>
  <c r="U68" i="20"/>
  <c r="X68" i="20"/>
  <c r="AA68" i="20"/>
  <c r="AD68" i="20"/>
  <c r="AG68" i="20"/>
  <c r="AJ68" i="20"/>
  <c r="AL68" i="20"/>
  <c r="AN68" i="20"/>
  <c r="C69" i="20"/>
  <c r="F69" i="20"/>
  <c r="I69" i="20"/>
  <c r="L69" i="20"/>
  <c r="O69" i="20"/>
  <c r="R69" i="20"/>
  <c r="U69" i="20"/>
  <c r="X69" i="20"/>
  <c r="AA69" i="20"/>
  <c r="AD69" i="20"/>
  <c r="AG69" i="20"/>
  <c r="AJ69" i="20"/>
  <c r="AL69" i="20"/>
  <c r="AN69" i="20"/>
  <c r="C70" i="20"/>
  <c r="F70" i="20"/>
  <c r="I70" i="20"/>
  <c r="L70" i="20"/>
  <c r="O70" i="20"/>
  <c r="R70" i="20"/>
  <c r="U70" i="20"/>
  <c r="X70" i="20"/>
  <c r="AA70" i="20"/>
  <c r="AD70" i="20"/>
  <c r="AG70" i="20"/>
  <c r="AJ70" i="20"/>
  <c r="AL70" i="20"/>
  <c r="AN70" i="20"/>
  <c r="C71" i="20"/>
  <c r="F71" i="20"/>
  <c r="I71" i="20"/>
  <c r="L71" i="20"/>
  <c r="O71" i="20"/>
  <c r="R71" i="20"/>
  <c r="U71" i="20"/>
  <c r="X71" i="20"/>
  <c r="AA71" i="20"/>
  <c r="AD71" i="20"/>
  <c r="AG71" i="20"/>
  <c r="AJ71" i="20"/>
  <c r="AL71" i="20"/>
  <c r="AN71" i="20"/>
  <c r="C72" i="20"/>
  <c r="D72" i="20" s="1"/>
  <c r="F72" i="20"/>
  <c r="I72" i="20"/>
  <c r="L72" i="20"/>
  <c r="O72" i="20"/>
  <c r="R72" i="20"/>
  <c r="U72" i="20"/>
  <c r="X72" i="20"/>
  <c r="AA72" i="20"/>
  <c r="AD72" i="20"/>
  <c r="AG72" i="20"/>
  <c r="AJ72" i="20"/>
  <c r="AL72" i="20"/>
  <c r="AN72" i="20"/>
  <c r="C73" i="20"/>
  <c r="F73" i="20"/>
  <c r="I73" i="20"/>
  <c r="L73" i="20"/>
  <c r="O73" i="20"/>
  <c r="R73" i="20"/>
  <c r="U73" i="20"/>
  <c r="X73" i="20"/>
  <c r="AA73" i="20"/>
  <c r="AD73" i="20"/>
  <c r="AG73" i="20"/>
  <c r="AJ73" i="20"/>
  <c r="AL73" i="20"/>
  <c r="AN73" i="20"/>
  <c r="C74" i="20"/>
  <c r="F74" i="20"/>
  <c r="I74" i="20"/>
  <c r="L74" i="20"/>
  <c r="O74" i="20"/>
  <c r="R74" i="20"/>
  <c r="U74" i="20"/>
  <c r="X74" i="20"/>
  <c r="AA74" i="20"/>
  <c r="AD74" i="20"/>
  <c r="AG74" i="20"/>
  <c r="AJ74" i="20"/>
  <c r="AL74" i="20"/>
  <c r="AN74" i="20"/>
  <c r="C75" i="20"/>
  <c r="F75" i="20"/>
  <c r="I75" i="20"/>
  <c r="L75" i="20"/>
  <c r="O75" i="20"/>
  <c r="R75" i="20"/>
  <c r="U75" i="20"/>
  <c r="X75" i="20"/>
  <c r="AA75" i="20"/>
  <c r="AD75" i="20"/>
  <c r="AG75" i="20"/>
  <c r="AJ75" i="20"/>
  <c r="AL75" i="20"/>
  <c r="AN75" i="20"/>
  <c r="E76" i="20"/>
  <c r="F76" i="20" s="1"/>
  <c r="H76" i="20"/>
  <c r="I76" i="20" s="1"/>
  <c r="K76" i="20"/>
  <c r="L76" i="20" s="1"/>
  <c r="N76" i="20"/>
  <c r="O76" i="20" s="1"/>
  <c r="Q76" i="20"/>
  <c r="R76" i="20" s="1"/>
  <c r="T76" i="20"/>
  <c r="U76" i="20" s="1"/>
  <c r="W76" i="20"/>
  <c r="X76" i="20" s="1"/>
  <c r="Z76" i="20"/>
  <c r="AA76" i="20" s="1"/>
  <c r="AC76" i="20"/>
  <c r="AD76" i="20" s="1"/>
  <c r="AF76" i="20"/>
  <c r="AG76" i="20" s="1"/>
  <c r="AI76" i="20"/>
  <c r="AJ76" i="20" s="1"/>
  <c r="AK76" i="20"/>
  <c r="AL76" i="20" s="1"/>
  <c r="AM76" i="20"/>
  <c r="AN76" i="20" s="1"/>
  <c r="C79" i="20"/>
  <c r="F79" i="20"/>
  <c r="I79" i="20"/>
  <c r="L79" i="20"/>
  <c r="O79" i="20"/>
  <c r="R79" i="20"/>
  <c r="U79" i="20"/>
  <c r="X79" i="20"/>
  <c r="AA79" i="20"/>
  <c r="AD79" i="20"/>
  <c r="AG79" i="20"/>
  <c r="AJ79" i="20"/>
  <c r="AL79" i="20"/>
  <c r="AN79" i="20"/>
  <c r="C80" i="20"/>
  <c r="F80" i="20"/>
  <c r="I80" i="20"/>
  <c r="L80" i="20"/>
  <c r="O80" i="20"/>
  <c r="R80" i="20"/>
  <c r="U80" i="20"/>
  <c r="X80" i="20"/>
  <c r="AA80" i="20"/>
  <c r="AD80" i="20"/>
  <c r="AG80" i="20"/>
  <c r="AJ80" i="20"/>
  <c r="AL80" i="20"/>
  <c r="AN80" i="20"/>
  <c r="C81" i="20"/>
  <c r="F81" i="20"/>
  <c r="I81" i="20"/>
  <c r="L81" i="20"/>
  <c r="O81" i="20"/>
  <c r="R81" i="20"/>
  <c r="U81" i="20"/>
  <c r="X81" i="20"/>
  <c r="AA81" i="20"/>
  <c r="AD81" i="20"/>
  <c r="AG81" i="20"/>
  <c r="AJ81" i="20"/>
  <c r="AL81" i="20"/>
  <c r="AN81" i="20"/>
  <c r="C82" i="20"/>
  <c r="F82" i="20"/>
  <c r="I82" i="20"/>
  <c r="L82" i="20"/>
  <c r="O82" i="20"/>
  <c r="R82" i="20"/>
  <c r="U82" i="20"/>
  <c r="X82" i="20"/>
  <c r="AA82" i="20"/>
  <c r="AD82" i="20"/>
  <c r="AG82" i="20"/>
  <c r="AJ82" i="20"/>
  <c r="AL82" i="20"/>
  <c r="AN82" i="20"/>
  <c r="C83" i="20"/>
  <c r="F83" i="20"/>
  <c r="I83" i="20"/>
  <c r="L83" i="20"/>
  <c r="O83" i="20"/>
  <c r="R83" i="20"/>
  <c r="U83" i="20"/>
  <c r="X83" i="20"/>
  <c r="AA83" i="20"/>
  <c r="AD83" i="20"/>
  <c r="AG83" i="20"/>
  <c r="AJ83" i="20"/>
  <c r="AL83" i="20"/>
  <c r="AN83" i="20"/>
  <c r="C84" i="20"/>
  <c r="F84" i="20"/>
  <c r="I84" i="20"/>
  <c r="L84" i="20"/>
  <c r="O84" i="20"/>
  <c r="R84" i="20"/>
  <c r="U84" i="20"/>
  <c r="X84" i="20"/>
  <c r="AA84" i="20"/>
  <c r="AD84" i="20"/>
  <c r="AG84" i="20"/>
  <c r="AJ84" i="20"/>
  <c r="AL84" i="20"/>
  <c r="AN84" i="20"/>
  <c r="E85" i="20"/>
  <c r="F85" i="20" s="1"/>
  <c r="H85" i="20"/>
  <c r="I85" i="20" s="1"/>
  <c r="K85" i="20"/>
  <c r="L85" i="20" s="1"/>
  <c r="N85" i="20"/>
  <c r="O85" i="20" s="1"/>
  <c r="Q85" i="20"/>
  <c r="R85" i="20" s="1"/>
  <c r="T85" i="20"/>
  <c r="U85" i="20" s="1"/>
  <c r="W85" i="20"/>
  <c r="X85" i="20" s="1"/>
  <c r="Z85" i="20"/>
  <c r="AA85" i="20" s="1"/>
  <c r="AC85" i="20"/>
  <c r="AD85" i="20" s="1"/>
  <c r="AF85" i="20"/>
  <c r="AG85" i="20" s="1"/>
  <c r="AI85" i="20"/>
  <c r="AJ85" i="20" s="1"/>
  <c r="AK85" i="20"/>
  <c r="AL85" i="20" s="1"/>
  <c r="AM85" i="20"/>
  <c r="AN85" i="20" s="1"/>
  <c r="C88" i="20"/>
  <c r="F88" i="20"/>
  <c r="I88" i="20"/>
  <c r="L88" i="20"/>
  <c r="O88" i="20"/>
  <c r="R88" i="20"/>
  <c r="U88" i="20"/>
  <c r="X88" i="20"/>
  <c r="AA88" i="20"/>
  <c r="AD88" i="20"/>
  <c r="AG88" i="20"/>
  <c r="AJ88" i="20"/>
  <c r="AL88" i="20"/>
  <c r="AN88" i="20"/>
  <c r="C89" i="20"/>
  <c r="F89" i="20"/>
  <c r="I89" i="20"/>
  <c r="L89" i="20"/>
  <c r="O89" i="20"/>
  <c r="R89" i="20"/>
  <c r="U89" i="20"/>
  <c r="X89" i="20"/>
  <c r="AA89" i="20"/>
  <c r="AD89" i="20"/>
  <c r="AG89" i="20"/>
  <c r="AJ89" i="20"/>
  <c r="AL89" i="20"/>
  <c r="AN89" i="20"/>
  <c r="C90" i="20"/>
  <c r="F90" i="20"/>
  <c r="I90" i="20"/>
  <c r="L90" i="20"/>
  <c r="O90" i="20"/>
  <c r="R90" i="20"/>
  <c r="U90" i="20"/>
  <c r="X90" i="20"/>
  <c r="AA90" i="20"/>
  <c r="AD90" i="20"/>
  <c r="AG90" i="20"/>
  <c r="AJ90" i="20"/>
  <c r="AL90" i="20"/>
  <c r="AN90" i="20"/>
  <c r="C91" i="20"/>
  <c r="F91" i="20"/>
  <c r="I91" i="20"/>
  <c r="L91" i="20"/>
  <c r="O91" i="20"/>
  <c r="R91" i="20"/>
  <c r="U91" i="20"/>
  <c r="X91" i="20"/>
  <c r="AA91" i="20"/>
  <c r="AD91" i="20"/>
  <c r="AG91" i="20"/>
  <c r="AJ91" i="20"/>
  <c r="AL91" i="20"/>
  <c r="AN91" i="20"/>
  <c r="C92" i="20"/>
  <c r="F92" i="20"/>
  <c r="I92" i="20"/>
  <c r="L92" i="20"/>
  <c r="O92" i="20"/>
  <c r="R92" i="20"/>
  <c r="U92" i="20"/>
  <c r="X92" i="20"/>
  <c r="AA92" i="20"/>
  <c r="AD92" i="20"/>
  <c r="AG92" i="20"/>
  <c r="AJ92" i="20"/>
  <c r="AL92" i="20"/>
  <c r="AN92" i="20"/>
  <c r="C93" i="20"/>
  <c r="D93" i="20" s="1"/>
  <c r="F93" i="20"/>
  <c r="I93" i="20"/>
  <c r="L93" i="20"/>
  <c r="O93" i="20"/>
  <c r="R93" i="20"/>
  <c r="U93" i="20"/>
  <c r="X93" i="20"/>
  <c r="AA93" i="20"/>
  <c r="AD93" i="20"/>
  <c r="AG93" i="20"/>
  <c r="AJ93" i="20"/>
  <c r="AL93" i="20"/>
  <c r="AN93" i="20"/>
  <c r="C94" i="20"/>
  <c r="F94" i="20"/>
  <c r="I94" i="20"/>
  <c r="L94" i="20"/>
  <c r="O94" i="20"/>
  <c r="R94" i="20"/>
  <c r="U94" i="20"/>
  <c r="X94" i="20"/>
  <c r="AA94" i="20"/>
  <c r="AD94" i="20"/>
  <c r="AG94" i="20"/>
  <c r="AJ94" i="20"/>
  <c r="AL94" i="20"/>
  <c r="AN94" i="20"/>
  <c r="C95" i="20"/>
  <c r="D95" i="20" s="1"/>
  <c r="F95" i="20"/>
  <c r="I95" i="20"/>
  <c r="L95" i="20"/>
  <c r="O95" i="20"/>
  <c r="R95" i="20"/>
  <c r="U95" i="20"/>
  <c r="X95" i="20"/>
  <c r="AA95" i="20"/>
  <c r="AD95" i="20"/>
  <c r="AG95" i="20"/>
  <c r="AJ95" i="20"/>
  <c r="AL95" i="20"/>
  <c r="AN95" i="20"/>
  <c r="C96" i="20"/>
  <c r="F96" i="20"/>
  <c r="I96" i="20"/>
  <c r="L96" i="20"/>
  <c r="O96" i="20"/>
  <c r="R96" i="20"/>
  <c r="U96" i="20"/>
  <c r="X96" i="20"/>
  <c r="AA96" i="20"/>
  <c r="AD96" i="20"/>
  <c r="AG96" i="20"/>
  <c r="AJ96" i="20"/>
  <c r="AL96" i="20"/>
  <c r="AN96" i="20"/>
  <c r="C97" i="20"/>
  <c r="F97" i="20"/>
  <c r="I97" i="20"/>
  <c r="L97" i="20"/>
  <c r="O97" i="20"/>
  <c r="R97" i="20"/>
  <c r="U97" i="20"/>
  <c r="X97" i="20"/>
  <c r="AA97" i="20"/>
  <c r="AD97" i="20"/>
  <c r="AG97" i="20"/>
  <c r="AJ97" i="20"/>
  <c r="AL97" i="20"/>
  <c r="AN97" i="20"/>
  <c r="C98" i="20"/>
  <c r="F98" i="20"/>
  <c r="I98" i="20"/>
  <c r="L98" i="20"/>
  <c r="O98" i="20"/>
  <c r="R98" i="20"/>
  <c r="U98" i="20"/>
  <c r="X98" i="20"/>
  <c r="AA98" i="20"/>
  <c r="AD98" i="20"/>
  <c r="AG98" i="20"/>
  <c r="AJ98" i="20"/>
  <c r="AL98" i="20"/>
  <c r="AN98" i="20"/>
  <c r="C99" i="20"/>
  <c r="F99" i="20"/>
  <c r="I99" i="20"/>
  <c r="L99" i="20"/>
  <c r="O99" i="20"/>
  <c r="R99" i="20"/>
  <c r="U99" i="20"/>
  <c r="X99" i="20"/>
  <c r="AA99" i="20"/>
  <c r="AD99" i="20"/>
  <c r="AG99" i="20"/>
  <c r="AJ99" i="20"/>
  <c r="AL99" i="20"/>
  <c r="AN99" i="20"/>
  <c r="C100" i="20"/>
  <c r="F100" i="20"/>
  <c r="I100" i="20"/>
  <c r="L100" i="20"/>
  <c r="O100" i="20"/>
  <c r="R100" i="20"/>
  <c r="U100" i="20"/>
  <c r="X100" i="20"/>
  <c r="AA100" i="20"/>
  <c r="AD100" i="20"/>
  <c r="AG100" i="20"/>
  <c r="AJ100" i="20"/>
  <c r="AL100" i="20"/>
  <c r="AN100" i="20"/>
  <c r="C101" i="20"/>
  <c r="F101" i="20"/>
  <c r="I101" i="20"/>
  <c r="L101" i="20"/>
  <c r="O101" i="20"/>
  <c r="R101" i="20"/>
  <c r="U101" i="20"/>
  <c r="X101" i="20"/>
  <c r="AA101" i="20"/>
  <c r="AD101" i="20"/>
  <c r="AG101" i="20"/>
  <c r="AJ101" i="20"/>
  <c r="AL101" i="20"/>
  <c r="AN101" i="20"/>
  <c r="C102" i="20"/>
  <c r="F102" i="20"/>
  <c r="I102" i="20"/>
  <c r="L102" i="20"/>
  <c r="O102" i="20"/>
  <c r="R102" i="20"/>
  <c r="U102" i="20"/>
  <c r="X102" i="20"/>
  <c r="AA102" i="20"/>
  <c r="AD102" i="20"/>
  <c r="AG102" i="20"/>
  <c r="AJ102" i="20"/>
  <c r="AL102" i="20"/>
  <c r="AN102" i="20"/>
  <c r="C103" i="20"/>
  <c r="F103" i="20"/>
  <c r="I103" i="20"/>
  <c r="L103" i="20"/>
  <c r="O103" i="20"/>
  <c r="R103" i="20"/>
  <c r="U103" i="20"/>
  <c r="X103" i="20"/>
  <c r="AA103" i="20"/>
  <c r="AD103" i="20"/>
  <c r="AG103" i="20"/>
  <c r="AJ103" i="20"/>
  <c r="AL103" i="20"/>
  <c r="AN103" i="20"/>
  <c r="F104" i="20"/>
  <c r="I104" i="20"/>
  <c r="L104" i="20"/>
  <c r="O104" i="20"/>
  <c r="R104" i="20"/>
  <c r="U104" i="20"/>
  <c r="X104" i="20"/>
  <c r="AA104" i="20"/>
  <c r="AD104" i="20"/>
  <c r="AG104" i="20"/>
  <c r="AJ104" i="20"/>
  <c r="AL104" i="20"/>
  <c r="AN104" i="20"/>
  <c r="C105" i="20"/>
  <c r="F105" i="20"/>
  <c r="I105" i="20"/>
  <c r="L105" i="20"/>
  <c r="O105" i="20"/>
  <c r="R105" i="20"/>
  <c r="U105" i="20"/>
  <c r="X105" i="20"/>
  <c r="AA105" i="20"/>
  <c r="AD105" i="20"/>
  <c r="AG105" i="20"/>
  <c r="AJ105" i="20"/>
  <c r="AL105" i="20"/>
  <c r="AN105" i="20"/>
  <c r="C106" i="20"/>
  <c r="F106" i="20"/>
  <c r="I106" i="20"/>
  <c r="L106" i="20"/>
  <c r="O106" i="20"/>
  <c r="R106" i="20"/>
  <c r="U106" i="20"/>
  <c r="X106" i="20"/>
  <c r="AA106" i="20"/>
  <c r="AD106" i="20"/>
  <c r="AG106" i="20"/>
  <c r="AJ106" i="20"/>
  <c r="AL106" i="20"/>
  <c r="AN106" i="20"/>
  <c r="C107" i="20"/>
  <c r="D107" i="20" s="1"/>
  <c r="F107" i="20"/>
  <c r="I107" i="20"/>
  <c r="L107" i="20"/>
  <c r="O107" i="20"/>
  <c r="R107" i="20"/>
  <c r="U107" i="20"/>
  <c r="X107" i="20"/>
  <c r="AA107" i="20"/>
  <c r="AD107" i="20"/>
  <c r="AG107" i="20"/>
  <c r="AJ107" i="20"/>
  <c r="AL107" i="20"/>
  <c r="AN107" i="20"/>
  <c r="C108" i="20"/>
  <c r="F108" i="20"/>
  <c r="I108" i="20"/>
  <c r="L108" i="20"/>
  <c r="O108" i="20"/>
  <c r="R108" i="20"/>
  <c r="U108" i="20"/>
  <c r="X108" i="20"/>
  <c r="AA108" i="20"/>
  <c r="AD108" i="20"/>
  <c r="AG108" i="20"/>
  <c r="AJ108" i="20"/>
  <c r="AL108" i="20"/>
  <c r="AN108" i="20"/>
  <c r="C109" i="20"/>
  <c r="D109" i="20" s="1"/>
  <c r="F109" i="20"/>
  <c r="I109" i="20"/>
  <c r="L109" i="20"/>
  <c r="O109" i="20"/>
  <c r="R109" i="20"/>
  <c r="U109" i="20"/>
  <c r="X109" i="20"/>
  <c r="AA109" i="20"/>
  <c r="AD109" i="20"/>
  <c r="AG109" i="20"/>
  <c r="AJ109" i="20"/>
  <c r="AL109" i="20"/>
  <c r="AN109" i="20"/>
  <c r="C110" i="20"/>
  <c r="F110" i="20"/>
  <c r="I110" i="20"/>
  <c r="L110" i="20"/>
  <c r="O110" i="20"/>
  <c r="R110" i="20"/>
  <c r="U110" i="20"/>
  <c r="X110" i="20"/>
  <c r="AA110" i="20"/>
  <c r="AD110" i="20"/>
  <c r="AG110" i="20"/>
  <c r="AJ110" i="20"/>
  <c r="AL110" i="20"/>
  <c r="AN110" i="20"/>
  <c r="E111" i="20"/>
  <c r="F111" i="20" s="1"/>
  <c r="H111" i="20"/>
  <c r="I111" i="20" s="1"/>
  <c r="K111" i="20"/>
  <c r="L111" i="20" s="1"/>
  <c r="N111" i="20"/>
  <c r="O111" i="20" s="1"/>
  <c r="Q111" i="20"/>
  <c r="R111" i="20" s="1"/>
  <c r="T111" i="20"/>
  <c r="U111" i="20" s="1"/>
  <c r="W111" i="20"/>
  <c r="X111" i="20" s="1"/>
  <c r="Z111" i="20"/>
  <c r="AA111" i="20" s="1"/>
  <c r="AC111" i="20"/>
  <c r="AD111" i="20" s="1"/>
  <c r="AF111" i="20"/>
  <c r="AG111" i="20" s="1"/>
  <c r="AI111" i="20"/>
  <c r="AJ111" i="20" s="1"/>
  <c r="AK111" i="20"/>
  <c r="AL111" i="20" s="1"/>
  <c r="AM111" i="20"/>
  <c r="AN111" i="20" s="1"/>
  <c r="C125" i="20"/>
  <c r="D128" i="20"/>
  <c r="C131" i="20"/>
  <c r="F3" i="23"/>
  <c r="H3" i="23"/>
  <c r="J3" i="23"/>
  <c r="L3" i="23"/>
  <c r="N3" i="23"/>
  <c r="P3" i="23"/>
  <c r="R3" i="23"/>
  <c r="T3" i="23"/>
  <c r="V3" i="23"/>
  <c r="X3" i="23"/>
  <c r="Z3" i="23"/>
  <c r="AB3" i="23"/>
  <c r="AD3" i="23"/>
  <c r="I10" i="23"/>
  <c r="K10" i="23"/>
  <c r="M10" i="23"/>
  <c r="O10" i="23"/>
  <c r="Q10" i="23"/>
  <c r="S10" i="23"/>
  <c r="U10" i="23"/>
  <c r="W10" i="23"/>
  <c r="AA10" i="23"/>
  <c r="AC10" i="23"/>
  <c r="AE10" i="23"/>
  <c r="I11" i="23"/>
  <c r="K11" i="23"/>
  <c r="M11" i="23"/>
  <c r="O11" i="23"/>
  <c r="Q11" i="23"/>
  <c r="S11" i="23"/>
  <c r="U11" i="23"/>
  <c r="W11" i="23"/>
  <c r="Y11" i="23"/>
  <c r="AA11" i="23"/>
  <c r="AC11" i="23"/>
  <c r="AE11" i="23"/>
  <c r="I12" i="23"/>
  <c r="K12" i="23"/>
  <c r="M12" i="23"/>
  <c r="O12" i="23"/>
  <c r="Q12" i="23"/>
  <c r="S12" i="23"/>
  <c r="U12" i="23"/>
  <c r="W12" i="23"/>
  <c r="Y12" i="23"/>
  <c r="AA12" i="23"/>
  <c r="AC12" i="23"/>
  <c r="AE12" i="23"/>
  <c r="I13" i="23"/>
  <c r="K13" i="23"/>
  <c r="M13" i="23"/>
  <c r="O13" i="23"/>
  <c r="Q13" i="23"/>
  <c r="S13" i="23"/>
  <c r="U13" i="23"/>
  <c r="W13" i="23"/>
  <c r="Y13" i="23"/>
  <c r="AA13" i="23"/>
  <c r="AC13" i="23"/>
  <c r="AE13" i="23"/>
  <c r="I14" i="23"/>
  <c r="K14" i="23"/>
  <c r="M14" i="23"/>
  <c r="O14" i="23"/>
  <c r="Q14" i="23"/>
  <c r="S14" i="23"/>
  <c r="U14" i="23"/>
  <c r="W14" i="23"/>
  <c r="Y14" i="23"/>
  <c r="AA14" i="23"/>
  <c r="AC14" i="23"/>
  <c r="AE14" i="23"/>
  <c r="I15" i="23"/>
  <c r="K15" i="23"/>
  <c r="M15" i="23"/>
  <c r="O15" i="23"/>
  <c r="Q15" i="23"/>
  <c r="S15" i="23"/>
  <c r="U15" i="23"/>
  <c r="W15" i="23"/>
  <c r="Y15" i="23"/>
  <c r="AA15" i="23"/>
  <c r="AC15" i="23"/>
  <c r="AE15" i="23"/>
  <c r="I16" i="23"/>
  <c r="K16" i="23"/>
  <c r="M16" i="23"/>
  <c r="O16" i="23"/>
  <c r="Q16" i="23"/>
  <c r="S16" i="23"/>
  <c r="U16" i="23"/>
  <c r="W16" i="23"/>
  <c r="Y16" i="23"/>
  <c r="AA16" i="23"/>
  <c r="AC16" i="23"/>
  <c r="AE16" i="23"/>
  <c r="I17" i="23"/>
  <c r="K17" i="23"/>
  <c r="M17" i="23"/>
  <c r="O17" i="23"/>
  <c r="Q17" i="23"/>
  <c r="S17" i="23"/>
  <c r="U17" i="23"/>
  <c r="W17" i="23"/>
  <c r="Y17" i="23"/>
  <c r="AA17" i="23"/>
  <c r="AC17" i="23"/>
  <c r="AE17" i="23"/>
  <c r="I18" i="23"/>
  <c r="K18" i="23"/>
  <c r="M18" i="23"/>
  <c r="O18" i="23"/>
  <c r="Q18" i="23"/>
  <c r="S18" i="23"/>
  <c r="U18" i="23"/>
  <c r="W18" i="23"/>
  <c r="Y18" i="23"/>
  <c r="AA18" i="23"/>
  <c r="AC18" i="23"/>
  <c r="AE18" i="23"/>
  <c r="I19" i="23"/>
  <c r="K19" i="23"/>
  <c r="M19" i="23"/>
  <c r="O19" i="23"/>
  <c r="Q19" i="23"/>
  <c r="S19" i="23"/>
  <c r="U19" i="23"/>
  <c r="W19" i="23"/>
  <c r="Y19" i="23"/>
  <c r="AA19" i="23"/>
  <c r="AC19" i="23"/>
  <c r="AE19" i="23"/>
  <c r="I20" i="23"/>
  <c r="K20" i="23"/>
  <c r="M20" i="23"/>
  <c r="O20" i="23"/>
  <c r="Q20" i="23"/>
  <c r="S20" i="23"/>
  <c r="U20" i="23"/>
  <c r="W20" i="23"/>
  <c r="Y20" i="23"/>
  <c r="AA20" i="23"/>
  <c r="AC20" i="23"/>
  <c r="AE20" i="23"/>
  <c r="AH20" i="23"/>
  <c r="AI20" i="23"/>
  <c r="I21" i="23"/>
  <c r="K21" i="23"/>
  <c r="M21" i="23"/>
  <c r="O21" i="23"/>
  <c r="Q21" i="23"/>
  <c r="S21" i="23"/>
  <c r="U21" i="23"/>
  <c r="W21" i="23"/>
  <c r="Y21" i="23"/>
  <c r="AA21" i="23"/>
  <c r="AC21" i="23"/>
  <c r="AE21" i="23"/>
  <c r="AU23" i="23"/>
  <c r="AU24" i="23"/>
  <c r="F29" i="23"/>
  <c r="H29" i="23"/>
  <c r="J29" i="23"/>
  <c r="L29" i="23"/>
  <c r="N29" i="23"/>
  <c r="P29" i="23"/>
  <c r="R29" i="23"/>
  <c r="T29" i="23"/>
  <c r="V29" i="23"/>
  <c r="X29" i="23"/>
  <c r="Z29" i="23"/>
  <c r="AB29" i="23"/>
  <c r="AD29" i="23"/>
  <c r="F30" i="23"/>
  <c r="H30" i="23"/>
  <c r="J30" i="23"/>
  <c r="L30" i="23"/>
  <c r="N30" i="23"/>
  <c r="P30" i="23"/>
  <c r="R30" i="23"/>
  <c r="T30" i="23"/>
  <c r="V30" i="23"/>
  <c r="X30" i="23"/>
  <c r="Z30" i="23"/>
  <c r="AB30" i="23"/>
  <c r="AD30" i="23"/>
  <c r="F31" i="23"/>
  <c r="H31" i="23"/>
  <c r="J31" i="23"/>
  <c r="L31" i="23"/>
  <c r="N31" i="23"/>
  <c r="P31" i="23"/>
  <c r="R31" i="23"/>
  <c r="T31" i="23"/>
  <c r="V31" i="23"/>
  <c r="X31" i="23"/>
  <c r="Z31" i="23"/>
  <c r="AB31" i="23"/>
  <c r="AD31" i="23"/>
  <c r="F32" i="23"/>
  <c r="H32" i="23"/>
  <c r="J32" i="23"/>
  <c r="L32" i="23"/>
  <c r="N32" i="23"/>
  <c r="P32" i="23"/>
  <c r="R32" i="23"/>
  <c r="T32" i="23"/>
  <c r="V32" i="23"/>
  <c r="X32" i="23"/>
  <c r="Z32" i="23"/>
  <c r="AB32" i="23"/>
  <c r="AD32" i="23"/>
  <c r="F33" i="23"/>
  <c r="H33" i="23"/>
  <c r="J33" i="23"/>
  <c r="L33" i="23"/>
  <c r="N33" i="23"/>
  <c r="P33" i="23"/>
  <c r="R33" i="23"/>
  <c r="T33" i="23"/>
  <c r="V33" i="23"/>
  <c r="X33" i="23"/>
  <c r="Z33" i="23"/>
  <c r="AB33" i="23"/>
  <c r="AD33" i="23"/>
  <c r="F34" i="23"/>
  <c r="H34" i="23"/>
  <c r="J34" i="23"/>
  <c r="L34" i="23"/>
  <c r="N34" i="23"/>
  <c r="P34" i="23"/>
  <c r="R34" i="23"/>
  <c r="T34" i="23"/>
  <c r="V34" i="23"/>
  <c r="X34" i="23"/>
  <c r="Z34" i="23"/>
  <c r="AB34" i="23"/>
  <c r="AD34" i="23"/>
  <c r="F35" i="23"/>
  <c r="H35" i="23"/>
  <c r="J35" i="23"/>
  <c r="L35" i="23"/>
  <c r="N35" i="23"/>
  <c r="P35" i="23"/>
  <c r="R35" i="23"/>
  <c r="T35" i="23"/>
  <c r="V35" i="23"/>
  <c r="X35" i="23"/>
  <c r="Z35" i="23"/>
  <c r="AB35" i="23"/>
  <c r="AD35" i="23"/>
  <c r="F36" i="23"/>
  <c r="H36" i="23"/>
  <c r="J36" i="23"/>
  <c r="L36" i="23"/>
  <c r="N36" i="23"/>
  <c r="P36" i="23"/>
  <c r="R36" i="23"/>
  <c r="T36" i="23"/>
  <c r="V36" i="23"/>
  <c r="X36" i="23"/>
  <c r="Z36" i="23"/>
  <c r="AB36" i="23"/>
  <c r="AD36" i="23"/>
  <c r="F37" i="23"/>
  <c r="H37" i="23"/>
  <c r="J37" i="23"/>
  <c r="L37" i="23"/>
  <c r="N37" i="23"/>
  <c r="P37" i="23"/>
  <c r="R37" i="23"/>
  <c r="T37" i="23"/>
  <c r="V37" i="23"/>
  <c r="X37" i="23"/>
  <c r="Z37" i="23"/>
  <c r="AB37" i="23"/>
  <c r="AD37" i="23"/>
  <c r="F41" i="23"/>
  <c r="H41" i="23"/>
  <c r="J41" i="23"/>
  <c r="L41" i="23"/>
  <c r="N41" i="23"/>
  <c r="P41" i="23"/>
  <c r="R41" i="23"/>
  <c r="T41" i="23"/>
  <c r="V41" i="23"/>
  <c r="X41" i="23"/>
  <c r="Z41" i="23"/>
  <c r="AB41" i="23"/>
  <c r="AD41" i="23"/>
  <c r="F42" i="23"/>
  <c r="H42" i="23"/>
  <c r="J42" i="23"/>
  <c r="L42" i="23"/>
  <c r="N42" i="23"/>
  <c r="P42" i="23"/>
  <c r="R42" i="23"/>
  <c r="T42" i="23"/>
  <c r="V42" i="23"/>
  <c r="X42" i="23"/>
  <c r="Z42" i="23"/>
  <c r="AB42" i="23"/>
  <c r="AD42" i="23"/>
  <c r="J43" i="23"/>
  <c r="L43" i="23"/>
  <c r="N43" i="23"/>
  <c r="P43" i="23"/>
  <c r="R43" i="23"/>
  <c r="T43" i="23"/>
  <c r="V43" i="23"/>
  <c r="X43" i="23"/>
  <c r="Z43" i="23"/>
  <c r="AB43" i="23"/>
  <c r="AD43" i="23"/>
  <c r="F44" i="23"/>
  <c r="H44" i="23"/>
  <c r="J44" i="23"/>
  <c r="L44" i="23"/>
  <c r="N44" i="23"/>
  <c r="P44" i="23"/>
  <c r="R44" i="23"/>
  <c r="T44" i="23"/>
  <c r="V44" i="23"/>
  <c r="X44" i="23"/>
  <c r="Z44" i="23"/>
  <c r="AB44" i="23"/>
  <c r="AD44" i="23"/>
  <c r="F45" i="23"/>
  <c r="H45" i="23"/>
  <c r="J45" i="23"/>
  <c r="L45" i="23"/>
  <c r="N45" i="23"/>
  <c r="P45" i="23"/>
  <c r="R45" i="23"/>
  <c r="T45" i="23"/>
  <c r="V45" i="23"/>
  <c r="X45" i="23"/>
  <c r="Z45" i="23"/>
  <c r="AB45" i="23"/>
  <c r="AD45" i="23"/>
  <c r="F46" i="23"/>
  <c r="H46" i="23"/>
  <c r="J46" i="23"/>
  <c r="L46" i="23"/>
  <c r="N46" i="23"/>
  <c r="P46" i="23"/>
  <c r="R46" i="23"/>
  <c r="T46" i="23"/>
  <c r="V46" i="23"/>
  <c r="X46" i="23"/>
  <c r="Z46" i="23"/>
  <c r="AB46" i="23"/>
  <c r="AD46" i="23"/>
  <c r="F47" i="23"/>
  <c r="H47" i="23"/>
  <c r="J47" i="23"/>
  <c r="L47" i="23"/>
  <c r="N47" i="23"/>
  <c r="P47" i="23"/>
  <c r="R47" i="23"/>
  <c r="T47" i="23"/>
  <c r="V47" i="23"/>
  <c r="X47" i="23"/>
  <c r="Z47" i="23"/>
  <c r="AB47" i="23"/>
  <c r="AD47" i="23"/>
  <c r="F49" i="23"/>
  <c r="H49" i="23"/>
  <c r="J49" i="23"/>
  <c r="L49" i="23"/>
  <c r="N49" i="23"/>
  <c r="P49" i="23"/>
  <c r="R49" i="23"/>
  <c r="T49" i="23"/>
  <c r="V49" i="23"/>
  <c r="X49" i="23"/>
  <c r="Z49" i="23"/>
  <c r="AB49" i="23"/>
  <c r="AD49" i="23"/>
  <c r="F50" i="23"/>
  <c r="H50" i="23"/>
  <c r="J50" i="23"/>
  <c r="L50" i="23"/>
  <c r="N50" i="23"/>
  <c r="P50" i="23"/>
  <c r="R50" i="23"/>
  <c r="T50" i="23"/>
  <c r="V50" i="23"/>
  <c r="X50" i="23"/>
  <c r="Z50" i="23"/>
  <c r="AB50" i="23"/>
  <c r="AD50" i="23"/>
  <c r="F51" i="23"/>
  <c r="H51" i="23"/>
  <c r="J51" i="23"/>
  <c r="L51" i="23"/>
  <c r="N51" i="23"/>
  <c r="P51" i="23"/>
  <c r="R51" i="23"/>
  <c r="T51" i="23"/>
  <c r="V51" i="23"/>
  <c r="X51" i="23"/>
  <c r="Z51" i="23"/>
  <c r="AB51" i="23"/>
  <c r="AD51" i="23"/>
  <c r="F52" i="23"/>
  <c r="H52" i="23"/>
  <c r="J52" i="23"/>
  <c r="L52" i="23"/>
  <c r="N52" i="23"/>
  <c r="P52" i="23"/>
  <c r="R52" i="23"/>
  <c r="T52" i="23"/>
  <c r="V52" i="23"/>
  <c r="X52" i="23"/>
  <c r="Z52" i="23"/>
  <c r="AB52" i="23"/>
  <c r="AD52" i="23"/>
  <c r="F53" i="23"/>
  <c r="H53" i="23"/>
  <c r="J53" i="23"/>
  <c r="L53" i="23"/>
  <c r="N53" i="23"/>
  <c r="P53" i="23"/>
  <c r="R53" i="23"/>
  <c r="T53" i="23"/>
  <c r="V53" i="23"/>
  <c r="X53" i="23"/>
  <c r="Z53" i="23"/>
  <c r="AB53" i="23"/>
  <c r="AD53" i="23"/>
  <c r="F54" i="23"/>
  <c r="H54" i="23"/>
  <c r="J54" i="23"/>
  <c r="L54" i="23"/>
  <c r="N54" i="23"/>
  <c r="P54" i="23"/>
  <c r="R54" i="23"/>
  <c r="T54" i="23"/>
  <c r="V54" i="23"/>
  <c r="X54" i="23"/>
  <c r="Z54" i="23"/>
  <c r="AB54" i="23"/>
  <c r="AD54" i="23"/>
  <c r="F55" i="23"/>
  <c r="H55" i="23"/>
  <c r="J55" i="23"/>
  <c r="L55" i="23"/>
  <c r="N55" i="23"/>
  <c r="P55" i="23"/>
  <c r="R55" i="23"/>
  <c r="T55" i="23"/>
  <c r="V55" i="23"/>
  <c r="X55" i="23"/>
  <c r="Z55" i="23"/>
  <c r="AB55" i="23"/>
  <c r="AD55" i="23"/>
  <c r="F56" i="23"/>
  <c r="H56" i="23"/>
  <c r="J56" i="23"/>
  <c r="L56" i="23"/>
  <c r="N56" i="23"/>
  <c r="P56" i="23"/>
  <c r="R56" i="23"/>
  <c r="T56" i="23"/>
  <c r="V56" i="23"/>
  <c r="X56" i="23"/>
  <c r="Z56" i="23"/>
  <c r="AB56" i="23"/>
  <c r="AD56" i="23"/>
  <c r="F57" i="23"/>
  <c r="H57" i="23"/>
  <c r="J57" i="23"/>
  <c r="L57" i="23"/>
  <c r="N57" i="23"/>
  <c r="P57" i="23"/>
  <c r="R57" i="23"/>
  <c r="T57" i="23"/>
  <c r="V57" i="23"/>
  <c r="X57" i="23"/>
  <c r="Z57" i="23"/>
  <c r="AB57" i="23"/>
  <c r="AD57" i="23"/>
  <c r="F58" i="23"/>
  <c r="H58" i="23"/>
  <c r="J58" i="23"/>
  <c r="L58" i="23"/>
  <c r="N58" i="23"/>
  <c r="P58" i="23"/>
  <c r="R58" i="23"/>
  <c r="T58" i="23"/>
  <c r="V58" i="23"/>
  <c r="X58" i="23"/>
  <c r="Z58" i="23"/>
  <c r="AB58" i="23"/>
  <c r="AD58" i="23"/>
  <c r="F59" i="23"/>
  <c r="H59" i="23"/>
  <c r="J59" i="23"/>
  <c r="L59" i="23"/>
  <c r="N59" i="23"/>
  <c r="P59" i="23"/>
  <c r="R59" i="23"/>
  <c r="T59" i="23"/>
  <c r="V59" i="23"/>
  <c r="X59" i="23"/>
  <c r="Z59" i="23"/>
  <c r="AB59" i="23"/>
  <c r="AD59" i="23"/>
  <c r="F63" i="23"/>
  <c r="H63" i="23"/>
  <c r="J63" i="23"/>
  <c r="L63" i="23"/>
  <c r="N63" i="23"/>
  <c r="P63" i="23"/>
  <c r="R63" i="23"/>
  <c r="T63" i="23"/>
  <c r="V63" i="23"/>
  <c r="X63" i="23"/>
  <c r="Z63" i="23"/>
  <c r="AB63" i="23"/>
  <c r="AD63" i="23"/>
  <c r="F64" i="23"/>
  <c r="H64" i="23"/>
  <c r="J64" i="23"/>
  <c r="L64" i="23"/>
  <c r="N64" i="23"/>
  <c r="P64" i="23"/>
  <c r="R64" i="23"/>
  <c r="T64" i="23"/>
  <c r="V64" i="23"/>
  <c r="X64" i="23"/>
  <c r="Z64" i="23"/>
  <c r="AB64" i="23"/>
  <c r="AD64" i="23"/>
  <c r="F65" i="23"/>
  <c r="H65" i="23"/>
  <c r="J65" i="23"/>
  <c r="L65" i="23"/>
  <c r="N65" i="23"/>
  <c r="P65" i="23"/>
  <c r="R65" i="23"/>
  <c r="T65" i="23"/>
  <c r="V65" i="23"/>
  <c r="X65" i="23"/>
  <c r="Z65" i="23"/>
  <c r="AB65" i="23"/>
  <c r="AD65" i="23"/>
  <c r="F66" i="23"/>
  <c r="H66" i="23"/>
  <c r="J66" i="23"/>
  <c r="L66" i="23"/>
  <c r="N66" i="23"/>
  <c r="P66" i="23"/>
  <c r="R66" i="23"/>
  <c r="T66" i="23"/>
  <c r="V66" i="23"/>
  <c r="X66" i="23"/>
  <c r="Z66" i="23"/>
  <c r="AB66" i="23"/>
  <c r="AD66" i="23"/>
  <c r="F67" i="23"/>
  <c r="H67" i="23"/>
  <c r="J67" i="23"/>
  <c r="L67" i="23"/>
  <c r="N67" i="23"/>
  <c r="P67" i="23"/>
  <c r="R67" i="23"/>
  <c r="T67" i="23"/>
  <c r="V67" i="23"/>
  <c r="X67" i="23"/>
  <c r="Z67" i="23"/>
  <c r="AB67" i="23"/>
  <c r="AD67" i="23"/>
  <c r="F68" i="23"/>
  <c r="H68" i="23"/>
  <c r="J68" i="23"/>
  <c r="L68" i="23"/>
  <c r="N68" i="23"/>
  <c r="P68" i="23"/>
  <c r="R68" i="23"/>
  <c r="T68" i="23"/>
  <c r="V68" i="23"/>
  <c r="X68" i="23"/>
  <c r="Z68" i="23"/>
  <c r="AB68" i="23"/>
  <c r="AD68" i="23"/>
  <c r="F69" i="23"/>
  <c r="H69" i="23"/>
  <c r="J69" i="23"/>
  <c r="L69" i="23"/>
  <c r="N69" i="23"/>
  <c r="P69" i="23"/>
  <c r="R69" i="23"/>
  <c r="T69" i="23"/>
  <c r="V69" i="23"/>
  <c r="X69" i="23"/>
  <c r="Z69" i="23"/>
  <c r="AB69" i="23"/>
  <c r="AD69" i="23"/>
  <c r="F70" i="23"/>
  <c r="H70" i="23"/>
  <c r="J70" i="23"/>
  <c r="L70" i="23"/>
  <c r="N70" i="23"/>
  <c r="P70" i="23"/>
  <c r="R70" i="23"/>
  <c r="T70" i="23"/>
  <c r="V70" i="23"/>
  <c r="X70" i="23"/>
  <c r="Z70" i="23"/>
  <c r="AB70" i="23"/>
  <c r="AD70" i="23"/>
  <c r="F71" i="23"/>
  <c r="H71" i="23"/>
  <c r="J71" i="23"/>
  <c r="L71" i="23"/>
  <c r="N71" i="23"/>
  <c r="P71" i="23"/>
  <c r="R71" i="23"/>
  <c r="T71" i="23"/>
  <c r="V71" i="23"/>
  <c r="X71" i="23"/>
  <c r="Z71" i="23"/>
  <c r="AB71" i="23"/>
  <c r="AD71" i="23"/>
  <c r="F72" i="23"/>
  <c r="H72" i="23"/>
  <c r="J72" i="23"/>
  <c r="L72" i="23"/>
  <c r="N72" i="23"/>
  <c r="P72" i="23"/>
  <c r="R72" i="23"/>
  <c r="T72" i="23"/>
  <c r="V72" i="23"/>
  <c r="X72" i="23"/>
  <c r="Z72" i="23"/>
  <c r="AB72" i="23"/>
  <c r="AD72" i="23"/>
  <c r="F73" i="23"/>
  <c r="H73" i="23"/>
  <c r="J73" i="23"/>
  <c r="L73" i="23"/>
  <c r="N73" i="23"/>
  <c r="P73" i="23"/>
  <c r="R73" i="23"/>
  <c r="T73" i="23"/>
  <c r="V73" i="23"/>
  <c r="X73" i="23"/>
  <c r="Z73" i="23"/>
  <c r="AB73" i="23"/>
  <c r="AD73" i="23"/>
  <c r="F74" i="23"/>
  <c r="H74" i="23"/>
  <c r="J74" i="23"/>
  <c r="L74" i="23"/>
  <c r="N74" i="23"/>
  <c r="P74" i="23"/>
  <c r="R74" i="23"/>
  <c r="T74" i="23"/>
  <c r="V74" i="23"/>
  <c r="X74" i="23"/>
  <c r="Z74" i="23"/>
  <c r="AB74" i="23"/>
  <c r="AD74" i="23"/>
  <c r="F75" i="23"/>
  <c r="H75" i="23"/>
  <c r="J75" i="23"/>
  <c r="L75" i="23"/>
  <c r="N75" i="23"/>
  <c r="P75" i="23"/>
  <c r="R75" i="23"/>
  <c r="T75" i="23"/>
  <c r="V75" i="23"/>
  <c r="X75" i="23"/>
  <c r="Z75" i="23"/>
  <c r="AB75" i="23"/>
  <c r="AD75" i="23"/>
  <c r="F76" i="23"/>
  <c r="H76" i="23"/>
  <c r="J76" i="23"/>
  <c r="L76" i="23"/>
  <c r="N76" i="23"/>
  <c r="P76" i="23"/>
  <c r="R76" i="23"/>
  <c r="T76" i="23"/>
  <c r="V76" i="23"/>
  <c r="X76" i="23"/>
  <c r="Z76" i="23"/>
  <c r="AB76" i="23"/>
  <c r="AD76" i="23"/>
  <c r="F80" i="23"/>
  <c r="H80" i="23"/>
  <c r="J80" i="23"/>
  <c r="L80" i="23"/>
  <c r="N80" i="23"/>
  <c r="P80" i="23"/>
  <c r="R80" i="23"/>
  <c r="T80" i="23"/>
  <c r="V80" i="23"/>
  <c r="X80" i="23"/>
  <c r="Z80" i="23"/>
  <c r="AB80" i="23"/>
  <c r="AD80" i="23"/>
  <c r="F81" i="23"/>
  <c r="H81" i="23"/>
  <c r="J81" i="23"/>
  <c r="L81" i="23"/>
  <c r="N81" i="23"/>
  <c r="P81" i="23"/>
  <c r="R81" i="23"/>
  <c r="T81" i="23"/>
  <c r="V81" i="23"/>
  <c r="X81" i="23"/>
  <c r="Z81" i="23"/>
  <c r="AB81" i="23"/>
  <c r="AD81" i="23"/>
  <c r="F82" i="23"/>
  <c r="H82" i="23"/>
  <c r="J82" i="23"/>
  <c r="L82" i="23"/>
  <c r="N82" i="23"/>
  <c r="P82" i="23"/>
  <c r="R82" i="23"/>
  <c r="T82" i="23"/>
  <c r="V82" i="23"/>
  <c r="X82" i="23"/>
  <c r="Z82" i="23"/>
  <c r="AB82" i="23"/>
  <c r="AD82" i="23"/>
  <c r="F83" i="23"/>
  <c r="H83" i="23"/>
  <c r="J83" i="23"/>
  <c r="L83" i="23"/>
  <c r="N83" i="23"/>
  <c r="P83" i="23"/>
  <c r="R83" i="23"/>
  <c r="T83" i="23"/>
  <c r="V83" i="23"/>
  <c r="X83" i="23"/>
  <c r="Z83" i="23"/>
  <c r="AB83" i="23"/>
  <c r="AD83" i="23"/>
  <c r="F84" i="23"/>
  <c r="H84" i="23"/>
  <c r="J84" i="23"/>
  <c r="L84" i="23"/>
  <c r="N84" i="23"/>
  <c r="P84" i="23"/>
  <c r="R84" i="23"/>
  <c r="T84" i="23"/>
  <c r="V84" i="23"/>
  <c r="X84" i="23"/>
  <c r="Z84" i="23"/>
  <c r="AB84" i="23"/>
  <c r="AD84" i="23"/>
  <c r="F85" i="23"/>
  <c r="H85" i="23"/>
  <c r="J85" i="23"/>
  <c r="L85" i="23"/>
  <c r="N85" i="23"/>
  <c r="P85" i="23"/>
  <c r="R85" i="23"/>
  <c r="T85" i="23"/>
  <c r="V85" i="23"/>
  <c r="X85" i="23"/>
  <c r="Z85" i="23"/>
  <c r="AB85" i="23"/>
  <c r="AD85" i="23"/>
  <c r="F89" i="23"/>
  <c r="H89" i="23"/>
  <c r="J89" i="23"/>
  <c r="L89" i="23"/>
  <c r="N89" i="23"/>
  <c r="P89" i="23"/>
  <c r="R89" i="23"/>
  <c r="T89" i="23"/>
  <c r="V89" i="23"/>
  <c r="X89" i="23"/>
  <c r="Z89" i="23"/>
  <c r="AB89" i="23"/>
  <c r="AD89" i="23"/>
  <c r="F90" i="23"/>
  <c r="H90" i="23"/>
  <c r="J90" i="23"/>
  <c r="L90" i="23"/>
  <c r="N90" i="23"/>
  <c r="P90" i="23"/>
  <c r="R90" i="23"/>
  <c r="T90" i="23"/>
  <c r="V90" i="23"/>
  <c r="X90" i="23"/>
  <c r="Z90" i="23"/>
  <c r="AB90" i="23"/>
  <c r="AD90" i="23"/>
  <c r="F91" i="23"/>
  <c r="H91" i="23"/>
  <c r="J91" i="23"/>
  <c r="L91" i="23"/>
  <c r="N91" i="23"/>
  <c r="P91" i="23"/>
  <c r="R91" i="23"/>
  <c r="T91" i="23"/>
  <c r="V91" i="23"/>
  <c r="X91" i="23"/>
  <c r="Z91" i="23"/>
  <c r="AB91" i="23"/>
  <c r="AD91" i="23"/>
  <c r="F92" i="23"/>
  <c r="H92" i="23"/>
  <c r="J92" i="23"/>
  <c r="L92" i="23"/>
  <c r="N92" i="23"/>
  <c r="P92" i="23"/>
  <c r="R92" i="23"/>
  <c r="T92" i="23"/>
  <c r="V92" i="23"/>
  <c r="X92" i="23"/>
  <c r="Z92" i="23"/>
  <c r="AB92" i="23"/>
  <c r="AD92" i="23"/>
  <c r="F93" i="23"/>
  <c r="H93" i="23"/>
  <c r="J93" i="23"/>
  <c r="L93" i="23"/>
  <c r="N93" i="23"/>
  <c r="P93" i="23"/>
  <c r="R93" i="23"/>
  <c r="T93" i="23"/>
  <c r="V93" i="23"/>
  <c r="X93" i="23"/>
  <c r="Z93" i="23"/>
  <c r="AB93" i="23"/>
  <c r="AD93" i="23"/>
  <c r="F94" i="23"/>
  <c r="H94" i="23"/>
  <c r="J94" i="23"/>
  <c r="L94" i="23"/>
  <c r="N94" i="23"/>
  <c r="P94" i="23"/>
  <c r="R94" i="23"/>
  <c r="T94" i="23"/>
  <c r="V94" i="23"/>
  <c r="X94" i="23"/>
  <c r="Z94" i="23"/>
  <c r="AB94" i="23"/>
  <c r="AD94" i="23"/>
  <c r="F95" i="23"/>
  <c r="H95" i="23"/>
  <c r="J95" i="23"/>
  <c r="L95" i="23"/>
  <c r="N95" i="23"/>
  <c r="P95" i="23"/>
  <c r="R95" i="23"/>
  <c r="T95" i="23"/>
  <c r="V95" i="23"/>
  <c r="X95" i="23"/>
  <c r="Z95" i="23"/>
  <c r="AB95" i="23"/>
  <c r="AD95" i="23"/>
  <c r="F96" i="23"/>
  <c r="H96" i="23"/>
  <c r="J96" i="23"/>
  <c r="L96" i="23"/>
  <c r="N96" i="23"/>
  <c r="P96" i="23"/>
  <c r="R96" i="23"/>
  <c r="T96" i="23"/>
  <c r="V96" i="23"/>
  <c r="X96" i="23"/>
  <c r="Z96" i="23"/>
  <c r="AB96" i="23"/>
  <c r="AD96" i="23"/>
  <c r="F97" i="23"/>
  <c r="H97" i="23"/>
  <c r="J97" i="23"/>
  <c r="L97" i="23"/>
  <c r="N97" i="23"/>
  <c r="P97" i="23"/>
  <c r="R97" i="23"/>
  <c r="T97" i="23"/>
  <c r="V97" i="23"/>
  <c r="X97" i="23"/>
  <c r="Z97" i="23"/>
  <c r="AB97" i="23"/>
  <c r="AD97" i="23"/>
  <c r="F98" i="23"/>
  <c r="H98" i="23"/>
  <c r="J98" i="23"/>
  <c r="L98" i="23"/>
  <c r="N98" i="23"/>
  <c r="P98" i="23"/>
  <c r="R98" i="23"/>
  <c r="T98" i="23"/>
  <c r="V98" i="23"/>
  <c r="X98" i="23"/>
  <c r="Z98" i="23"/>
  <c r="AB98" i="23"/>
  <c r="AD98" i="23"/>
  <c r="F99" i="23"/>
  <c r="H99" i="23"/>
  <c r="J99" i="23"/>
  <c r="L99" i="23"/>
  <c r="N99" i="23"/>
  <c r="P99" i="23"/>
  <c r="R99" i="23"/>
  <c r="T99" i="23"/>
  <c r="V99" i="23"/>
  <c r="X99" i="23"/>
  <c r="Z99" i="23"/>
  <c r="AB99" i="23"/>
  <c r="AD99" i="23"/>
  <c r="F100" i="23"/>
  <c r="H100" i="23"/>
  <c r="J100" i="23"/>
  <c r="L100" i="23"/>
  <c r="N100" i="23"/>
  <c r="P100" i="23"/>
  <c r="R100" i="23"/>
  <c r="T100" i="23"/>
  <c r="V100" i="23"/>
  <c r="X100" i="23"/>
  <c r="Z100" i="23"/>
  <c r="AB100" i="23"/>
  <c r="AD100" i="23"/>
  <c r="F101" i="23"/>
  <c r="H101" i="23"/>
  <c r="J101" i="23"/>
  <c r="L101" i="23"/>
  <c r="N101" i="23"/>
  <c r="P101" i="23"/>
  <c r="R101" i="23"/>
  <c r="T101" i="23"/>
  <c r="V101" i="23"/>
  <c r="X101" i="23"/>
  <c r="Z101" i="23"/>
  <c r="AB101" i="23"/>
  <c r="AD101" i="23"/>
  <c r="F102" i="23"/>
  <c r="H102" i="23"/>
  <c r="J102" i="23"/>
  <c r="L102" i="23"/>
  <c r="N102" i="23"/>
  <c r="P102" i="23"/>
  <c r="R102" i="23"/>
  <c r="T102" i="23"/>
  <c r="V102" i="23"/>
  <c r="X102" i="23"/>
  <c r="Z102" i="23"/>
  <c r="AB102" i="23"/>
  <c r="AD102" i="23"/>
  <c r="F103" i="23"/>
  <c r="H103" i="23"/>
  <c r="J103" i="23"/>
  <c r="L103" i="23"/>
  <c r="N103" i="23"/>
  <c r="P103" i="23"/>
  <c r="R103" i="23"/>
  <c r="T103" i="23"/>
  <c r="V103" i="23"/>
  <c r="X103" i="23"/>
  <c r="Z103" i="23"/>
  <c r="AB103" i="23"/>
  <c r="AD103" i="23"/>
  <c r="F104" i="23"/>
  <c r="H104" i="23"/>
  <c r="J104" i="23"/>
  <c r="L104" i="23"/>
  <c r="N104" i="23"/>
  <c r="P104" i="23"/>
  <c r="R104" i="23"/>
  <c r="T104" i="23"/>
  <c r="V104" i="23"/>
  <c r="X104" i="23"/>
  <c r="Z104" i="23"/>
  <c r="AB104" i="23"/>
  <c r="AD104" i="23"/>
  <c r="F105" i="23"/>
  <c r="H105" i="23"/>
  <c r="J105" i="23"/>
  <c r="L105" i="23"/>
  <c r="N105" i="23"/>
  <c r="P105" i="23"/>
  <c r="R105" i="23"/>
  <c r="T105" i="23"/>
  <c r="V105" i="23"/>
  <c r="X105" i="23"/>
  <c r="Z105" i="23"/>
  <c r="AB105" i="23"/>
  <c r="AD105" i="23"/>
  <c r="F106" i="23"/>
  <c r="H106" i="23"/>
  <c r="J106" i="23"/>
  <c r="L106" i="23"/>
  <c r="N106" i="23"/>
  <c r="P106" i="23"/>
  <c r="R106" i="23"/>
  <c r="T106" i="23"/>
  <c r="V106" i="23"/>
  <c r="X106" i="23"/>
  <c r="Z106" i="23"/>
  <c r="AB106" i="23"/>
  <c r="AD106" i="23"/>
  <c r="F107" i="23"/>
  <c r="H107" i="23"/>
  <c r="J107" i="23"/>
  <c r="L107" i="23"/>
  <c r="N107" i="23"/>
  <c r="P107" i="23"/>
  <c r="R107" i="23"/>
  <c r="T107" i="23"/>
  <c r="V107" i="23"/>
  <c r="X107" i="23"/>
  <c r="Z107" i="23"/>
  <c r="AB107" i="23"/>
  <c r="AD107" i="23"/>
  <c r="F108" i="23"/>
  <c r="H108" i="23"/>
  <c r="J108" i="23"/>
  <c r="L108" i="23"/>
  <c r="N108" i="23"/>
  <c r="P108" i="23"/>
  <c r="R108" i="23"/>
  <c r="T108" i="23"/>
  <c r="V108" i="23"/>
  <c r="X108" i="23"/>
  <c r="Z108" i="23"/>
  <c r="AB108" i="23"/>
  <c r="AD108" i="23"/>
  <c r="F109" i="23"/>
  <c r="H109" i="23"/>
  <c r="J109" i="23"/>
  <c r="L109" i="23"/>
  <c r="N109" i="23"/>
  <c r="P109" i="23"/>
  <c r="R109" i="23"/>
  <c r="T109" i="23"/>
  <c r="V109" i="23"/>
  <c r="X109" i="23"/>
  <c r="Z109" i="23"/>
  <c r="AB109" i="23"/>
  <c r="AD109" i="23"/>
  <c r="F110" i="23"/>
  <c r="H110" i="23"/>
  <c r="J110" i="23"/>
  <c r="L110" i="23"/>
  <c r="N110" i="23"/>
  <c r="P110" i="23"/>
  <c r="R110" i="23"/>
  <c r="T110" i="23"/>
  <c r="V110" i="23"/>
  <c r="X110" i="23"/>
  <c r="Z110" i="23"/>
  <c r="AB110" i="23"/>
  <c r="AD110" i="23"/>
  <c r="F111" i="23"/>
  <c r="H111" i="23"/>
  <c r="J111" i="23"/>
  <c r="L111" i="23"/>
  <c r="N111" i="23"/>
  <c r="P111" i="23"/>
  <c r="R111" i="23"/>
  <c r="T111" i="23"/>
  <c r="V111" i="23"/>
  <c r="X111" i="23"/>
  <c r="Z111" i="23"/>
  <c r="AB111" i="23"/>
  <c r="AD111" i="23"/>
  <c r="D126" i="23"/>
  <c r="F3" i="30"/>
  <c r="H3" i="30"/>
  <c r="J3" i="30"/>
  <c r="L3" i="30"/>
  <c r="N3" i="30"/>
  <c r="P3" i="30"/>
  <c r="R3" i="30"/>
  <c r="T3" i="30"/>
  <c r="V3" i="30"/>
  <c r="X3" i="30"/>
  <c r="Z3" i="30"/>
  <c r="AB3" i="30"/>
  <c r="AD3" i="30"/>
  <c r="I10" i="30"/>
  <c r="K10" i="30"/>
  <c r="M10" i="30"/>
  <c r="O10" i="30"/>
  <c r="Q10" i="30"/>
  <c r="S10" i="30"/>
  <c r="U10" i="30"/>
  <c r="W10" i="30"/>
  <c r="Y10" i="30"/>
  <c r="AA10" i="30"/>
  <c r="AC10" i="30"/>
  <c r="AE10" i="30"/>
  <c r="G11" i="30"/>
  <c r="I11" i="30"/>
  <c r="K11" i="30"/>
  <c r="M11" i="30"/>
  <c r="O11" i="30"/>
  <c r="Q11" i="30"/>
  <c r="S11" i="30"/>
  <c r="U11" i="30"/>
  <c r="W11" i="30"/>
  <c r="Y11" i="30"/>
  <c r="AA11" i="30"/>
  <c r="AC11" i="30"/>
  <c r="AE11" i="30"/>
  <c r="G12" i="30"/>
  <c r="I12" i="30"/>
  <c r="K12" i="30"/>
  <c r="M12" i="30"/>
  <c r="O12" i="30"/>
  <c r="Q12" i="30"/>
  <c r="S12" i="30"/>
  <c r="U12" i="30"/>
  <c r="W12" i="30"/>
  <c r="Y12" i="30"/>
  <c r="AA12" i="30"/>
  <c r="AC12" i="30"/>
  <c r="AE12" i="30"/>
  <c r="G13" i="30"/>
  <c r="I13" i="30"/>
  <c r="K13" i="30"/>
  <c r="M13" i="30"/>
  <c r="O13" i="30"/>
  <c r="Q13" i="30"/>
  <c r="S13" i="30"/>
  <c r="U13" i="30"/>
  <c r="W13" i="30"/>
  <c r="Y13" i="30"/>
  <c r="AA13" i="30"/>
  <c r="AC13" i="30"/>
  <c r="AE13" i="30"/>
  <c r="G14" i="30"/>
  <c r="I14" i="30"/>
  <c r="K14" i="30"/>
  <c r="M14" i="30"/>
  <c r="O14" i="30"/>
  <c r="Q14" i="30"/>
  <c r="S14" i="30"/>
  <c r="U14" i="30"/>
  <c r="W14" i="30"/>
  <c r="Y14" i="30"/>
  <c r="AA14" i="30"/>
  <c r="AC14" i="30"/>
  <c r="AE14" i="30"/>
  <c r="G15" i="30"/>
  <c r="I15" i="30"/>
  <c r="K15" i="30"/>
  <c r="M15" i="30"/>
  <c r="O15" i="30"/>
  <c r="Q15" i="30"/>
  <c r="S15" i="30"/>
  <c r="U15" i="30"/>
  <c r="W15" i="30"/>
  <c r="Y15" i="30"/>
  <c r="AA15" i="30"/>
  <c r="AC15" i="30"/>
  <c r="AE15" i="30"/>
  <c r="G16" i="30"/>
  <c r="I16" i="30"/>
  <c r="K16" i="30"/>
  <c r="M16" i="30"/>
  <c r="O16" i="30"/>
  <c r="Q16" i="30"/>
  <c r="S16" i="30"/>
  <c r="U16" i="30"/>
  <c r="W16" i="30"/>
  <c r="Y16" i="30"/>
  <c r="AA16" i="30"/>
  <c r="AC16" i="30"/>
  <c r="AE16" i="30"/>
  <c r="G17" i="30"/>
  <c r="I17" i="30"/>
  <c r="K17" i="30"/>
  <c r="M17" i="30"/>
  <c r="O17" i="30"/>
  <c r="Q17" i="30"/>
  <c r="S17" i="30"/>
  <c r="U17" i="30"/>
  <c r="W17" i="30"/>
  <c r="Y17" i="30"/>
  <c r="AA17" i="30"/>
  <c r="AC17" i="30"/>
  <c r="AE17" i="30"/>
  <c r="G18" i="30"/>
  <c r="I18" i="30"/>
  <c r="K18" i="30"/>
  <c r="M18" i="30"/>
  <c r="O18" i="30"/>
  <c r="Q18" i="30"/>
  <c r="S18" i="30"/>
  <c r="U18" i="30"/>
  <c r="W18" i="30"/>
  <c r="Y18" i="30"/>
  <c r="AA18" i="30"/>
  <c r="AC18" i="30"/>
  <c r="AE18" i="30"/>
  <c r="G19" i="30"/>
  <c r="I19" i="30"/>
  <c r="K19" i="30"/>
  <c r="M19" i="30"/>
  <c r="O19" i="30"/>
  <c r="Q19" i="30"/>
  <c r="S19" i="30"/>
  <c r="U19" i="30"/>
  <c r="W19" i="30"/>
  <c r="Y19" i="30"/>
  <c r="AA19" i="30"/>
  <c r="AC19" i="30"/>
  <c r="AE19" i="30"/>
  <c r="G20" i="30"/>
  <c r="I20" i="30"/>
  <c r="K20" i="30"/>
  <c r="M20" i="30"/>
  <c r="O20" i="30"/>
  <c r="Q20" i="30"/>
  <c r="S20" i="30"/>
  <c r="U20" i="30"/>
  <c r="W20" i="30"/>
  <c r="Y20" i="30"/>
  <c r="AA20" i="30"/>
  <c r="AC20" i="30"/>
  <c r="AE20" i="30"/>
  <c r="G21" i="30"/>
  <c r="I21" i="30"/>
  <c r="K21" i="30"/>
  <c r="M21" i="30"/>
  <c r="O21" i="30"/>
  <c r="Q21" i="30"/>
  <c r="S21" i="30"/>
  <c r="U21" i="30"/>
  <c r="W21" i="30"/>
  <c r="Y21" i="30"/>
  <c r="AA21" i="30"/>
  <c r="AC21" i="30"/>
  <c r="AE21" i="30"/>
  <c r="AU23" i="30"/>
  <c r="AU24" i="30"/>
  <c r="F29" i="30"/>
  <c r="H29" i="30"/>
  <c r="J29" i="30"/>
  <c r="L29" i="30"/>
  <c r="N29" i="30"/>
  <c r="P29" i="30"/>
  <c r="R29" i="30"/>
  <c r="T29" i="30"/>
  <c r="V29" i="30"/>
  <c r="X29" i="30"/>
  <c r="Z29" i="30"/>
  <c r="AB29" i="30"/>
  <c r="AD29" i="30"/>
  <c r="F30" i="30"/>
  <c r="H30" i="30"/>
  <c r="J30" i="30"/>
  <c r="L30" i="30"/>
  <c r="N30" i="30"/>
  <c r="P30" i="30"/>
  <c r="R30" i="30"/>
  <c r="T30" i="30"/>
  <c r="V30" i="30"/>
  <c r="X30" i="30"/>
  <c r="Z30" i="30"/>
  <c r="AB30" i="30"/>
  <c r="AD30" i="30"/>
  <c r="F31" i="30"/>
  <c r="H31" i="30"/>
  <c r="J31" i="30"/>
  <c r="L31" i="30"/>
  <c r="N31" i="30"/>
  <c r="P31" i="30"/>
  <c r="R31" i="30"/>
  <c r="T31" i="30"/>
  <c r="V31" i="30"/>
  <c r="X31" i="30"/>
  <c r="Z31" i="30"/>
  <c r="AB31" i="30"/>
  <c r="AD31" i="30"/>
  <c r="F32" i="30"/>
  <c r="H32" i="30"/>
  <c r="J32" i="30"/>
  <c r="L32" i="30"/>
  <c r="N32" i="30"/>
  <c r="P32" i="30"/>
  <c r="R32" i="30"/>
  <c r="T32" i="30"/>
  <c r="V32" i="30"/>
  <c r="X32" i="30"/>
  <c r="Z32" i="30"/>
  <c r="AB32" i="30"/>
  <c r="AD32" i="30"/>
  <c r="F33" i="30"/>
  <c r="H33" i="30"/>
  <c r="J33" i="30"/>
  <c r="L33" i="30"/>
  <c r="N33" i="30"/>
  <c r="P33" i="30"/>
  <c r="R33" i="30"/>
  <c r="T33" i="30"/>
  <c r="V33" i="30"/>
  <c r="X33" i="30"/>
  <c r="Z33" i="30"/>
  <c r="AB33" i="30"/>
  <c r="AD33" i="30"/>
  <c r="F34" i="30"/>
  <c r="H34" i="30"/>
  <c r="J34" i="30"/>
  <c r="L34" i="30"/>
  <c r="N34" i="30"/>
  <c r="P34" i="30"/>
  <c r="R34" i="30"/>
  <c r="T34" i="30"/>
  <c r="V34" i="30"/>
  <c r="X34" i="30"/>
  <c r="Z34" i="30"/>
  <c r="AB34" i="30"/>
  <c r="AD34" i="30"/>
  <c r="F35" i="30"/>
  <c r="H35" i="30"/>
  <c r="J35" i="30"/>
  <c r="L35" i="30"/>
  <c r="N35" i="30"/>
  <c r="P35" i="30"/>
  <c r="R35" i="30"/>
  <c r="T35" i="30"/>
  <c r="V35" i="30"/>
  <c r="X35" i="30"/>
  <c r="Z35" i="30"/>
  <c r="AB35" i="30"/>
  <c r="AD35" i="30"/>
  <c r="F36" i="30"/>
  <c r="H36" i="30"/>
  <c r="J36" i="30"/>
  <c r="L36" i="30"/>
  <c r="N36" i="30"/>
  <c r="P36" i="30"/>
  <c r="R36" i="30"/>
  <c r="T36" i="30"/>
  <c r="V36" i="30"/>
  <c r="X36" i="30"/>
  <c r="Z36" i="30"/>
  <c r="AB36" i="30"/>
  <c r="AD36" i="30"/>
  <c r="F37" i="30"/>
  <c r="H37" i="30"/>
  <c r="J37" i="30"/>
  <c r="L37" i="30"/>
  <c r="N37" i="30"/>
  <c r="P37" i="30"/>
  <c r="R37" i="30"/>
  <c r="T37" i="30"/>
  <c r="V37" i="30"/>
  <c r="X37" i="30"/>
  <c r="Z37" i="30"/>
  <c r="AB37" i="30"/>
  <c r="AD37" i="30"/>
  <c r="F41" i="30"/>
  <c r="H41" i="30"/>
  <c r="J41" i="30"/>
  <c r="L41" i="30"/>
  <c r="N41" i="30"/>
  <c r="P41" i="30"/>
  <c r="R41" i="30"/>
  <c r="T41" i="30"/>
  <c r="V41" i="30"/>
  <c r="X41" i="30"/>
  <c r="Z41" i="30"/>
  <c r="AB41" i="30"/>
  <c r="AD41" i="30"/>
  <c r="F42" i="30"/>
  <c r="H42" i="30"/>
  <c r="J42" i="30"/>
  <c r="L42" i="30"/>
  <c r="N42" i="30"/>
  <c r="P42" i="30"/>
  <c r="R42" i="30"/>
  <c r="T42" i="30"/>
  <c r="V42" i="30"/>
  <c r="X42" i="30"/>
  <c r="Z42" i="30"/>
  <c r="AB42" i="30"/>
  <c r="AD42" i="30"/>
  <c r="J43" i="30"/>
  <c r="L43" i="30"/>
  <c r="N43" i="30"/>
  <c r="P43" i="30"/>
  <c r="R43" i="30"/>
  <c r="T43" i="30"/>
  <c r="V43" i="30"/>
  <c r="X43" i="30"/>
  <c r="Z43" i="30"/>
  <c r="AB43" i="30"/>
  <c r="AD43" i="30"/>
  <c r="F44" i="30"/>
  <c r="H44" i="30"/>
  <c r="J44" i="30"/>
  <c r="L44" i="30"/>
  <c r="N44" i="30"/>
  <c r="P44" i="30"/>
  <c r="R44" i="30"/>
  <c r="T44" i="30"/>
  <c r="V44" i="30"/>
  <c r="X44" i="30"/>
  <c r="Z44" i="30"/>
  <c r="AB44" i="30"/>
  <c r="AD44" i="30"/>
  <c r="F45" i="30"/>
  <c r="H45" i="30"/>
  <c r="J45" i="30"/>
  <c r="L45" i="30"/>
  <c r="N45" i="30"/>
  <c r="P45" i="30"/>
  <c r="R45" i="30"/>
  <c r="T45" i="30"/>
  <c r="V45" i="30"/>
  <c r="X45" i="30"/>
  <c r="Z45" i="30"/>
  <c r="AB45" i="30"/>
  <c r="AD45" i="30"/>
  <c r="F46" i="30"/>
  <c r="H46" i="30"/>
  <c r="J46" i="30"/>
  <c r="L46" i="30"/>
  <c r="N46" i="30"/>
  <c r="P46" i="30"/>
  <c r="R46" i="30"/>
  <c r="T46" i="30"/>
  <c r="V46" i="30"/>
  <c r="X46" i="30"/>
  <c r="Z46" i="30"/>
  <c r="AB46" i="30"/>
  <c r="AD46" i="30"/>
  <c r="F47" i="30"/>
  <c r="H47" i="30"/>
  <c r="J47" i="30"/>
  <c r="L47" i="30"/>
  <c r="N47" i="30"/>
  <c r="P47" i="30"/>
  <c r="R47" i="30"/>
  <c r="T47" i="30"/>
  <c r="V47" i="30"/>
  <c r="X47" i="30"/>
  <c r="Z47" i="30"/>
  <c r="AB47" i="30"/>
  <c r="AD47" i="30"/>
  <c r="F49" i="30"/>
  <c r="H49" i="30"/>
  <c r="J49" i="30"/>
  <c r="L49" i="30"/>
  <c r="N49" i="30"/>
  <c r="P49" i="30"/>
  <c r="R49" i="30"/>
  <c r="T49" i="30"/>
  <c r="V49" i="30"/>
  <c r="X49" i="30"/>
  <c r="Z49" i="30"/>
  <c r="AB49" i="30"/>
  <c r="AD49" i="30"/>
  <c r="F50" i="30"/>
  <c r="H50" i="30"/>
  <c r="J50" i="30"/>
  <c r="L50" i="30"/>
  <c r="N50" i="30"/>
  <c r="P50" i="30"/>
  <c r="R50" i="30"/>
  <c r="T50" i="30"/>
  <c r="V50" i="30"/>
  <c r="X50" i="30"/>
  <c r="Z50" i="30"/>
  <c r="AB50" i="30"/>
  <c r="AD50" i="30"/>
  <c r="F51" i="30"/>
  <c r="H51" i="30"/>
  <c r="J51" i="30"/>
  <c r="L51" i="30"/>
  <c r="N51" i="30"/>
  <c r="P51" i="30"/>
  <c r="R51" i="30"/>
  <c r="T51" i="30"/>
  <c r="V51" i="30"/>
  <c r="X51" i="30"/>
  <c r="Z51" i="30"/>
  <c r="AB51" i="30"/>
  <c r="AD51" i="30"/>
  <c r="F52" i="30"/>
  <c r="H52" i="30"/>
  <c r="J52" i="30"/>
  <c r="L52" i="30"/>
  <c r="N52" i="30"/>
  <c r="P52" i="30"/>
  <c r="R52" i="30"/>
  <c r="T52" i="30"/>
  <c r="V52" i="30"/>
  <c r="X52" i="30"/>
  <c r="Z52" i="30"/>
  <c r="AB52" i="30"/>
  <c r="AD52" i="30"/>
  <c r="F53" i="30"/>
  <c r="H53" i="30"/>
  <c r="J53" i="30"/>
  <c r="L53" i="30"/>
  <c r="N53" i="30"/>
  <c r="P53" i="30"/>
  <c r="R53" i="30"/>
  <c r="T53" i="30"/>
  <c r="V53" i="30"/>
  <c r="X53" i="30"/>
  <c r="Z53" i="30"/>
  <c r="AB53" i="30"/>
  <c r="AD53" i="30"/>
  <c r="F54" i="30"/>
  <c r="H54" i="30"/>
  <c r="J54" i="30"/>
  <c r="L54" i="30"/>
  <c r="N54" i="30"/>
  <c r="P54" i="30"/>
  <c r="R54" i="30"/>
  <c r="T54" i="30"/>
  <c r="V54" i="30"/>
  <c r="X54" i="30"/>
  <c r="Z54" i="30"/>
  <c r="AB54" i="30"/>
  <c r="AD54" i="30"/>
  <c r="F55" i="30"/>
  <c r="H55" i="30"/>
  <c r="J55" i="30"/>
  <c r="L55" i="30"/>
  <c r="N55" i="30"/>
  <c r="P55" i="30"/>
  <c r="R55" i="30"/>
  <c r="T55" i="30"/>
  <c r="V55" i="30"/>
  <c r="X55" i="30"/>
  <c r="Z55" i="30"/>
  <c r="AB55" i="30"/>
  <c r="AD55" i="30"/>
  <c r="F56" i="30"/>
  <c r="H56" i="30"/>
  <c r="J56" i="30"/>
  <c r="L56" i="30"/>
  <c r="N56" i="30"/>
  <c r="P56" i="30"/>
  <c r="R56" i="30"/>
  <c r="T56" i="30"/>
  <c r="V56" i="30"/>
  <c r="X56" i="30"/>
  <c r="Z56" i="30"/>
  <c r="AB56" i="30"/>
  <c r="AD56" i="30"/>
  <c r="F57" i="30"/>
  <c r="H57" i="30"/>
  <c r="J57" i="30"/>
  <c r="L57" i="30"/>
  <c r="N57" i="30"/>
  <c r="P57" i="30"/>
  <c r="R57" i="30"/>
  <c r="T57" i="30"/>
  <c r="V57" i="30"/>
  <c r="X57" i="30"/>
  <c r="Z57" i="30"/>
  <c r="AB57" i="30"/>
  <c r="AD57" i="30"/>
  <c r="F58" i="30"/>
  <c r="H58" i="30"/>
  <c r="J58" i="30"/>
  <c r="L58" i="30"/>
  <c r="N58" i="30"/>
  <c r="P58" i="30"/>
  <c r="R58" i="30"/>
  <c r="T58" i="30"/>
  <c r="V58" i="30"/>
  <c r="X58" i="30"/>
  <c r="Z58" i="30"/>
  <c r="AB58" i="30"/>
  <c r="AD58" i="30"/>
  <c r="F59" i="30"/>
  <c r="H59" i="30"/>
  <c r="J59" i="30"/>
  <c r="L59" i="30"/>
  <c r="N59" i="30"/>
  <c r="P59" i="30"/>
  <c r="R59" i="30"/>
  <c r="T59" i="30"/>
  <c r="V59" i="30"/>
  <c r="X59" i="30"/>
  <c r="Z59" i="30"/>
  <c r="AB59" i="30"/>
  <c r="AD59" i="30"/>
  <c r="F63" i="30"/>
  <c r="H63" i="30"/>
  <c r="J63" i="30"/>
  <c r="L63" i="30"/>
  <c r="N63" i="30"/>
  <c r="P63" i="30"/>
  <c r="R63" i="30"/>
  <c r="T63" i="30"/>
  <c r="V63" i="30"/>
  <c r="X63" i="30"/>
  <c r="Z63" i="30"/>
  <c r="AB63" i="30"/>
  <c r="AD63" i="30"/>
  <c r="F64" i="30"/>
  <c r="H64" i="30"/>
  <c r="J64" i="30"/>
  <c r="L64" i="30"/>
  <c r="N64" i="30"/>
  <c r="P64" i="30"/>
  <c r="R64" i="30"/>
  <c r="T64" i="30"/>
  <c r="V64" i="30"/>
  <c r="X64" i="30"/>
  <c r="Z64" i="30"/>
  <c r="AB64" i="30"/>
  <c r="AD64" i="30"/>
  <c r="F65" i="30"/>
  <c r="H65" i="30"/>
  <c r="J65" i="30"/>
  <c r="L65" i="30"/>
  <c r="N65" i="30"/>
  <c r="P65" i="30"/>
  <c r="R65" i="30"/>
  <c r="T65" i="30"/>
  <c r="V65" i="30"/>
  <c r="X65" i="30"/>
  <c r="Z65" i="30"/>
  <c r="AB65" i="30"/>
  <c r="AD65" i="30"/>
  <c r="F66" i="30"/>
  <c r="H66" i="30"/>
  <c r="J66" i="30"/>
  <c r="L66" i="30"/>
  <c r="N66" i="30"/>
  <c r="P66" i="30"/>
  <c r="R66" i="30"/>
  <c r="T66" i="30"/>
  <c r="V66" i="30"/>
  <c r="X66" i="30"/>
  <c r="Z66" i="30"/>
  <c r="AB66" i="30"/>
  <c r="AD66" i="30"/>
  <c r="F67" i="30"/>
  <c r="H67" i="30"/>
  <c r="J67" i="30"/>
  <c r="L67" i="30"/>
  <c r="N67" i="30"/>
  <c r="P67" i="30"/>
  <c r="R67" i="30"/>
  <c r="T67" i="30"/>
  <c r="V67" i="30"/>
  <c r="X67" i="30"/>
  <c r="Z67" i="30"/>
  <c r="AB67" i="30"/>
  <c r="AD67" i="30"/>
  <c r="F68" i="30"/>
  <c r="H68" i="30"/>
  <c r="J68" i="30"/>
  <c r="L68" i="30"/>
  <c r="N68" i="30"/>
  <c r="P68" i="30"/>
  <c r="R68" i="30"/>
  <c r="T68" i="30"/>
  <c r="V68" i="30"/>
  <c r="X68" i="30"/>
  <c r="Z68" i="30"/>
  <c r="AB68" i="30"/>
  <c r="AD68" i="30"/>
  <c r="F69" i="30"/>
  <c r="H69" i="30"/>
  <c r="J69" i="30"/>
  <c r="L69" i="30"/>
  <c r="N69" i="30"/>
  <c r="P69" i="30"/>
  <c r="R69" i="30"/>
  <c r="T69" i="30"/>
  <c r="V69" i="30"/>
  <c r="X69" i="30"/>
  <c r="Z69" i="30"/>
  <c r="AB69" i="30"/>
  <c r="AD69" i="30"/>
  <c r="F70" i="30"/>
  <c r="H70" i="30"/>
  <c r="J70" i="30"/>
  <c r="L70" i="30"/>
  <c r="N70" i="30"/>
  <c r="P70" i="30"/>
  <c r="R70" i="30"/>
  <c r="T70" i="30"/>
  <c r="V70" i="30"/>
  <c r="X70" i="30"/>
  <c r="Z70" i="30"/>
  <c r="AB70" i="30"/>
  <c r="AD70" i="30"/>
  <c r="F71" i="30"/>
  <c r="H71" i="30"/>
  <c r="J71" i="30"/>
  <c r="L71" i="30"/>
  <c r="N71" i="30"/>
  <c r="P71" i="30"/>
  <c r="R71" i="30"/>
  <c r="T71" i="30"/>
  <c r="V71" i="30"/>
  <c r="X71" i="30"/>
  <c r="Z71" i="30"/>
  <c r="AB71" i="30"/>
  <c r="AD71" i="30"/>
  <c r="F72" i="30"/>
  <c r="H72" i="30"/>
  <c r="J72" i="30"/>
  <c r="L72" i="30"/>
  <c r="N72" i="30"/>
  <c r="P72" i="30"/>
  <c r="R72" i="30"/>
  <c r="T72" i="30"/>
  <c r="V72" i="30"/>
  <c r="X72" i="30"/>
  <c r="Z72" i="30"/>
  <c r="AB72" i="30"/>
  <c r="AD72" i="30"/>
  <c r="F73" i="30"/>
  <c r="H73" i="30"/>
  <c r="J73" i="30"/>
  <c r="L73" i="30"/>
  <c r="N73" i="30"/>
  <c r="P73" i="30"/>
  <c r="R73" i="30"/>
  <c r="T73" i="30"/>
  <c r="V73" i="30"/>
  <c r="X73" i="30"/>
  <c r="Z73" i="30"/>
  <c r="AB73" i="30"/>
  <c r="AD73" i="30"/>
  <c r="F74" i="30"/>
  <c r="H74" i="30"/>
  <c r="J74" i="30"/>
  <c r="L74" i="30"/>
  <c r="N74" i="30"/>
  <c r="P74" i="30"/>
  <c r="R74" i="30"/>
  <c r="T74" i="30"/>
  <c r="V74" i="30"/>
  <c r="X74" i="30"/>
  <c r="Z74" i="30"/>
  <c r="AB74" i="30"/>
  <c r="AD74" i="30"/>
  <c r="F75" i="30"/>
  <c r="H75" i="30"/>
  <c r="J75" i="30"/>
  <c r="L75" i="30"/>
  <c r="N75" i="30"/>
  <c r="P75" i="30"/>
  <c r="R75" i="30"/>
  <c r="T75" i="30"/>
  <c r="V75" i="30"/>
  <c r="X75" i="30"/>
  <c r="Z75" i="30"/>
  <c r="AB75" i="30"/>
  <c r="AD75" i="30"/>
  <c r="F76" i="30"/>
  <c r="H76" i="30"/>
  <c r="J76" i="30"/>
  <c r="L76" i="30"/>
  <c r="N76" i="30"/>
  <c r="P76" i="30"/>
  <c r="R76" i="30"/>
  <c r="T76" i="30"/>
  <c r="V76" i="30"/>
  <c r="X76" i="30"/>
  <c r="Z76" i="30"/>
  <c r="AB76" i="30"/>
  <c r="AD76" i="30"/>
  <c r="F80" i="30"/>
  <c r="H80" i="30"/>
  <c r="J80" i="30"/>
  <c r="L80" i="30"/>
  <c r="N80" i="30"/>
  <c r="P80" i="30"/>
  <c r="R80" i="30"/>
  <c r="T80" i="30"/>
  <c r="V80" i="30"/>
  <c r="X80" i="30"/>
  <c r="Z80" i="30"/>
  <c r="AB80" i="30"/>
  <c r="AD80" i="30"/>
  <c r="F81" i="30"/>
  <c r="H81" i="30"/>
  <c r="J81" i="30"/>
  <c r="L81" i="30"/>
  <c r="N81" i="30"/>
  <c r="P81" i="30"/>
  <c r="R81" i="30"/>
  <c r="T81" i="30"/>
  <c r="V81" i="30"/>
  <c r="X81" i="30"/>
  <c r="Z81" i="30"/>
  <c r="AB81" i="30"/>
  <c r="AD81" i="30"/>
  <c r="F82" i="30"/>
  <c r="H82" i="30"/>
  <c r="J82" i="30"/>
  <c r="L82" i="30"/>
  <c r="N82" i="30"/>
  <c r="P82" i="30"/>
  <c r="R82" i="30"/>
  <c r="T82" i="30"/>
  <c r="V82" i="30"/>
  <c r="X82" i="30"/>
  <c r="Z82" i="30"/>
  <c r="AB82" i="30"/>
  <c r="AD82" i="30"/>
  <c r="F83" i="30"/>
  <c r="H83" i="30"/>
  <c r="J83" i="30"/>
  <c r="L83" i="30"/>
  <c r="N83" i="30"/>
  <c r="P83" i="30"/>
  <c r="R83" i="30"/>
  <c r="T83" i="30"/>
  <c r="V83" i="30"/>
  <c r="X83" i="30"/>
  <c r="Z83" i="30"/>
  <c r="AB83" i="30"/>
  <c r="AD83" i="30"/>
  <c r="F84" i="30"/>
  <c r="H84" i="30"/>
  <c r="J84" i="30"/>
  <c r="L84" i="30"/>
  <c r="N84" i="30"/>
  <c r="P84" i="30"/>
  <c r="R84" i="30"/>
  <c r="T84" i="30"/>
  <c r="V84" i="30"/>
  <c r="X84" i="30"/>
  <c r="Z84" i="30"/>
  <c r="AB84" i="30"/>
  <c r="AD84" i="30"/>
  <c r="F85" i="30"/>
  <c r="H85" i="30"/>
  <c r="J85" i="30"/>
  <c r="L85" i="30"/>
  <c r="N85" i="30"/>
  <c r="P85" i="30"/>
  <c r="R85" i="30"/>
  <c r="T85" i="30"/>
  <c r="V85" i="30"/>
  <c r="X85" i="30"/>
  <c r="Z85" i="30"/>
  <c r="AB85" i="30"/>
  <c r="AD85" i="30"/>
  <c r="F89" i="30"/>
  <c r="H89" i="30"/>
  <c r="J89" i="30"/>
  <c r="L89" i="30"/>
  <c r="N89" i="30"/>
  <c r="P89" i="30"/>
  <c r="R89" i="30"/>
  <c r="T89" i="30"/>
  <c r="V89" i="30"/>
  <c r="X89" i="30"/>
  <c r="Z89" i="30"/>
  <c r="AB89" i="30"/>
  <c r="AD89" i="30"/>
  <c r="F90" i="30"/>
  <c r="H90" i="30"/>
  <c r="J90" i="30"/>
  <c r="L90" i="30"/>
  <c r="N90" i="30"/>
  <c r="P90" i="30"/>
  <c r="R90" i="30"/>
  <c r="T90" i="30"/>
  <c r="V90" i="30"/>
  <c r="X90" i="30"/>
  <c r="Z90" i="30"/>
  <c r="AB90" i="30"/>
  <c r="AD90" i="30"/>
  <c r="F91" i="30"/>
  <c r="H91" i="30"/>
  <c r="J91" i="30"/>
  <c r="L91" i="30"/>
  <c r="N91" i="30"/>
  <c r="P91" i="30"/>
  <c r="R91" i="30"/>
  <c r="T91" i="30"/>
  <c r="V91" i="30"/>
  <c r="X91" i="30"/>
  <c r="Z91" i="30"/>
  <c r="AB91" i="30"/>
  <c r="AD91" i="30"/>
  <c r="F92" i="30"/>
  <c r="H92" i="30"/>
  <c r="J92" i="30"/>
  <c r="L92" i="30"/>
  <c r="N92" i="30"/>
  <c r="P92" i="30"/>
  <c r="R92" i="30"/>
  <c r="T92" i="30"/>
  <c r="V92" i="30"/>
  <c r="X92" i="30"/>
  <c r="Z92" i="30"/>
  <c r="AB92" i="30"/>
  <c r="AD92" i="30"/>
  <c r="F93" i="30"/>
  <c r="H93" i="30"/>
  <c r="J93" i="30"/>
  <c r="L93" i="30"/>
  <c r="N93" i="30"/>
  <c r="P93" i="30"/>
  <c r="R93" i="30"/>
  <c r="T93" i="30"/>
  <c r="V93" i="30"/>
  <c r="X93" i="30"/>
  <c r="Z93" i="30"/>
  <c r="AB93" i="30"/>
  <c r="AD93" i="30"/>
  <c r="F94" i="30"/>
  <c r="H94" i="30"/>
  <c r="J94" i="30"/>
  <c r="L94" i="30"/>
  <c r="N94" i="30"/>
  <c r="P94" i="30"/>
  <c r="R94" i="30"/>
  <c r="T94" i="30"/>
  <c r="V94" i="30"/>
  <c r="X94" i="30"/>
  <c r="Z94" i="30"/>
  <c r="AB94" i="30"/>
  <c r="AD94" i="30"/>
  <c r="F95" i="30"/>
  <c r="H95" i="30"/>
  <c r="J95" i="30"/>
  <c r="L95" i="30"/>
  <c r="N95" i="30"/>
  <c r="P95" i="30"/>
  <c r="R95" i="30"/>
  <c r="T95" i="30"/>
  <c r="V95" i="30"/>
  <c r="X95" i="30"/>
  <c r="Z95" i="30"/>
  <c r="AB95" i="30"/>
  <c r="AD95" i="30"/>
  <c r="F96" i="30"/>
  <c r="H96" i="30"/>
  <c r="J96" i="30"/>
  <c r="L96" i="30"/>
  <c r="N96" i="30"/>
  <c r="P96" i="30"/>
  <c r="R96" i="30"/>
  <c r="T96" i="30"/>
  <c r="V96" i="30"/>
  <c r="X96" i="30"/>
  <c r="Z96" i="30"/>
  <c r="AB96" i="30"/>
  <c r="AD96" i="30"/>
  <c r="F97" i="30"/>
  <c r="H97" i="30"/>
  <c r="J97" i="30"/>
  <c r="L97" i="30"/>
  <c r="N97" i="30"/>
  <c r="P97" i="30"/>
  <c r="R97" i="30"/>
  <c r="T97" i="30"/>
  <c r="V97" i="30"/>
  <c r="X97" i="30"/>
  <c r="Z97" i="30"/>
  <c r="AB97" i="30"/>
  <c r="AD97" i="30"/>
  <c r="F98" i="30"/>
  <c r="H98" i="30"/>
  <c r="J98" i="30"/>
  <c r="L98" i="30"/>
  <c r="N98" i="30"/>
  <c r="P98" i="30"/>
  <c r="R98" i="30"/>
  <c r="T98" i="30"/>
  <c r="V98" i="30"/>
  <c r="X98" i="30"/>
  <c r="Z98" i="30"/>
  <c r="AB98" i="30"/>
  <c r="AD98" i="30"/>
  <c r="F99" i="30"/>
  <c r="H99" i="30"/>
  <c r="J99" i="30"/>
  <c r="L99" i="30"/>
  <c r="N99" i="30"/>
  <c r="P99" i="30"/>
  <c r="R99" i="30"/>
  <c r="T99" i="30"/>
  <c r="V99" i="30"/>
  <c r="X99" i="30"/>
  <c r="Z99" i="30"/>
  <c r="AB99" i="30"/>
  <c r="AD99" i="30"/>
  <c r="F100" i="30"/>
  <c r="H100" i="30"/>
  <c r="J100" i="30"/>
  <c r="L100" i="30"/>
  <c r="N100" i="30"/>
  <c r="P100" i="30"/>
  <c r="R100" i="30"/>
  <c r="T100" i="30"/>
  <c r="V100" i="30"/>
  <c r="X100" i="30"/>
  <c r="Z100" i="30"/>
  <c r="AB100" i="30"/>
  <c r="AD100" i="30"/>
  <c r="F101" i="30"/>
  <c r="H101" i="30"/>
  <c r="J101" i="30"/>
  <c r="L101" i="30"/>
  <c r="N101" i="30"/>
  <c r="P101" i="30"/>
  <c r="R101" i="30"/>
  <c r="T101" i="30"/>
  <c r="V101" i="30"/>
  <c r="X101" i="30"/>
  <c r="Z101" i="30"/>
  <c r="AB101" i="30"/>
  <c r="AD101" i="30"/>
  <c r="F102" i="30"/>
  <c r="H102" i="30"/>
  <c r="J102" i="30"/>
  <c r="L102" i="30"/>
  <c r="N102" i="30"/>
  <c r="P102" i="30"/>
  <c r="R102" i="30"/>
  <c r="T102" i="30"/>
  <c r="V102" i="30"/>
  <c r="X102" i="30"/>
  <c r="Z102" i="30"/>
  <c r="AB102" i="30"/>
  <c r="AD102" i="30"/>
  <c r="F103" i="30"/>
  <c r="H103" i="30"/>
  <c r="J103" i="30"/>
  <c r="L103" i="30"/>
  <c r="N103" i="30"/>
  <c r="P103" i="30"/>
  <c r="R103" i="30"/>
  <c r="T103" i="30"/>
  <c r="V103" i="30"/>
  <c r="X103" i="30"/>
  <c r="Z103" i="30"/>
  <c r="AB103" i="30"/>
  <c r="AD103" i="30"/>
  <c r="F104" i="30"/>
  <c r="H104" i="30"/>
  <c r="J104" i="30"/>
  <c r="L104" i="30"/>
  <c r="N104" i="30"/>
  <c r="P104" i="30"/>
  <c r="R104" i="30"/>
  <c r="T104" i="30"/>
  <c r="V104" i="30"/>
  <c r="X104" i="30"/>
  <c r="Z104" i="30"/>
  <c r="AB104" i="30"/>
  <c r="AD104" i="30"/>
  <c r="F105" i="30"/>
  <c r="H105" i="30"/>
  <c r="J105" i="30"/>
  <c r="L105" i="30"/>
  <c r="N105" i="30"/>
  <c r="P105" i="30"/>
  <c r="R105" i="30"/>
  <c r="T105" i="30"/>
  <c r="V105" i="30"/>
  <c r="X105" i="30"/>
  <c r="Z105" i="30"/>
  <c r="AB105" i="30"/>
  <c r="AD105" i="30"/>
  <c r="F106" i="30"/>
  <c r="H106" i="30"/>
  <c r="J106" i="30"/>
  <c r="L106" i="30"/>
  <c r="N106" i="30"/>
  <c r="P106" i="30"/>
  <c r="R106" i="30"/>
  <c r="T106" i="30"/>
  <c r="V106" i="30"/>
  <c r="X106" i="30"/>
  <c r="Z106" i="30"/>
  <c r="AB106" i="30"/>
  <c r="AD106" i="30"/>
  <c r="F107" i="30"/>
  <c r="H107" i="30"/>
  <c r="J107" i="30"/>
  <c r="L107" i="30"/>
  <c r="N107" i="30"/>
  <c r="P107" i="30"/>
  <c r="R107" i="30"/>
  <c r="T107" i="30"/>
  <c r="V107" i="30"/>
  <c r="X107" i="30"/>
  <c r="Z107" i="30"/>
  <c r="AB107" i="30"/>
  <c r="AD107" i="30"/>
  <c r="F108" i="30"/>
  <c r="H108" i="30"/>
  <c r="J108" i="30"/>
  <c r="L108" i="30"/>
  <c r="N108" i="30"/>
  <c r="P108" i="30"/>
  <c r="R108" i="30"/>
  <c r="T108" i="30"/>
  <c r="V108" i="30"/>
  <c r="X108" i="30"/>
  <c r="Z108" i="30"/>
  <c r="AB108" i="30"/>
  <c r="AD108" i="30"/>
  <c r="F109" i="30"/>
  <c r="H109" i="30"/>
  <c r="J109" i="30"/>
  <c r="L109" i="30"/>
  <c r="N109" i="30"/>
  <c r="P109" i="30"/>
  <c r="R109" i="30"/>
  <c r="T109" i="30"/>
  <c r="V109" i="30"/>
  <c r="X109" i="30"/>
  <c r="Z109" i="30"/>
  <c r="AB109" i="30"/>
  <c r="AD109" i="30"/>
  <c r="F110" i="30"/>
  <c r="H110" i="30"/>
  <c r="J110" i="30"/>
  <c r="L110" i="30"/>
  <c r="N110" i="30"/>
  <c r="P110" i="30"/>
  <c r="R110" i="30"/>
  <c r="T110" i="30"/>
  <c r="V110" i="30"/>
  <c r="X110" i="30"/>
  <c r="Z110" i="30"/>
  <c r="AB110" i="30"/>
  <c r="AD110" i="30"/>
  <c r="F111" i="30"/>
  <c r="H111" i="30"/>
  <c r="J111" i="30"/>
  <c r="L111" i="30"/>
  <c r="N111" i="30"/>
  <c r="P111" i="30"/>
  <c r="R111" i="30"/>
  <c r="T111" i="30"/>
  <c r="V111" i="30"/>
  <c r="X111" i="30"/>
  <c r="Z111" i="30"/>
  <c r="AB111" i="30"/>
  <c r="AD111" i="30"/>
  <c r="D126" i="30"/>
  <c r="F3" i="29"/>
  <c r="H3" i="29"/>
  <c r="J3" i="29"/>
  <c r="L3" i="29"/>
  <c r="N3" i="29"/>
  <c r="P3" i="29"/>
  <c r="R3" i="29"/>
  <c r="T3" i="29"/>
  <c r="V3" i="29"/>
  <c r="X3" i="29"/>
  <c r="Z3" i="29"/>
  <c r="AB3" i="29"/>
  <c r="AD3" i="29"/>
  <c r="G10" i="29"/>
  <c r="I10" i="29"/>
  <c r="K10" i="29"/>
  <c r="M10" i="29"/>
  <c r="O10" i="29"/>
  <c r="Q10" i="29"/>
  <c r="S10" i="29"/>
  <c r="U10" i="29"/>
  <c r="W10" i="29"/>
  <c r="Y10" i="29"/>
  <c r="AA10" i="29"/>
  <c r="AC10" i="29"/>
  <c r="AE10" i="29"/>
  <c r="G11" i="29"/>
  <c r="I11" i="29"/>
  <c r="K11" i="29"/>
  <c r="M11" i="29"/>
  <c r="O11" i="29"/>
  <c r="Q11" i="29"/>
  <c r="S11" i="29"/>
  <c r="U11" i="29"/>
  <c r="W11" i="29"/>
  <c r="Y11" i="29"/>
  <c r="AA11" i="29"/>
  <c r="AC11" i="29"/>
  <c r="AE11" i="29"/>
  <c r="G12" i="29"/>
  <c r="I12" i="29"/>
  <c r="K12" i="29"/>
  <c r="M12" i="29"/>
  <c r="O12" i="29"/>
  <c r="Q12" i="29"/>
  <c r="S12" i="29"/>
  <c r="U12" i="29"/>
  <c r="W12" i="29"/>
  <c r="Y12" i="29"/>
  <c r="AA12" i="29"/>
  <c r="AC12" i="29"/>
  <c r="AE12" i="29"/>
  <c r="G13" i="29"/>
  <c r="I13" i="29"/>
  <c r="K13" i="29"/>
  <c r="M13" i="29"/>
  <c r="O13" i="29"/>
  <c r="Q13" i="29"/>
  <c r="S13" i="29"/>
  <c r="U13" i="29"/>
  <c r="W13" i="29"/>
  <c r="Y13" i="29"/>
  <c r="AA13" i="29"/>
  <c r="AC13" i="29"/>
  <c r="AE13" i="29"/>
  <c r="G14" i="29"/>
  <c r="I14" i="29"/>
  <c r="K14" i="29"/>
  <c r="M14" i="29"/>
  <c r="O14" i="29"/>
  <c r="Q14" i="29"/>
  <c r="S14" i="29"/>
  <c r="U14" i="29"/>
  <c r="W14" i="29"/>
  <c r="Y14" i="29"/>
  <c r="AA14" i="29"/>
  <c r="AC14" i="29"/>
  <c r="AE14" i="29"/>
  <c r="G15" i="29"/>
  <c r="I15" i="29"/>
  <c r="K15" i="29"/>
  <c r="M15" i="29"/>
  <c r="O15" i="29"/>
  <c r="Q15" i="29"/>
  <c r="S15" i="29"/>
  <c r="U15" i="29"/>
  <c r="W15" i="29"/>
  <c r="Y15" i="29"/>
  <c r="AA15" i="29"/>
  <c r="AC15" i="29"/>
  <c r="AE15" i="29"/>
  <c r="G16" i="29"/>
  <c r="I16" i="29"/>
  <c r="K16" i="29"/>
  <c r="M16" i="29"/>
  <c r="O16" i="29"/>
  <c r="Q16" i="29"/>
  <c r="S16" i="29"/>
  <c r="U16" i="29"/>
  <c r="W16" i="29"/>
  <c r="Y16" i="29"/>
  <c r="AA16" i="29"/>
  <c r="AC16" i="29"/>
  <c r="AE16" i="29"/>
  <c r="G17" i="29"/>
  <c r="I17" i="29"/>
  <c r="K17" i="29"/>
  <c r="M17" i="29"/>
  <c r="O17" i="29"/>
  <c r="Q17" i="29"/>
  <c r="S17" i="29"/>
  <c r="U17" i="29"/>
  <c r="W17" i="29"/>
  <c r="Y17" i="29"/>
  <c r="AA17" i="29"/>
  <c r="AC17" i="29"/>
  <c r="AE17" i="29"/>
  <c r="G18" i="29"/>
  <c r="I18" i="29"/>
  <c r="K18" i="29"/>
  <c r="M18" i="29"/>
  <c r="O18" i="29"/>
  <c r="Q18" i="29"/>
  <c r="S18" i="29"/>
  <c r="U18" i="29"/>
  <c r="W18" i="29"/>
  <c r="Y18" i="29"/>
  <c r="AA18" i="29"/>
  <c r="AC18" i="29"/>
  <c r="AE18" i="29"/>
  <c r="G19" i="29"/>
  <c r="I19" i="29"/>
  <c r="K19" i="29"/>
  <c r="M19" i="29"/>
  <c r="O19" i="29"/>
  <c r="Q19" i="29"/>
  <c r="S19" i="29"/>
  <c r="U19" i="29"/>
  <c r="W19" i="29"/>
  <c r="Y19" i="29"/>
  <c r="AA19" i="29"/>
  <c r="AC19" i="29"/>
  <c r="AE19" i="29"/>
  <c r="G20" i="29"/>
  <c r="I20" i="29"/>
  <c r="K20" i="29"/>
  <c r="M20" i="29"/>
  <c r="O20" i="29"/>
  <c r="Q20" i="29"/>
  <c r="S20" i="29"/>
  <c r="U20" i="29"/>
  <c r="W20" i="29"/>
  <c r="Y20" i="29"/>
  <c r="AA20" i="29"/>
  <c r="AC20" i="29"/>
  <c r="AE20" i="29"/>
  <c r="G21" i="29"/>
  <c r="I21" i="29"/>
  <c r="K21" i="29"/>
  <c r="M21" i="29"/>
  <c r="O21" i="29"/>
  <c r="Q21" i="29"/>
  <c r="S21" i="29"/>
  <c r="U21" i="29"/>
  <c r="W21" i="29"/>
  <c r="Y21" i="29"/>
  <c r="AA21" i="29"/>
  <c r="AC21" i="29"/>
  <c r="AE21" i="29"/>
  <c r="AU23" i="29"/>
  <c r="AU24" i="29"/>
  <c r="F29" i="29"/>
  <c r="H29" i="29"/>
  <c r="J29" i="29"/>
  <c r="L29" i="29"/>
  <c r="N29" i="29"/>
  <c r="P29" i="29"/>
  <c r="R29" i="29"/>
  <c r="T29" i="29"/>
  <c r="V29" i="29"/>
  <c r="X29" i="29"/>
  <c r="Z29" i="29"/>
  <c r="AB29" i="29"/>
  <c r="AD29" i="29"/>
  <c r="F30" i="29"/>
  <c r="H30" i="29"/>
  <c r="J30" i="29"/>
  <c r="L30" i="29"/>
  <c r="N30" i="29"/>
  <c r="P30" i="29"/>
  <c r="R30" i="29"/>
  <c r="T30" i="29"/>
  <c r="V30" i="29"/>
  <c r="X30" i="29"/>
  <c r="Z30" i="29"/>
  <c r="AB30" i="29"/>
  <c r="AD30" i="29"/>
  <c r="F31" i="29"/>
  <c r="H31" i="29"/>
  <c r="J31" i="29"/>
  <c r="L31" i="29"/>
  <c r="N31" i="29"/>
  <c r="P31" i="29"/>
  <c r="R31" i="29"/>
  <c r="T31" i="29"/>
  <c r="V31" i="29"/>
  <c r="X31" i="29"/>
  <c r="Z31" i="29"/>
  <c r="AB31" i="29"/>
  <c r="AD31" i="29"/>
  <c r="F32" i="29"/>
  <c r="H32" i="29"/>
  <c r="J32" i="29"/>
  <c r="L32" i="29"/>
  <c r="N32" i="29"/>
  <c r="P32" i="29"/>
  <c r="R32" i="29"/>
  <c r="T32" i="29"/>
  <c r="V32" i="29"/>
  <c r="X32" i="29"/>
  <c r="Z32" i="29"/>
  <c r="AB32" i="29"/>
  <c r="AD32" i="29"/>
  <c r="F33" i="29"/>
  <c r="H33" i="29"/>
  <c r="J33" i="29"/>
  <c r="L33" i="29"/>
  <c r="N33" i="29"/>
  <c r="P33" i="29"/>
  <c r="R33" i="29"/>
  <c r="T33" i="29"/>
  <c r="V33" i="29"/>
  <c r="X33" i="29"/>
  <c r="Z33" i="29"/>
  <c r="AB33" i="29"/>
  <c r="AD33" i="29"/>
  <c r="F34" i="29"/>
  <c r="H34" i="29"/>
  <c r="J34" i="29"/>
  <c r="L34" i="29"/>
  <c r="N34" i="29"/>
  <c r="P34" i="29"/>
  <c r="R34" i="29"/>
  <c r="T34" i="29"/>
  <c r="V34" i="29"/>
  <c r="X34" i="29"/>
  <c r="Z34" i="29"/>
  <c r="AB34" i="29"/>
  <c r="AD34" i="29"/>
  <c r="F35" i="29"/>
  <c r="H35" i="29"/>
  <c r="J35" i="29"/>
  <c r="L35" i="29"/>
  <c r="N35" i="29"/>
  <c r="P35" i="29"/>
  <c r="R35" i="29"/>
  <c r="T35" i="29"/>
  <c r="V35" i="29"/>
  <c r="X35" i="29"/>
  <c r="Z35" i="29"/>
  <c r="AB35" i="29"/>
  <c r="AD35" i="29"/>
  <c r="F36" i="29"/>
  <c r="H36" i="29"/>
  <c r="J36" i="29"/>
  <c r="L36" i="29"/>
  <c r="N36" i="29"/>
  <c r="P36" i="29"/>
  <c r="R36" i="29"/>
  <c r="T36" i="29"/>
  <c r="V36" i="29"/>
  <c r="X36" i="29"/>
  <c r="Z36" i="29"/>
  <c r="AB36" i="29"/>
  <c r="AD36" i="29"/>
  <c r="F37" i="29"/>
  <c r="H37" i="29"/>
  <c r="J37" i="29"/>
  <c r="L37" i="29"/>
  <c r="N37" i="29"/>
  <c r="P37" i="29"/>
  <c r="R37" i="29"/>
  <c r="T37" i="29"/>
  <c r="V37" i="29"/>
  <c r="X37" i="29"/>
  <c r="Z37" i="29"/>
  <c r="AB37" i="29"/>
  <c r="AD37" i="29"/>
  <c r="F41" i="29"/>
  <c r="H41" i="29"/>
  <c r="J41" i="29"/>
  <c r="L41" i="29"/>
  <c r="N41" i="29"/>
  <c r="P41" i="29"/>
  <c r="R41" i="29"/>
  <c r="T41" i="29"/>
  <c r="V41" i="29"/>
  <c r="X41" i="29"/>
  <c r="Z41" i="29"/>
  <c r="AB41" i="29"/>
  <c r="AD41" i="29"/>
  <c r="F42" i="29"/>
  <c r="H42" i="29"/>
  <c r="J42" i="29"/>
  <c r="L42" i="29"/>
  <c r="N42" i="29"/>
  <c r="P42" i="29"/>
  <c r="R42" i="29"/>
  <c r="T42" i="29"/>
  <c r="V42" i="29"/>
  <c r="X42" i="29"/>
  <c r="Z42" i="29"/>
  <c r="AB42" i="29"/>
  <c r="AD42" i="29"/>
  <c r="J43" i="29"/>
  <c r="L43" i="29"/>
  <c r="N43" i="29"/>
  <c r="P43" i="29"/>
  <c r="R43" i="29"/>
  <c r="T43" i="29"/>
  <c r="V43" i="29"/>
  <c r="X43" i="29"/>
  <c r="Z43" i="29"/>
  <c r="AB43" i="29"/>
  <c r="AD43" i="29"/>
  <c r="F44" i="29"/>
  <c r="H44" i="29"/>
  <c r="J44" i="29"/>
  <c r="L44" i="29"/>
  <c r="N44" i="29"/>
  <c r="P44" i="29"/>
  <c r="R44" i="29"/>
  <c r="T44" i="29"/>
  <c r="V44" i="29"/>
  <c r="X44" i="29"/>
  <c r="Z44" i="29"/>
  <c r="AB44" i="29"/>
  <c r="AD44" i="29"/>
  <c r="F45" i="29"/>
  <c r="H45" i="29"/>
  <c r="J45" i="29"/>
  <c r="L45" i="29"/>
  <c r="N45" i="29"/>
  <c r="P45" i="29"/>
  <c r="R45" i="29"/>
  <c r="T45" i="29"/>
  <c r="V45" i="29"/>
  <c r="X45" i="29"/>
  <c r="Z45" i="29"/>
  <c r="AB45" i="29"/>
  <c r="AD45" i="29"/>
  <c r="F46" i="29"/>
  <c r="H46" i="29"/>
  <c r="J46" i="29"/>
  <c r="L46" i="29"/>
  <c r="N46" i="29"/>
  <c r="P46" i="29"/>
  <c r="R46" i="29"/>
  <c r="T46" i="29"/>
  <c r="V46" i="29"/>
  <c r="X46" i="29"/>
  <c r="Z46" i="29"/>
  <c r="AB46" i="29"/>
  <c r="AD46" i="29"/>
  <c r="F47" i="29"/>
  <c r="H47" i="29"/>
  <c r="J47" i="29"/>
  <c r="L47" i="29"/>
  <c r="N47" i="29"/>
  <c r="P47" i="29"/>
  <c r="R47" i="29"/>
  <c r="T47" i="29"/>
  <c r="V47" i="29"/>
  <c r="X47" i="29"/>
  <c r="Z47" i="29"/>
  <c r="AB47" i="29"/>
  <c r="AD47" i="29"/>
  <c r="F49" i="29"/>
  <c r="H49" i="29"/>
  <c r="J49" i="29"/>
  <c r="L49" i="29"/>
  <c r="N49" i="29"/>
  <c r="P49" i="29"/>
  <c r="R49" i="29"/>
  <c r="T49" i="29"/>
  <c r="V49" i="29"/>
  <c r="X49" i="29"/>
  <c r="Z49" i="29"/>
  <c r="AB49" i="29"/>
  <c r="AD49" i="29"/>
  <c r="F50" i="29"/>
  <c r="H50" i="29"/>
  <c r="J50" i="29"/>
  <c r="L50" i="29"/>
  <c r="N50" i="29"/>
  <c r="P50" i="29"/>
  <c r="R50" i="29"/>
  <c r="T50" i="29"/>
  <c r="V50" i="29"/>
  <c r="X50" i="29"/>
  <c r="Z50" i="29"/>
  <c r="AB50" i="29"/>
  <c r="AD50" i="29"/>
  <c r="F51" i="29"/>
  <c r="H51" i="29"/>
  <c r="J51" i="29"/>
  <c r="L51" i="29"/>
  <c r="N51" i="29"/>
  <c r="P51" i="29"/>
  <c r="R51" i="29"/>
  <c r="T51" i="29"/>
  <c r="V51" i="29"/>
  <c r="X51" i="29"/>
  <c r="Z51" i="29"/>
  <c r="AB51" i="29"/>
  <c r="AD51" i="29"/>
  <c r="F52" i="29"/>
  <c r="H52" i="29"/>
  <c r="J52" i="29"/>
  <c r="L52" i="29"/>
  <c r="N52" i="29"/>
  <c r="P52" i="29"/>
  <c r="R52" i="29"/>
  <c r="T52" i="29"/>
  <c r="V52" i="29"/>
  <c r="X52" i="29"/>
  <c r="Z52" i="29"/>
  <c r="AB52" i="29"/>
  <c r="AD52" i="29"/>
  <c r="F53" i="29"/>
  <c r="H53" i="29"/>
  <c r="J53" i="29"/>
  <c r="L53" i="29"/>
  <c r="N53" i="29"/>
  <c r="P53" i="29"/>
  <c r="R53" i="29"/>
  <c r="T53" i="29"/>
  <c r="V53" i="29"/>
  <c r="X53" i="29"/>
  <c r="Z53" i="29"/>
  <c r="AB53" i="29"/>
  <c r="AD53" i="29"/>
  <c r="F54" i="29"/>
  <c r="H54" i="29"/>
  <c r="J54" i="29"/>
  <c r="L54" i="29"/>
  <c r="N54" i="29"/>
  <c r="P54" i="29"/>
  <c r="R54" i="29"/>
  <c r="T54" i="29"/>
  <c r="V54" i="29"/>
  <c r="X54" i="29"/>
  <c r="Z54" i="29"/>
  <c r="AB54" i="29"/>
  <c r="AD54" i="29"/>
  <c r="F55" i="29"/>
  <c r="H55" i="29"/>
  <c r="J55" i="29"/>
  <c r="L55" i="29"/>
  <c r="N55" i="29"/>
  <c r="P55" i="29"/>
  <c r="R55" i="29"/>
  <c r="T55" i="29"/>
  <c r="V55" i="29"/>
  <c r="X55" i="29"/>
  <c r="Z55" i="29"/>
  <c r="AB55" i="29"/>
  <c r="AD55" i="29"/>
  <c r="F56" i="29"/>
  <c r="H56" i="29"/>
  <c r="J56" i="29"/>
  <c r="L56" i="29"/>
  <c r="N56" i="29"/>
  <c r="P56" i="29"/>
  <c r="R56" i="29"/>
  <c r="T56" i="29"/>
  <c r="V56" i="29"/>
  <c r="X56" i="29"/>
  <c r="Z56" i="29"/>
  <c r="AB56" i="29"/>
  <c r="AD56" i="29"/>
  <c r="F57" i="29"/>
  <c r="H57" i="29"/>
  <c r="J57" i="29"/>
  <c r="L57" i="29"/>
  <c r="N57" i="29"/>
  <c r="P57" i="29"/>
  <c r="R57" i="29"/>
  <c r="T57" i="29"/>
  <c r="V57" i="29"/>
  <c r="X57" i="29"/>
  <c r="Z57" i="29"/>
  <c r="AB57" i="29"/>
  <c r="AD57" i="29"/>
  <c r="F58" i="29"/>
  <c r="H58" i="29"/>
  <c r="J58" i="29"/>
  <c r="L58" i="29"/>
  <c r="N58" i="29"/>
  <c r="P58" i="29"/>
  <c r="R58" i="29"/>
  <c r="T58" i="29"/>
  <c r="V58" i="29"/>
  <c r="X58" i="29"/>
  <c r="Z58" i="29"/>
  <c r="AB58" i="29"/>
  <c r="AD58" i="29"/>
  <c r="F59" i="29"/>
  <c r="H59" i="29"/>
  <c r="J59" i="29"/>
  <c r="L59" i="29"/>
  <c r="N59" i="29"/>
  <c r="P59" i="29"/>
  <c r="R59" i="29"/>
  <c r="T59" i="29"/>
  <c r="V59" i="29"/>
  <c r="X59" i="29"/>
  <c r="Z59" i="29"/>
  <c r="AB59" i="29"/>
  <c r="AD59" i="29"/>
  <c r="F63" i="29"/>
  <c r="H63" i="29"/>
  <c r="J63" i="29"/>
  <c r="L63" i="29"/>
  <c r="N63" i="29"/>
  <c r="P63" i="29"/>
  <c r="R63" i="29"/>
  <c r="T63" i="29"/>
  <c r="V63" i="29"/>
  <c r="X63" i="29"/>
  <c r="Z63" i="29"/>
  <c r="AB63" i="29"/>
  <c r="AD63" i="29"/>
  <c r="F64" i="29"/>
  <c r="H64" i="29"/>
  <c r="J64" i="29"/>
  <c r="L64" i="29"/>
  <c r="N64" i="29"/>
  <c r="P64" i="29"/>
  <c r="R64" i="29"/>
  <c r="T64" i="29"/>
  <c r="V64" i="29"/>
  <c r="X64" i="29"/>
  <c r="Z64" i="29"/>
  <c r="AB64" i="29"/>
  <c r="AD64" i="29"/>
  <c r="F65" i="29"/>
  <c r="H65" i="29"/>
  <c r="J65" i="29"/>
  <c r="L65" i="29"/>
  <c r="N65" i="29"/>
  <c r="P65" i="29"/>
  <c r="R65" i="29"/>
  <c r="T65" i="29"/>
  <c r="V65" i="29"/>
  <c r="X65" i="29"/>
  <c r="Z65" i="29"/>
  <c r="AB65" i="29"/>
  <c r="AD65" i="29"/>
  <c r="F66" i="29"/>
  <c r="H66" i="29"/>
  <c r="J66" i="29"/>
  <c r="L66" i="29"/>
  <c r="N66" i="29"/>
  <c r="P66" i="29"/>
  <c r="R66" i="29"/>
  <c r="T66" i="29"/>
  <c r="V66" i="29"/>
  <c r="X66" i="29"/>
  <c r="Z66" i="29"/>
  <c r="AB66" i="29"/>
  <c r="AD66" i="29"/>
  <c r="F67" i="29"/>
  <c r="H67" i="29"/>
  <c r="J67" i="29"/>
  <c r="L67" i="29"/>
  <c r="N67" i="29"/>
  <c r="P67" i="29"/>
  <c r="R67" i="29"/>
  <c r="T67" i="29"/>
  <c r="V67" i="29"/>
  <c r="X67" i="29"/>
  <c r="Z67" i="29"/>
  <c r="AB67" i="29"/>
  <c r="AD67" i="29"/>
  <c r="F68" i="29"/>
  <c r="H68" i="29"/>
  <c r="J68" i="29"/>
  <c r="L68" i="29"/>
  <c r="N68" i="29"/>
  <c r="P68" i="29"/>
  <c r="R68" i="29"/>
  <c r="T68" i="29"/>
  <c r="V68" i="29"/>
  <c r="X68" i="29"/>
  <c r="Z68" i="29"/>
  <c r="AB68" i="29"/>
  <c r="AD68" i="29"/>
  <c r="F69" i="29"/>
  <c r="H69" i="29"/>
  <c r="J69" i="29"/>
  <c r="L69" i="29"/>
  <c r="N69" i="29"/>
  <c r="P69" i="29"/>
  <c r="R69" i="29"/>
  <c r="T69" i="29"/>
  <c r="V69" i="29"/>
  <c r="X69" i="29"/>
  <c r="Z69" i="29"/>
  <c r="AB69" i="29"/>
  <c r="AD69" i="29"/>
  <c r="F70" i="29"/>
  <c r="H70" i="29"/>
  <c r="J70" i="29"/>
  <c r="L70" i="29"/>
  <c r="N70" i="29"/>
  <c r="P70" i="29"/>
  <c r="R70" i="29"/>
  <c r="T70" i="29"/>
  <c r="V70" i="29"/>
  <c r="X70" i="29"/>
  <c r="Z70" i="29"/>
  <c r="AB70" i="29"/>
  <c r="AD70" i="29"/>
  <c r="F71" i="29"/>
  <c r="H71" i="29"/>
  <c r="J71" i="29"/>
  <c r="L71" i="29"/>
  <c r="N71" i="29"/>
  <c r="P71" i="29"/>
  <c r="R71" i="29"/>
  <c r="T71" i="29"/>
  <c r="V71" i="29"/>
  <c r="X71" i="29"/>
  <c r="Z71" i="29"/>
  <c r="AB71" i="29"/>
  <c r="AD71" i="29"/>
  <c r="F72" i="29"/>
  <c r="H72" i="29"/>
  <c r="J72" i="29"/>
  <c r="L72" i="29"/>
  <c r="N72" i="29"/>
  <c r="P72" i="29"/>
  <c r="R72" i="29"/>
  <c r="T72" i="29"/>
  <c r="V72" i="29"/>
  <c r="X72" i="29"/>
  <c r="Z72" i="29"/>
  <c r="AB72" i="29"/>
  <c r="AD72" i="29"/>
  <c r="F73" i="29"/>
  <c r="H73" i="29"/>
  <c r="J73" i="29"/>
  <c r="L73" i="29"/>
  <c r="N73" i="29"/>
  <c r="P73" i="29"/>
  <c r="R73" i="29"/>
  <c r="T73" i="29"/>
  <c r="V73" i="29"/>
  <c r="X73" i="29"/>
  <c r="Z73" i="29"/>
  <c r="AB73" i="29"/>
  <c r="AD73" i="29"/>
  <c r="F74" i="29"/>
  <c r="H74" i="29"/>
  <c r="J74" i="29"/>
  <c r="L74" i="29"/>
  <c r="N74" i="29"/>
  <c r="P74" i="29"/>
  <c r="R74" i="29"/>
  <c r="T74" i="29"/>
  <c r="V74" i="29"/>
  <c r="X74" i="29"/>
  <c r="Z74" i="29"/>
  <c r="AB74" i="29"/>
  <c r="AD74" i="29"/>
  <c r="F75" i="29"/>
  <c r="H75" i="29"/>
  <c r="J75" i="29"/>
  <c r="L75" i="29"/>
  <c r="N75" i="29"/>
  <c r="P75" i="29"/>
  <c r="R75" i="29"/>
  <c r="T75" i="29"/>
  <c r="V75" i="29"/>
  <c r="X75" i="29"/>
  <c r="Z75" i="29"/>
  <c r="AB75" i="29"/>
  <c r="AD75" i="29"/>
  <c r="F76" i="29"/>
  <c r="H76" i="29"/>
  <c r="J76" i="29"/>
  <c r="L76" i="29"/>
  <c r="N76" i="29"/>
  <c r="P76" i="29"/>
  <c r="R76" i="29"/>
  <c r="T76" i="29"/>
  <c r="V76" i="29"/>
  <c r="X76" i="29"/>
  <c r="Z76" i="29"/>
  <c r="AB76" i="29"/>
  <c r="AD76" i="29"/>
  <c r="F80" i="29"/>
  <c r="H80" i="29"/>
  <c r="J80" i="29"/>
  <c r="L80" i="29"/>
  <c r="N80" i="29"/>
  <c r="P80" i="29"/>
  <c r="R80" i="29"/>
  <c r="T80" i="29"/>
  <c r="V80" i="29"/>
  <c r="X80" i="29"/>
  <c r="Z80" i="29"/>
  <c r="AB80" i="29"/>
  <c r="AD80" i="29"/>
  <c r="F81" i="29"/>
  <c r="H81" i="29"/>
  <c r="J81" i="29"/>
  <c r="L81" i="29"/>
  <c r="N81" i="29"/>
  <c r="P81" i="29"/>
  <c r="R81" i="29"/>
  <c r="T81" i="29"/>
  <c r="V81" i="29"/>
  <c r="X81" i="29"/>
  <c r="Z81" i="29"/>
  <c r="AB81" i="29"/>
  <c r="AD81" i="29"/>
  <c r="F82" i="29"/>
  <c r="H82" i="29"/>
  <c r="J82" i="29"/>
  <c r="L82" i="29"/>
  <c r="N82" i="29"/>
  <c r="P82" i="29"/>
  <c r="R82" i="29"/>
  <c r="T82" i="29"/>
  <c r="V82" i="29"/>
  <c r="X82" i="29"/>
  <c r="Z82" i="29"/>
  <c r="AB82" i="29"/>
  <c r="AD82" i="29"/>
  <c r="F83" i="29"/>
  <c r="H83" i="29"/>
  <c r="J83" i="29"/>
  <c r="L83" i="29"/>
  <c r="N83" i="29"/>
  <c r="P83" i="29"/>
  <c r="R83" i="29"/>
  <c r="T83" i="29"/>
  <c r="V83" i="29"/>
  <c r="X83" i="29"/>
  <c r="Z83" i="29"/>
  <c r="AB83" i="29"/>
  <c r="AD83" i="29"/>
  <c r="F84" i="29"/>
  <c r="H84" i="29"/>
  <c r="J84" i="29"/>
  <c r="L84" i="29"/>
  <c r="N84" i="29"/>
  <c r="P84" i="29"/>
  <c r="R84" i="29"/>
  <c r="T84" i="29"/>
  <c r="V84" i="29"/>
  <c r="X84" i="29"/>
  <c r="Z84" i="29"/>
  <c r="AB84" i="29"/>
  <c r="AD84" i="29"/>
  <c r="F85" i="29"/>
  <c r="H85" i="29"/>
  <c r="J85" i="29"/>
  <c r="L85" i="29"/>
  <c r="N85" i="29"/>
  <c r="P85" i="29"/>
  <c r="R85" i="29"/>
  <c r="T85" i="29"/>
  <c r="V85" i="29"/>
  <c r="X85" i="29"/>
  <c r="Z85" i="29"/>
  <c r="AB85" i="29"/>
  <c r="AD85" i="29"/>
  <c r="F89" i="29"/>
  <c r="H89" i="29"/>
  <c r="J89" i="29"/>
  <c r="L89" i="29"/>
  <c r="N89" i="29"/>
  <c r="P89" i="29"/>
  <c r="R89" i="29"/>
  <c r="T89" i="29"/>
  <c r="V89" i="29"/>
  <c r="X89" i="29"/>
  <c r="Z89" i="29"/>
  <c r="AB89" i="29"/>
  <c r="AD89" i="29"/>
  <c r="F90" i="29"/>
  <c r="H90" i="29"/>
  <c r="J90" i="29"/>
  <c r="L90" i="29"/>
  <c r="N90" i="29"/>
  <c r="P90" i="29"/>
  <c r="R90" i="29"/>
  <c r="T90" i="29"/>
  <c r="V90" i="29"/>
  <c r="X90" i="29"/>
  <c r="Z90" i="29"/>
  <c r="AB90" i="29"/>
  <c r="AD90" i="29"/>
  <c r="F91" i="29"/>
  <c r="H91" i="29"/>
  <c r="J91" i="29"/>
  <c r="L91" i="29"/>
  <c r="N91" i="29"/>
  <c r="P91" i="29"/>
  <c r="R91" i="29"/>
  <c r="T91" i="29"/>
  <c r="V91" i="29"/>
  <c r="X91" i="29"/>
  <c r="Z91" i="29"/>
  <c r="AB91" i="29"/>
  <c r="AD91" i="29"/>
  <c r="F92" i="29"/>
  <c r="H92" i="29"/>
  <c r="J92" i="29"/>
  <c r="L92" i="29"/>
  <c r="N92" i="29"/>
  <c r="P92" i="29"/>
  <c r="R92" i="29"/>
  <c r="T92" i="29"/>
  <c r="V92" i="29"/>
  <c r="X92" i="29"/>
  <c r="Z92" i="29"/>
  <c r="AB92" i="29"/>
  <c r="AD92" i="29"/>
  <c r="F93" i="29"/>
  <c r="H93" i="29"/>
  <c r="J93" i="29"/>
  <c r="L93" i="29"/>
  <c r="N93" i="29"/>
  <c r="P93" i="29"/>
  <c r="R93" i="29"/>
  <c r="T93" i="29"/>
  <c r="V93" i="29"/>
  <c r="X93" i="29"/>
  <c r="Z93" i="29"/>
  <c r="AB93" i="29"/>
  <c r="AD93" i="29"/>
  <c r="F94" i="29"/>
  <c r="H94" i="29"/>
  <c r="J94" i="29"/>
  <c r="L94" i="29"/>
  <c r="N94" i="29"/>
  <c r="P94" i="29"/>
  <c r="R94" i="29"/>
  <c r="T94" i="29"/>
  <c r="V94" i="29"/>
  <c r="X94" i="29"/>
  <c r="Z94" i="29"/>
  <c r="AB94" i="29"/>
  <c r="AD94" i="29"/>
  <c r="F95" i="29"/>
  <c r="H95" i="29"/>
  <c r="J95" i="29"/>
  <c r="L95" i="29"/>
  <c r="N95" i="29"/>
  <c r="P95" i="29"/>
  <c r="R95" i="29"/>
  <c r="T95" i="29"/>
  <c r="V95" i="29"/>
  <c r="X95" i="29"/>
  <c r="Z95" i="29"/>
  <c r="AB95" i="29"/>
  <c r="AD95" i="29"/>
  <c r="F96" i="29"/>
  <c r="H96" i="29"/>
  <c r="J96" i="29"/>
  <c r="L96" i="29"/>
  <c r="N96" i="29"/>
  <c r="P96" i="29"/>
  <c r="R96" i="29"/>
  <c r="T96" i="29"/>
  <c r="V96" i="29"/>
  <c r="X96" i="29"/>
  <c r="Z96" i="29"/>
  <c r="AB96" i="29"/>
  <c r="AD96" i="29"/>
  <c r="F97" i="29"/>
  <c r="H97" i="29"/>
  <c r="J97" i="29"/>
  <c r="L97" i="29"/>
  <c r="N97" i="29"/>
  <c r="P97" i="29"/>
  <c r="R97" i="29"/>
  <c r="T97" i="29"/>
  <c r="V97" i="29"/>
  <c r="X97" i="29"/>
  <c r="Z97" i="29"/>
  <c r="AB97" i="29"/>
  <c r="AD97" i="29"/>
  <c r="F98" i="29"/>
  <c r="H98" i="29"/>
  <c r="J98" i="29"/>
  <c r="L98" i="29"/>
  <c r="N98" i="29"/>
  <c r="P98" i="29"/>
  <c r="R98" i="29"/>
  <c r="T98" i="29"/>
  <c r="V98" i="29"/>
  <c r="X98" i="29"/>
  <c r="Z98" i="29"/>
  <c r="AB98" i="29"/>
  <c r="AD98" i="29"/>
  <c r="F99" i="29"/>
  <c r="H99" i="29"/>
  <c r="J99" i="29"/>
  <c r="L99" i="29"/>
  <c r="N99" i="29"/>
  <c r="P99" i="29"/>
  <c r="R99" i="29"/>
  <c r="T99" i="29"/>
  <c r="V99" i="29"/>
  <c r="X99" i="29"/>
  <c r="Z99" i="29"/>
  <c r="AB99" i="29"/>
  <c r="AD99" i="29"/>
  <c r="F100" i="29"/>
  <c r="H100" i="29"/>
  <c r="J100" i="29"/>
  <c r="L100" i="29"/>
  <c r="N100" i="29"/>
  <c r="P100" i="29"/>
  <c r="R100" i="29"/>
  <c r="T100" i="29"/>
  <c r="V100" i="29"/>
  <c r="X100" i="29"/>
  <c r="Z100" i="29"/>
  <c r="AB100" i="29"/>
  <c r="AD100" i="29"/>
  <c r="F101" i="29"/>
  <c r="H101" i="29"/>
  <c r="J101" i="29"/>
  <c r="L101" i="29"/>
  <c r="N101" i="29"/>
  <c r="P101" i="29"/>
  <c r="R101" i="29"/>
  <c r="T101" i="29"/>
  <c r="V101" i="29"/>
  <c r="X101" i="29"/>
  <c r="Z101" i="29"/>
  <c r="AB101" i="29"/>
  <c r="AD101" i="29"/>
  <c r="F102" i="29"/>
  <c r="H102" i="29"/>
  <c r="J102" i="29"/>
  <c r="L102" i="29"/>
  <c r="N102" i="29"/>
  <c r="P102" i="29"/>
  <c r="R102" i="29"/>
  <c r="T102" i="29"/>
  <c r="V102" i="29"/>
  <c r="X102" i="29"/>
  <c r="Z102" i="29"/>
  <c r="AB102" i="29"/>
  <c r="AD102" i="29"/>
  <c r="F103" i="29"/>
  <c r="H103" i="29"/>
  <c r="J103" i="29"/>
  <c r="L103" i="29"/>
  <c r="N103" i="29"/>
  <c r="P103" i="29"/>
  <c r="R103" i="29"/>
  <c r="T103" i="29"/>
  <c r="V103" i="29"/>
  <c r="X103" i="29"/>
  <c r="Z103" i="29"/>
  <c r="AB103" i="29"/>
  <c r="AD103" i="29"/>
  <c r="F104" i="29"/>
  <c r="H104" i="29"/>
  <c r="J104" i="29"/>
  <c r="L104" i="29"/>
  <c r="N104" i="29"/>
  <c r="P104" i="29"/>
  <c r="R104" i="29"/>
  <c r="T104" i="29"/>
  <c r="V104" i="29"/>
  <c r="X104" i="29"/>
  <c r="Z104" i="29"/>
  <c r="AB104" i="29"/>
  <c r="AD104" i="29"/>
  <c r="F105" i="29"/>
  <c r="H105" i="29"/>
  <c r="J105" i="29"/>
  <c r="L105" i="29"/>
  <c r="N105" i="29"/>
  <c r="P105" i="29"/>
  <c r="R105" i="29"/>
  <c r="T105" i="29"/>
  <c r="V105" i="29"/>
  <c r="X105" i="29"/>
  <c r="Z105" i="29"/>
  <c r="AB105" i="29"/>
  <c r="AD105" i="29"/>
  <c r="F106" i="29"/>
  <c r="H106" i="29"/>
  <c r="J106" i="29"/>
  <c r="L106" i="29"/>
  <c r="N106" i="29"/>
  <c r="P106" i="29"/>
  <c r="R106" i="29"/>
  <c r="T106" i="29"/>
  <c r="V106" i="29"/>
  <c r="X106" i="29"/>
  <c r="Z106" i="29"/>
  <c r="AB106" i="29"/>
  <c r="AD106" i="29"/>
  <c r="F107" i="29"/>
  <c r="H107" i="29"/>
  <c r="J107" i="29"/>
  <c r="L107" i="29"/>
  <c r="N107" i="29"/>
  <c r="P107" i="29"/>
  <c r="R107" i="29"/>
  <c r="T107" i="29"/>
  <c r="V107" i="29"/>
  <c r="X107" i="29"/>
  <c r="Z107" i="29"/>
  <c r="AB107" i="29"/>
  <c r="AD107" i="29"/>
  <c r="F108" i="29"/>
  <c r="H108" i="29"/>
  <c r="J108" i="29"/>
  <c r="L108" i="29"/>
  <c r="N108" i="29"/>
  <c r="P108" i="29"/>
  <c r="R108" i="29"/>
  <c r="T108" i="29"/>
  <c r="V108" i="29"/>
  <c r="X108" i="29"/>
  <c r="Z108" i="29"/>
  <c r="AB108" i="29"/>
  <c r="AD108" i="29"/>
  <c r="F109" i="29"/>
  <c r="H109" i="29"/>
  <c r="J109" i="29"/>
  <c r="L109" i="29"/>
  <c r="N109" i="29"/>
  <c r="P109" i="29"/>
  <c r="R109" i="29"/>
  <c r="T109" i="29"/>
  <c r="V109" i="29"/>
  <c r="X109" i="29"/>
  <c r="Z109" i="29"/>
  <c r="AB109" i="29"/>
  <c r="AD109" i="29"/>
  <c r="F110" i="29"/>
  <c r="H110" i="29"/>
  <c r="J110" i="29"/>
  <c r="L110" i="29"/>
  <c r="N110" i="29"/>
  <c r="P110" i="29"/>
  <c r="R110" i="29"/>
  <c r="T110" i="29"/>
  <c r="V110" i="29"/>
  <c r="X110" i="29"/>
  <c r="Z110" i="29"/>
  <c r="AB110" i="29"/>
  <c r="AD110" i="29"/>
  <c r="F111" i="29"/>
  <c r="H111" i="29"/>
  <c r="J111" i="29"/>
  <c r="L111" i="29"/>
  <c r="N111" i="29"/>
  <c r="P111" i="29"/>
  <c r="R111" i="29"/>
  <c r="T111" i="29"/>
  <c r="V111" i="29"/>
  <c r="X111" i="29"/>
  <c r="Z111" i="29"/>
  <c r="AB111" i="29"/>
  <c r="AD111" i="29"/>
  <c r="D126" i="29"/>
  <c r="J4" i="38"/>
  <c r="F9" i="38"/>
  <c r="F11" i="38"/>
  <c r="J5" i="38" s="1"/>
  <c r="F13" i="38"/>
  <c r="F19" i="38"/>
  <c r="F28" i="38"/>
  <c r="F88" i="38"/>
  <c r="F148" i="38"/>
  <c r="F208" i="38"/>
  <c r="F32" i="38"/>
  <c r="F92" i="38"/>
  <c r="F152" i="38"/>
  <c r="F212" i="38"/>
  <c r="L4" i="38"/>
  <c r="O4" i="38"/>
  <c r="R4" i="38"/>
  <c r="U4" i="38"/>
  <c r="F49" i="38"/>
  <c r="F109" i="38"/>
  <c r="F169" i="38"/>
  <c r="F229" i="38"/>
  <c r="F171" i="38"/>
  <c r="F53" i="38"/>
  <c r="F113" i="38"/>
  <c r="F173" i="38"/>
  <c r="F233" i="38"/>
  <c r="F69" i="38"/>
  <c r="F129" i="38"/>
  <c r="F189" i="38"/>
  <c r="F71" i="38"/>
  <c r="F131" i="38"/>
  <c r="F73" i="38"/>
  <c r="F133" i="38"/>
  <c r="F193" i="38"/>
  <c r="F3" i="26"/>
  <c r="H3" i="26"/>
  <c r="J3" i="26"/>
  <c r="L3" i="26"/>
  <c r="N3" i="26"/>
  <c r="P3" i="26"/>
  <c r="R3" i="26"/>
  <c r="T3" i="26"/>
  <c r="V3" i="26"/>
  <c r="X3" i="26"/>
  <c r="Z3" i="26"/>
  <c r="AB3" i="26"/>
  <c r="AD3" i="26"/>
  <c r="G10" i="26"/>
  <c r="I10" i="26"/>
  <c r="K10" i="26"/>
  <c r="M10" i="26"/>
  <c r="O10" i="26"/>
  <c r="Q10" i="26"/>
  <c r="S10" i="26"/>
  <c r="U10" i="26"/>
  <c r="W10" i="26"/>
  <c r="Y10" i="26"/>
  <c r="AA10" i="26"/>
  <c r="AC10" i="26"/>
  <c r="AE10" i="26"/>
  <c r="G11" i="26"/>
  <c r="I11" i="26"/>
  <c r="K11" i="26"/>
  <c r="M11" i="26"/>
  <c r="O11" i="26"/>
  <c r="Q11" i="26"/>
  <c r="S11" i="26"/>
  <c r="U11" i="26"/>
  <c r="W11" i="26"/>
  <c r="Y11" i="26"/>
  <c r="AA11" i="26"/>
  <c r="AC11" i="26"/>
  <c r="AE11" i="26"/>
  <c r="G12" i="26"/>
  <c r="I12" i="26"/>
  <c r="K12" i="26"/>
  <c r="M12" i="26"/>
  <c r="O12" i="26"/>
  <c r="Q12" i="26"/>
  <c r="S12" i="26"/>
  <c r="U12" i="26"/>
  <c r="W12" i="26"/>
  <c r="Y12" i="26"/>
  <c r="AA12" i="26"/>
  <c r="AC12" i="26"/>
  <c r="AE12" i="26"/>
  <c r="G13" i="26"/>
  <c r="I13" i="26"/>
  <c r="K13" i="26"/>
  <c r="M13" i="26"/>
  <c r="O13" i="26"/>
  <c r="Q13" i="26"/>
  <c r="S13" i="26"/>
  <c r="U13" i="26"/>
  <c r="W13" i="26"/>
  <c r="Y13" i="26"/>
  <c r="AA13" i="26"/>
  <c r="AC13" i="26"/>
  <c r="AE13" i="26"/>
  <c r="G14" i="26"/>
  <c r="I14" i="26"/>
  <c r="K14" i="26"/>
  <c r="M14" i="26"/>
  <c r="O14" i="26"/>
  <c r="Q14" i="26"/>
  <c r="S14" i="26"/>
  <c r="U14" i="26"/>
  <c r="W14" i="26"/>
  <c r="Y14" i="26"/>
  <c r="AA14" i="26"/>
  <c r="AC14" i="26"/>
  <c r="AE14" i="26"/>
  <c r="G15" i="26"/>
  <c r="I15" i="26"/>
  <c r="K15" i="26"/>
  <c r="M15" i="26"/>
  <c r="O15" i="26"/>
  <c r="Q15" i="26"/>
  <c r="S15" i="26"/>
  <c r="U15" i="26"/>
  <c r="W15" i="26"/>
  <c r="Y15" i="26"/>
  <c r="AA15" i="26"/>
  <c r="AC15" i="26"/>
  <c r="AE15" i="26"/>
  <c r="G16" i="26"/>
  <c r="I16" i="26"/>
  <c r="K16" i="26"/>
  <c r="M16" i="26"/>
  <c r="O16" i="26"/>
  <c r="Q16" i="26"/>
  <c r="S16" i="26"/>
  <c r="U16" i="26"/>
  <c r="W16" i="26"/>
  <c r="Y16" i="26"/>
  <c r="AA16" i="26"/>
  <c r="AC16" i="26"/>
  <c r="AE16" i="26"/>
  <c r="G17" i="26"/>
  <c r="I17" i="26"/>
  <c r="K17" i="26"/>
  <c r="M17" i="26"/>
  <c r="O17" i="26"/>
  <c r="Q17" i="26"/>
  <c r="S17" i="26"/>
  <c r="U17" i="26"/>
  <c r="W17" i="26"/>
  <c r="Y17" i="26"/>
  <c r="AA17" i="26"/>
  <c r="AC17" i="26"/>
  <c r="AE17" i="26"/>
  <c r="G18" i="26"/>
  <c r="I18" i="26"/>
  <c r="K18" i="26"/>
  <c r="M18" i="26"/>
  <c r="O18" i="26"/>
  <c r="Q18" i="26"/>
  <c r="S18" i="26"/>
  <c r="U18" i="26"/>
  <c r="W18" i="26"/>
  <c r="Y18" i="26"/>
  <c r="AA18" i="26"/>
  <c r="AC18" i="26"/>
  <c r="AE18" i="26"/>
  <c r="G19" i="26"/>
  <c r="I19" i="26"/>
  <c r="K19" i="26"/>
  <c r="M19" i="26"/>
  <c r="O19" i="26"/>
  <c r="Q19" i="26"/>
  <c r="S19" i="26"/>
  <c r="U19" i="26"/>
  <c r="W19" i="26"/>
  <c r="Y19" i="26"/>
  <c r="AA19" i="26"/>
  <c r="AC19" i="26"/>
  <c r="AE19" i="26"/>
  <c r="G20" i="26"/>
  <c r="I20" i="26"/>
  <c r="K20" i="26"/>
  <c r="M20" i="26"/>
  <c r="O20" i="26"/>
  <c r="Q20" i="26"/>
  <c r="S20" i="26"/>
  <c r="U20" i="26"/>
  <c r="W20" i="26"/>
  <c r="Y20" i="26"/>
  <c r="AA20" i="26"/>
  <c r="AC20" i="26"/>
  <c r="AE20" i="26"/>
  <c r="G21" i="26"/>
  <c r="I21" i="26"/>
  <c r="K21" i="26"/>
  <c r="M21" i="26"/>
  <c r="O21" i="26"/>
  <c r="Q21" i="26"/>
  <c r="S21" i="26"/>
  <c r="U21" i="26"/>
  <c r="W21" i="26"/>
  <c r="Y21" i="26"/>
  <c r="AA21" i="26"/>
  <c r="AC21" i="26"/>
  <c r="AE21" i="26"/>
  <c r="AU23" i="26"/>
  <c r="AU24" i="26"/>
  <c r="F29" i="26"/>
  <c r="H29" i="26"/>
  <c r="J29" i="26"/>
  <c r="L29" i="26"/>
  <c r="N29" i="26"/>
  <c r="P29" i="26"/>
  <c r="R29" i="26"/>
  <c r="T29" i="26"/>
  <c r="V29" i="26"/>
  <c r="X29" i="26"/>
  <c r="Z29" i="26"/>
  <c r="AB29" i="26"/>
  <c r="AD29" i="26"/>
  <c r="F30" i="26"/>
  <c r="H30" i="26"/>
  <c r="J30" i="26"/>
  <c r="L30" i="26"/>
  <c r="N30" i="26"/>
  <c r="P30" i="26"/>
  <c r="R30" i="26"/>
  <c r="T30" i="26"/>
  <c r="V30" i="26"/>
  <c r="X30" i="26"/>
  <c r="Z30" i="26"/>
  <c r="AB30" i="26"/>
  <c r="AD30" i="26"/>
  <c r="F31" i="26"/>
  <c r="H31" i="26"/>
  <c r="J31" i="26"/>
  <c r="L31" i="26"/>
  <c r="N31" i="26"/>
  <c r="P31" i="26"/>
  <c r="R31" i="26"/>
  <c r="T31" i="26"/>
  <c r="V31" i="26"/>
  <c r="X31" i="26"/>
  <c r="Z31" i="26"/>
  <c r="AB31" i="26"/>
  <c r="AD31" i="26"/>
  <c r="F32" i="26"/>
  <c r="H32" i="26"/>
  <c r="J32" i="26"/>
  <c r="L32" i="26"/>
  <c r="N32" i="26"/>
  <c r="P32" i="26"/>
  <c r="R32" i="26"/>
  <c r="T32" i="26"/>
  <c r="V32" i="26"/>
  <c r="X32" i="26"/>
  <c r="Z32" i="26"/>
  <c r="AB32" i="26"/>
  <c r="AD32" i="26"/>
  <c r="F33" i="26"/>
  <c r="H33" i="26"/>
  <c r="J33" i="26"/>
  <c r="L33" i="26"/>
  <c r="N33" i="26"/>
  <c r="P33" i="26"/>
  <c r="R33" i="26"/>
  <c r="T33" i="26"/>
  <c r="V33" i="26"/>
  <c r="X33" i="26"/>
  <c r="Z33" i="26"/>
  <c r="AB33" i="26"/>
  <c r="AD33" i="26"/>
  <c r="F34" i="26"/>
  <c r="H34" i="26"/>
  <c r="J34" i="26"/>
  <c r="L34" i="26"/>
  <c r="N34" i="26"/>
  <c r="P34" i="26"/>
  <c r="R34" i="26"/>
  <c r="T34" i="26"/>
  <c r="V34" i="26"/>
  <c r="X34" i="26"/>
  <c r="Z34" i="26"/>
  <c r="AB34" i="26"/>
  <c r="AD34" i="26"/>
  <c r="F35" i="26"/>
  <c r="H35" i="26"/>
  <c r="J35" i="26"/>
  <c r="L35" i="26"/>
  <c r="N35" i="26"/>
  <c r="P35" i="26"/>
  <c r="R35" i="26"/>
  <c r="T35" i="26"/>
  <c r="V35" i="26"/>
  <c r="X35" i="26"/>
  <c r="Z35" i="26"/>
  <c r="AB35" i="26"/>
  <c r="AD35" i="26"/>
  <c r="F36" i="26"/>
  <c r="H36" i="26"/>
  <c r="J36" i="26"/>
  <c r="L36" i="26"/>
  <c r="N36" i="26"/>
  <c r="P36" i="26"/>
  <c r="R36" i="26"/>
  <c r="T36" i="26"/>
  <c r="V36" i="26"/>
  <c r="X36" i="26"/>
  <c r="Z36" i="26"/>
  <c r="AB36" i="26"/>
  <c r="AD36" i="26"/>
  <c r="F37" i="26"/>
  <c r="H37" i="26"/>
  <c r="J37" i="26"/>
  <c r="L37" i="26"/>
  <c r="N37" i="26"/>
  <c r="P37" i="26"/>
  <c r="R37" i="26"/>
  <c r="T37" i="26"/>
  <c r="V37" i="26"/>
  <c r="X37" i="26"/>
  <c r="Z37" i="26"/>
  <c r="AB37" i="26"/>
  <c r="AD37" i="26"/>
  <c r="F41" i="26"/>
  <c r="H41" i="26"/>
  <c r="J41" i="26"/>
  <c r="L41" i="26"/>
  <c r="N41" i="26"/>
  <c r="P41" i="26"/>
  <c r="R41" i="26"/>
  <c r="T41" i="26"/>
  <c r="V41" i="26"/>
  <c r="X41" i="26"/>
  <c r="Z41" i="26"/>
  <c r="AB41" i="26"/>
  <c r="AD41" i="26"/>
  <c r="F42" i="26"/>
  <c r="H42" i="26"/>
  <c r="J42" i="26"/>
  <c r="L42" i="26"/>
  <c r="N42" i="26"/>
  <c r="P42" i="26"/>
  <c r="R42" i="26"/>
  <c r="T42" i="26"/>
  <c r="V42" i="26"/>
  <c r="X42" i="26"/>
  <c r="Z42" i="26"/>
  <c r="AB42" i="26"/>
  <c r="AD42" i="26"/>
  <c r="J43" i="26"/>
  <c r="L43" i="26"/>
  <c r="N43" i="26"/>
  <c r="P43" i="26"/>
  <c r="R43" i="26"/>
  <c r="T43" i="26"/>
  <c r="V43" i="26"/>
  <c r="X43" i="26"/>
  <c r="Z43" i="26"/>
  <c r="AB43" i="26"/>
  <c r="AD43" i="26"/>
  <c r="F44" i="26"/>
  <c r="H44" i="26"/>
  <c r="J44" i="26"/>
  <c r="L44" i="26"/>
  <c r="N44" i="26"/>
  <c r="P44" i="26"/>
  <c r="R44" i="26"/>
  <c r="T44" i="26"/>
  <c r="V44" i="26"/>
  <c r="X44" i="26"/>
  <c r="Z44" i="26"/>
  <c r="AB44" i="26"/>
  <c r="AD44" i="26"/>
  <c r="F45" i="26"/>
  <c r="H45" i="26"/>
  <c r="J45" i="26"/>
  <c r="L45" i="26"/>
  <c r="N45" i="26"/>
  <c r="P45" i="26"/>
  <c r="R45" i="26"/>
  <c r="T45" i="26"/>
  <c r="V45" i="26"/>
  <c r="X45" i="26"/>
  <c r="Z45" i="26"/>
  <c r="AB45" i="26"/>
  <c r="AD45" i="26"/>
  <c r="F46" i="26"/>
  <c r="H46" i="26"/>
  <c r="J46" i="26"/>
  <c r="L46" i="26"/>
  <c r="N46" i="26"/>
  <c r="P46" i="26"/>
  <c r="R46" i="26"/>
  <c r="T46" i="26"/>
  <c r="V46" i="26"/>
  <c r="X46" i="26"/>
  <c r="Z46" i="26"/>
  <c r="AB46" i="26"/>
  <c r="AD46" i="26"/>
  <c r="F47" i="26"/>
  <c r="H47" i="26"/>
  <c r="J47" i="26"/>
  <c r="L47" i="26"/>
  <c r="N47" i="26"/>
  <c r="P47" i="26"/>
  <c r="R47" i="26"/>
  <c r="T47" i="26"/>
  <c r="V47" i="26"/>
  <c r="X47" i="26"/>
  <c r="Z47" i="26"/>
  <c r="AB47" i="26"/>
  <c r="AD47" i="26"/>
  <c r="F49" i="26"/>
  <c r="H49" i="26"/>
  <c r="J49" i="26"/>
  <c r="L49" i="26"/>
  <c r="N49" i="26"/>
  <c r="P49" i="26"/>
  <c r="R49" i="26"/>
  <c r="T49" i="26"/>
  <c r="V49" i="26"/>
  <c r="X49" i="26"/>
  <c r="Z49" i="26"/>
  <c r="AB49" i="26"/>
  <c r="AD49" i="26"/>
  <c r="F50" i="26"/>
  <c r="H50" i="26"/>
  <c r="J50" i="26"/>
  <c r="L50" i="26"/>
  <c r="N50" i="26"/>
  <c r="P50" i="26"/>
  <c r="R50" i="26"/>
  <c r="T50" i="26"/>
  <c r="V50" i="26"/>
  <c r="X50" i="26"/>
  <c r="Z50" i="26"/>
  <c r="AB50" i="26"/>
  <c r="AD50" i="26"/>
  <c r="F51" i="26"/>
  <c r="H51" i="26"/>
  <c r="J51" i="26"/>
  <c r="L51" i="26"/>
  <c r="N51" i="26"/>
  <c r="P51" i="26"/>
  <c r="R51" i="26"/>
  <c r="T51" i="26"/>
  <c r="V51" i="26"/>
  <c r="X51" i="26"/>
  <c r="Z51" i="26"/>
  <c r="AB51" i="26"/>
  <c r="AD51" i="26"/>
  <c r="F52" i="26"/>
  <c r="H52" i="26"/>
  <c r="J52" i="26"/>
  <c r="L52" i="26"/>
  <c r="N52" i="26"/>
  <c r="P52" i="26"/>
  <c r="R52" i="26"/>
  <c r="T52" i="26"/>
  <c r="V52" i="26"/>
  <c r="X52" i="26"/>
  <c r="Z52" i="26"/>
  <c r="AB52" i="26"/>
  <c r="AD52" i="26"/>
  <c r="F53" i="26"/>
  <c r="H53" i="26"/>
  <c r="J53" i="26"/>
  <c r="L53" i="26"/>
  <c r="N53" i="26"/>
  <c r="P53" i="26"/>
  <c r="R53" i="26"/>
  <c r="T53" i="26"/>
  <c r="V53" i="26"/>
  <c r="X53" i="26"/>
  <c r="Z53" i="26"/>
  <c r="AB53" i="26"/>
  <c r="AD53" i="26"/>
  <c r="F54" i="26"/>
  <c r="H54" i="26"/>
  <c r="J54" i="26"/>
  <c r="L54" i="26"/>
  <c r="N54" i="26"/>
  <c r="P54" i="26"/>
  <c r="R54" i="26"/>
  <c r="T54" i="26"/>
  <c r="V54" i="26"/>
  <c r="X54" i="26"/>
  <c r="Z54" i="26"/>
  <c r="AB54" i="26"/>
  <c r="AD54" i="26"/>
  <c r="F55" i="26"/>
  <c r="H55" i="26"/>
  <c r="J55" i="26"/>
  <c r="L55" i="26"/>
  <c r="N55" i="26"/>
  <c r="P55" i="26"/>
  <c r="R55" i="26"/>
  <c r="T55" i="26"/>
  <c r="V55" i="26"/>
  <c r="X55" i="26"/>
  <c r="Z55" i="26"/>
  <c r="AB55" i="26"/>
  <c r="AD55" i="26"/>
  <c r="F56" i="26"/>
  <c r="H56" i="26"/>
  <c r="J56" i="26"/>
  <c r="L56" i="26"/>
  <c r="N56" i="26"/>
  <c r="P56" i="26"/>
  <c r="R56" i="26"/>
  <c r="T56" i="26"/>
  <c r="V56" i="26"/>
  <c r="X56" i="26"/>
  <c r="Z56" i="26"/>
  <c r="AB56" i="26"/>
  <c r="AD56" i="26"/>
  <c r="F57" i="26"/>
  <c r="H57" i="26"/>
  <c r="J57" i="26"/>
  <c r="L57" i="26"/>
  <c r="N57" i="26"/>
  <c r="P57" i="26"/>
  <c r="R57" i="26"/>
  <c r="T57" i="26"/>
  <c r="V57" i="26"/>
  <c r="X57" i="26"/>
  <c r="Z57" i="26"/>
  <c r="AB57" i="26"/>
  <c r="AD57" i="26"/>
  <c r="F58" i="26"/>
  <c r="H58" i="26"/>
  <c r="J58" i="26"/>
  <c r="L58" i="26"/>
  <c r="N58" i="26"/>
  <c r="P58" i="26"/>
  <c r="R58" i="26"/>
  <c r="T58" i="26"/>
  <c r="V58" i="26"/>
  <c r="X58" i="26"/>
  <c r="Z58" i="26"/>
  <c r="AB58" i="26"/>
  <c r="AD58" i="26"/>
  <c r="F59" i="26"/>
  <c r="H59" i="26"/>
  <c r="J59" i="26"/>
  <c r="L59" i="26"/>
  <c r="N59" i="26"/>
  <c r="P59" i="26"/>
  <c r="R59" i="26"/>
  <c r="T59" i="26"/>
  <c r="V59" i="26"/>
  <c r="X59" i="26"/>
  <c r="Z59" i="26"/>
  <c r="AB59" i="26"/>
  <c r="AD59" i="26"/>
  <c r="F63" i="26"/>
  <c r="H63" i="26"/>
  <c r="J63" i="26"/>
  <c r="L63" i="26"/>
  <c r="N63" i="26"/>
  <c r="P63" i="26"/>
  <c r="R63" i="26"/>
  <c r="T63" i="26"/>
  <c r="V63" i="26"/>
  <c r="X63" i="26"/>
  <c r="Z63" i="26"/>
  <c r="AB63" i="26"/>
  <c r="AD63" i="26"/>
  <c r="F64" i="26"/>
  <c r="H64" i="26"/>
  <c r="J64" i="26"/>
  <c r="L64" i="26"/>
  <c r="N64" i="26"/>
  <c r="P64" i="26"/>
  <c r="R64" i="26"/>
  <c r="T64" i="26"/>
  <c r="V64" i="26"/>
  <c r="X64" i="26"/>
  <c r="Z64" i="26"/>
  <c r="AB64" i="26"/>
  <c r="AD64" i="26"/>
  <c r="F65" i="26"/>
  <c r="H65" i="26"/>
  <c r="J65" i="26"/>
  <c r="L65" i="26"/>
  <c r="N65" i="26"/>
  <c r="P65" i="26"/>
  <c r="R65" i="26"/>
  <c r="T65" i="26"/>
  <c r="V65" i="26"/>
  <c r="X65" i="26"/>
  <c r="Z65" i="26"/>
  <c r="AB65" i="26"/>
  <c r="AD65" i="26"/>
  <c r="F66" i="26"/>
  <c r="H66" i="26"/>
  <c r="J66" i="26"/>
  <c r="L66" i="26"/>
  <c r="N66" i="26"/>
  <c r="P66" i="26"/>
  <c r="R66" i="26"/>
  <c r="T66" i="26"/>
  <c r="V66" i="26"/>
  <c r="X66" i="26"/>
  <c r="Z66" i="26"/>
  <c r="AB66" i="26"/>
  <c r="AD66" i="26"/>
  <c r="F67" i="26"/>
  <c r="H67" i="26"/>
  <c r="J67" i="26"/>
  <c r="L67" i="26"/>
  <c r="N67" i="26"/>
  <c r="P67" i="26"/>
  <c r="R67" i="26"/>
  <c r="T67" i="26"/>
  <c r="V67" i="26"/>
  <c r="X67" i="26"/>
  <c r="Z67" i="26"/>
  <c r="AB67" i="26"/>
  <c r="AD67" i="26"/>
  <c r="F68" i="26"/>
  <c r="H68" i="26"/>
  <c r="J68" i="26"/>
  <c r="L68" i="26"/>
  <c r="N68" i="26"/>
  <c r="P68" i="26"/>
  <c r="R68" i="26"/>
  <c r="T68" i="26"/>
  <c r="V68" i="26"/>
  <c r="X68" i="26"/>
  <c r="Z68" i="26"/>
  <c r="AB68" i="26"/>
  <c r="AD68" i="26"/>
  <c r="F69" i="26"/>
  <c r="H69" i="26"/>
  <c r="J69" i="26"/>
  <c r="L69" i="26"/>
  <c r="N69" i="26"/>
  <c r="P69" i="26"/>
  <c r="R69" i="26"/>
  <c r="T69" i="26"/>
  <c r="V69" i="26"/>
  <c r="X69" i="26"/>
  <c r="Z69" i="26"/>
  <c r="AB69" i="26"/>
  <c r="AD69" i="26"/>
  <c r="F70" i="26"/>
  <c r="H70" i="26"/>
  <c r="J70" i="26"/>
  <c r="L70" i="26"/>
  <c r="N70" i="26"/>
  <c r="P70" i="26"/>
  <c r="R70" i="26"/>
  <c r="T70" i="26"/>
  <c r="V70" i="26"/>
  <c r="X70" i="26"/>
  <c r="Z70" i="26"/>
  <c r="AB70" i="26"/>
  <c r="AD70" i="26"/>
  <c r="F71" i="26"/>
  <c r="H71" i="26"/>
  <c r="J71" i="26"/>
  <c r="L71" i="26"/>
  <c r="N71" i="26"/>
  <c r="P71" i="26"/>
  <c r="R71" i="26"/>
  <c r="T71" i="26"/>
  <c r="V71" i="26"/>
  <c r="X71" i="26"/>
  <c r="Z71" i="26"/>
  <c r="AB71" i="26"/>
  <c r="AD71" i="26"/>
  <c r="F72" i="26"/>
  <c r="H72" i="26"/>
  <c r="J72" i="26"/>
  <c r="L72" i="26"/>
  <c r="N72" i="26"/>
  <c r="P72" i="26"/>
  <c r="R72" i="26"/>
  <c r="T72" i="26"/>
  <c r="V72" i="26"/>
  <c r="X72" i="26"/>
  <c r="Z72" i="26"/>
  <c r="AB72" i="26"/>
  <c r="AD72" i="26"/>
  <c r="F73" i="26"/>
  <c r="H73" i="26"/>
  <c r="J73" i="26"/>
  <c r="L73" i="26"/>
  <c r="N73" i="26"/>
  <c r="P73" i="26"/>
  <c r="R73" i="26"/>
  <c r="T73" i="26"/>
  <c r="V73" i="26"/>
  <c r="X73" i="26"/>
  <c r="Z73" i="26"/>
  <c r="AB73" i="26"/>
  <c r="AD73" i="26"/>
  <c r="F74" i="26"/>
  <c r="H74" i="26"/>
  <c r="J74" i="26"/>
  <c r="L74" i="26"/>
  <c r="N74" i="26"/>
  <c r="P74" i="26"/>
  <c r="R74" i="26"/>
  <c r="T74" i="26"/>
  <c r="V74" i="26"/>
  <c r="X74" i="26"/>
  <c r="Z74" i="26"/>
  <c r="AB74" i="26"/>
  <c r="AD74" i="26"/>
  <c r="F75" i="26"/>
  <c r="H75" i="26"/>
  <c r="J75" i="26"/>
  <c r="L75" i="26"/>
  <c r="N75" i="26"/>
  <c r="P75" i="26"/>
  <c r="R75" i="26"/>
  <c r="T75" i="26"/>
  <c r="V75" i="26"/>
  <c r="X75" i="26"/>
  <c r="Z75" i="26"/>
  <c r="AB75" i="26"/>
  <c r="AD75" i="26"/>
  <c r="F76" i="26"/>
  <c r="H76" i="26"/>
  <c r="J76" i="26"/>
  <c r="L76" i="26"/>
  <c r="N76" i="26"/>
  <c r="P76" i="26"/>
  <c r="R76" i="26"/>
  <c r="T76" i="26"/>
  <c r="V76" i="26"/>
  <c r="X76" i="26"/>
  <c r="Z76" i="26"/>
  <c r="AB76" i="26"/>
  <c r="AD76" i="26"/>
  <c r="F80" i="26"/>
  <c r="H80" i="26"/>
  <c r="J80" i="26"/>
  <c r="L80" i="26"/>
  <c r="N80" i="26"/>
  <c r="P80" i="26"/>
  <c r="R80" i="26"/>
  <c r="T80" i="26"/>
  <c r="V80" i="26"/>
  <c r="X80" i="26"/>
  <c r="Z80" i="26"/>
  <c r="AB80" i="26"/>
  <c r="AD80" i="26"/>
  <c r="F81" i="26"/>
  <c r="H81" i="26"/>
  <c r="J81" i="26"/>
  <c r="L81" i="26"/>
  <c r="N81" i="26"/>
  <c r="P81" i="26"/>
  <c r="R81" i="26"/>
  <c r="T81" i="26"/>
  <c r="V81" i="26"/>
  <c r="X81" i="26"/>
  <c r="Z81" i="26"/>
  <c r="AB81" i="26"/>
  <c r="AD81" i="26"/>
  <c r="F82" i="26"/>
  <c r="H82" i="26"/>
  <c r="J82" i="26"/>
  <c r="L82" i="26"/>
  <c r="N82" i="26"/>
  <c r="P82" i="26"/>
  <c r="R82" i="26"/>
  <c r="T82" i="26"/>
  <c r="V82" i="26"/>
  <c r="X82" i="26"/>
  <c r="Z82" i="26"/>
  <c r="AB82" i="26"/>
  <c r="AD82" i="26"/>
  <c r="F83" i="26"/>
  <c r="H83" i="26"/>
  <c r="J83" i="26"/>
  <c r="L83" i="26"/>
  <c r="N83" i="26"/>
  <c r="P83" i="26"/>
  <c r="R83" i="26"/>
  <c r="T83" i="26"/>
  <c r="V83" i="26"/>
  <c r="X83" i="26"/>
  <c r="Z83" i="26"/>
  <c r="AB83" i="26"/>
  <c r="AD83" i="26"/>
  <c r="F84" i="26"/>
  <c r="H84" i="26"/>
  <c r="J84" i="26"/>
  <c r="L84" i="26"/>
  <c r="N84" i="26"/>
  <c r="P84" i="26"/>
  <c r="R84" i="26"/>
  <c r="T84" i="26"/>
  <c r="V84" i="26"/>
  <c r="X84" i="26"/>
  <c r="Z84" i="26"/>
  <c r="AB84" i="26"/>
  <c r="AD84" i="26"/>
  <c r="F85" i="26"/>
  <c r="H85" i="26"/>
  <c r="J85" i="26"/>
  <c r="L85" i="26"/>
  <c r="N85" i="26"/>
  <c r="P85" i="26"/>
  <c r="R85" i="26"/>
  <c r="T85" i="26"/>
  <c r="V85" i="26"/>
  <c r="X85" i="26"/>
  <c r="Z85" i="26"/>
  <c r="AB85" i="26"/>
  <c r="AD85" i="26"/>
  <c r="F89" i="26"/>
  <c r="H89" i="26"/>
  <c r="J89" i="26"/>
  <c r="L89" i="26"/>
  <c r="N89" i="26"/>
  <c r="P89" i="26"/>
  <c r="R89" i="26"/>
  <c r="T89" i="26"/>
  <c r="V89" i="26"/>
  <c r="X89" i="26"/>
  <c r="Z89" i="26"/>
  <c r="AB89" i="26"/>
  <c r="AD89" i="26"/>
  <c r="F90" i="26"/>
  <c r="H90" i="26"/>
  <c r="J90" i="26"/>
  <c r="L90" i="26"/>
  <c r="N90" i="26"/>
  <c r="P90" i="26"/>
  <c r="R90" i="26"/>
  <c r="T90" i="26"/>
  <c r="V90" i="26"/>
  <c r="X90" i="26"/>
  <c r="Z90" i="26"/>
  <c r="AB90" i="26"/>
  <c r="AD90" i="26"/>
  <c r="F91" i="26"/>
  <c r="H91" i="26"/>
  <c r="J91" i="26"/>
  <c r="L91" i="26"/>
  <c r="N91" i="26"/>
  <c r="P91" i="26"/>
  <c r="R91" i="26"/>
  <c r="T91" i="26"/>
  <c r="V91" i="26"/>
  <c r="X91" i="26"/>
  <c r="Z91" i="26"/>
  <c r="AB91" i="26"/>
  <c r="AD91" i="26"/>
  <c r="F92" i="26"/>
  <c r="H92" i="26"/>
  <c r="J92" i="26"/>
  <c r="L92" i="26"/>
  <c r="N92" i="26"/>
  <c r="P92" i="26"/>
  <c r="R92" i="26"/>
  <c r="T92" i="26"/>
  <c r="V92" i="26"/>
  <c r="X92" i="26"/>
  <c r="Z92" i="26"/>
  <c r="AB92" i="26"/>
  <c r="AD92" i="26"/>
  <c r="F93" i="26"/>
  <c r="H93" i="26"/>
  <c r="J93" i="26"/>
  <c r="L93" i="26"/>
  <c r="N93" i="26"/>
  <c r="P93" i="26"/>
  <c r="R93" i="26"/>
  <c r="T93" i="26"/>
  <c r="V93" i="26"/>
  <c r="X93" i="26"/>
  <c r="Z93" i="26"/>
  <c r="AB93" i="26"/>
  <c r="AD93" i="26"/>
  <c r="F94" i="26"/>
  <c r="H94" i="26"/>
  <c r="J94" i="26"/>
  <c r="L94" i="26"/>
  <c r="N94" i="26"/>
  <c r="P94" i="26"/>
  <c r="R94" i="26"/>
  <c r="T94" i="26"/>
  <c r="V94" i="26"/>
  <c r="X94" i="26"/>
  <c r="Z94" i="26"/>
  <c r="AB94" i="26"/>
  <c r="AD94" i="26"/>
  <c r="F95" i="26"/>
  <c r="H95" i="26"/>
  <c r="J95" i="26"/>
  <c r="L95" i="26"/>
  <c r="N95" i="26"/>
  <c r="P95" i="26"/>
  <c r="R95" i="26"/>
  <c r="T95" i="26"/>
  <c r="V95" i="26"/>
  <c r="X95" i="26"/>
  <c r="Z95" i="26"/>
  <c r="AB95" i="26"/>
  <c r="AD95" i="26"/>
  <c r="F96" i="26"/>
  <c r="H96" i="26"/>
  <c r="J96" i="26"/>
  <c r="L96" i="26"/>
  <c r="N96" i="26"/>
  <c r="P96" i="26"/>
  <c r="R96" i="26"/>
  <c r="T96" i="26"/>
  <c r="V96" i="26"/>
  <c r="X96" i="26"/>
  <c r="Z96" i="26"/>
  <c r="AB96" i="26"/>
  <c r="AD96" i="26"/>
  <c r="F97" i="26"/>
  <c r="H97" i="26"/>
  <c r="J97" i="26"/>
  <c r="L97" i="26"/>
  <c r="N97" i="26"/>
  <c r="P97" i="26"/>
  <c r="R97" i="26"/>
  <c r="T97" i="26"/>
  <c r="V97" i="26"/>
  <c r="X97" i="26"/>
  <c r="Z97" i="26"/>
  <c r="AB97" i="26"/>
  <c r="AD97" i="26"/>
  <c r="F98" i="26"/>
  <c r="H98" i="26"/>
  <c r="J98" i="26"/>
  <c r="L98" i="26"/>
  <c r="N98" i="26"/>
  <c r="P98" i="26"/>
  <c r="R98" i="26"/>
  <c r="T98" i="26"/>
  <c r="V98" i="26"/>
  <c r="X98" i="26"/>
  <c r="Z98" i="26"/>
  <c r="AB98" i="26"/>
  <c r="AD98" i="26"/>
  <c r="F99" i="26"/>
  <c r="H99" i="26"/>
  <c r="J99" i="26"/>
  <c r="L99" i="26"/>
  <c r="N99" i="26"/>
  <c r="P99" i="26"/>
  <c r="R99" i="26"/>
  <c r="T99" i="26"/>
  <c r="V99" i="26"/>
  <c r="X99" i="26"/>
  <c r="Z99" i="26"/>
  <c r="AB99" i="26"/>
  <c r="AD99" i="26"/>
  <c r="F100" i="26"/>
  <c r="H100" i="26"/>
  <c r="J100" i="26"/>
  <c r="L100" i="26"/>
  <c r="N100" i="26"/>
  <c r="P100" i="26"/>
  <c r="R100" i="26"/>
  <c r="T100" i="26"/>
  <c r="V100" i="26"/>
  <c r="X100" i="26"/>
  <c r="Z100" i="26"/>
  <c r="AB100" i="26"/>
  <c r="AD100" i="26"/>
  <c r="F101" i="26"/>
  <c r="H101" i="26"/>
  <c r="J101" i="26"/>
  <c r="L101" i="26"/>
  <c r="N101" i="26"/>
  <c r="P101" i="26"/>
  <c r="R101" i="26"/>
  <c r="T101" i="26"/>
  <c r="V101" i="26"/>
  <c r="X101" i="26"/>
  <c r="Z101" i="26"/>
  <c r="AB101" i="26"/>
  <c r="AD101" i="26"/>
  <c r="F102" i="26"/>
  <c r="H102" i="26"/>
  <c r="J102" i="26"/>
  <c r="L102" i="26"/>
  <c r="N102" i="26"/>
  <c r="P102" i="26"/>
  <c r="R102" i="26"/>
  <c r="T102" i="26"/>
  <c r="V102" i="26"/>
  <c r="X102" i="26"/>
  <c r="Z102" i="26"/>
  <c r="AB102" i="26"/>
  <c r="AD102" i="26"/>
  <c r="F103" i="26"/>
  <c r="H103" i="26"/>
  <c r="J103" i="26"/>
  <c r="L103" i="26"/>
  <c r="N103" i="26"/>
  <c r="P103" i="26"/>
  <c r="R103" i="26"/>
  <c r="T103" i="26"/>
  <c r="V103" i="26"/>
  <c r="X103" i="26"/>
  <c r="Z103" i="26"/>
  <c r="AB103" i="26"/>
  <c r="AD103" i="26"/>
  <c r="F104" i="26"/>
  <c r="H104" i="26"/>
  <c r="J104" i="26"/>
  <c r="L104" i="26"/>
  <c r="N104" i="26"/>
  <c r="P104" i="26"/>
  <c r="R104" i="26"/>
  <c r="T104" i="26"/>
  <c r="V104" i="26"/>
  <c r="X104" i="26"/>
  <c r="Z104" i="26"/>
  <c r="AB104" i="26"/>
  <c r="AD104" i="26"/>
  <c r="F105" i="26"/>
  <c r="H105" i="26"/>
  <c r="J105" i="26"/>
  <c r="L105" i="26"/>
  <c r="N105" i="26"/>
  <c r="P105" i="26"/>
  <c r="R105" i="26"/>
  <c r="T105" i="26"/>
  <c r="V105" i="26"/>
  <c r="X105" i="26"/>
  <c r="Z105" i="26"/>
  <c r="AB105" i="26"/>
  <c r="AD105" i="26"/>
  <c r="F106" i="26"/>
  <c r="H106" i="26"/>
  <c r="J106" i="26"/>
  <c r="L106" i="26"/>
  <c r="N106" i="26"/>
  <c r="P106" i="26"/>
  <c r="R106" i="26"/>
  <c r="T106" i="26"/>
  <c r="V106" i="26"/>
  <c r="X106" i="26"/>
  <c r="Z106" i="26"/>
  <c r="AB106" i="26"/>
  <c r="AD106" i="26"/>
  <c r="F107" i="26"/>
  <c r="H107" i="26"/>
  <c r="J107" i="26"/>
  <c r="L107" i="26"/>
  <c r="N107" i="26"/>
  <c r="P107" i="26"/>
  <c r="R107" i="26"/>
  <c r="T107" i="26"/>
  <c r="V107" i="26"/>
  <c r="X107" i="26"/>
  <c r="Z107" i="26"/>
  <c r="AB107" i="26"/>
  <c r="AD107" i="26"/>
  <c r="F108" i="26"/>
  <c r="H108" i="26"/>
  <c r="J108" i="26"/>
  <c r="L108" i="26"/>
  <c r="N108" i="26"/>
  <c r="P108" i="26"/>
  <c r="R108" i="26"/>
  <c r="T108" i="26"/>
  <c r="V108" i="26"/>
  <c r="X108" i="26"/>
  <c r="Z108" i="26"/>
  <c r="AB108" i="26"/>
  <c r="AD108" i="26"/>
  <c r="F109" i="26"/>
  <c r="H109" i="26"/>
  <c r="J109" i="26"/>
  <c r="L109" i="26"/>
  <c r="N109" i="26"/>
  <c r="P109" i="26"/>
  <c r="R109" i="26"/>
  <c r="T109" i="26"/>
  <c r="V109" i="26"/>
  <c r="X109" i="26"/>
  <c r="Z109" i="26"/>
  <c r="AB109" i="26"/>
  <c r="AD109" i="26"/>
  <c r="F110" i="26"/>
  <c r="H110" i="26"/>
  <c r="J110" i="26"/>
  <c r="L110" i="26"/>
  <c r="N110" i="26"/>
  <c r="P110" i="26"/>
  <c r="R110" i="26"/>
  <c r="T110" i="26"/>
  <c r="V110" i="26"/>
  <c r="X110" i="26"/>
  <c r="Z110" i="26"/>
  <c r="AB110" i="26"/>
  <c r="AD110" i="26"/>
  <c r="F111" i="26"/>
  <c r="H111" i="26"/>
  <c r="J111" i="26"/>
  <c r="L111" i="26"/>
  <c r="N111" i="26"/>
  <c r="P111" i="26"/>
  <c r="R111" i="26"/>
  <c r="T111" i="26"/>
  <c r="V111" i="26"/>
  <c r="X111" i="26"/>
  <c r="Z111" i="26"/>
  <c r="AB111" i="26"/>
  <c r="AD111" i="26"/>
  <c r="D126" i="26"/>
  <c r="Q8" i="42"/>
  <c r="Q9" i="42"/>
  <c r="AG9" i="42"/>
  <c r="Q10" i="42"/>
  <c r="E11" i="42"/>
  <c r="F11" i="42"/>
  <c r="G11" i="42"/>
  <c r="H11" i="42"/>
  <c r="I11" i="42"/>
  <c r="J11" i="42"/>
  <c r="K11" i="42"/>
  <c r="L11" i="42"/>
  <c r="M11" i="42"/>
  <c r="N11" i="42"/>
  <c r="O11" i="42"/>
  <c r="P11" i="42"/>
  <c r="AG11" i="42"/>
  <c r="Q13" i="42"/>
  <c r="Q14" i="42"/>
  <c r="U14" i="42"/>
  <c r="V14" i="42"/>
  <c r="W14" i="42"/>
  <c r="X14" i="42"/>
  <c r="Y14" i="42"/>
  <c r="Z14" i="42"/>
  <c r="AA14" i="42"/>
  <c r="AB14" i="42"/>
  <c r="AC14" i="42"/>
  <c r="AD14" i="42"/>
  <c r="AE14" i="42"/>
  <c r="AF14" i="42"/>
  <c r="Q15" i="42"/>
  <c r="E16" i="42"/>
  <c r="F16" i="42"/>
  <c r="G16" i="42"/>
  <c r="H16" i="42"/>
  <c r="I16" i="42"/>
  <c r="J16" i="42"/>
  <c r="K16" i="42"/>
  <c r="L16" i="42"/>
  <c r="M16" i="42"/>
  <c r="N16" i="42"/>
  <c r="O16" i="42"/>
  <c r="P16" i="42"/>
  <c r="Q19" i="42"/>
  <c r="Q20" i="42"/>
  <c r="Q21" i="42"/>
  <c r="Q22" i="42"/>
  <c r="Q23" i="42"/>
  <c r="Q28" i="42"/>
  <c r="AF28" i="42"/>
  <c r="AA30" i="42" s="1"/>
  <c r="Q29" i="42"/>
  <c r="AF29" i="42"/>
  <c r="Q30" i="42"/>
  <c r="V30" i="42"/>
  <c r="Q31" i="42"/>
  <c r="Q32" i="42"/>
  <c r="Q33" i="42"/>
  <c r="E34" i="42"/>
  <c r="F34" i="42"/>
  <c r="G34" i="42"/>
  <c r="H34" i="42"/>
  <c r="I34" i="42"/>
  <c r="J34" i="42"/>
  <c r="K34" i="42"/>
  <c r="L34" i="42"/>
  <c r="M34" i="42"/>
  <c r="N34" i="42"/>
  <c r="O34" i="42"/>
  <c r="P34" i="42"/>
  <c r="Q36" i="42"/>
  <c r="Q37" i="42"/>
  <c r="Q38" i="42"/>
  <c r="Q39" i="42"/>
  <c r="E40" i="42"/>
  <c r="F40" i="42"/>
  <c r="G40" i="42"/>
  <c r="H40" i="42"/>
  <c r="I40" i="42"/>
  <c r="J40" i="42"/>
  <c r="K40" i="42"/>
  <c r="L40" i="42"/>
  <c r="M40" i="42"/>
  <c r="N40" i="42"/>
  <c r="O40" i="42"/>
  <c r="P40" i="42"/>
  <c r="Q42" i="42"/>
  <c r="Q46" i="42"/>
  <c r="Q68" i="42"/>
  <c r="Q69" i="42"/>
  <c r="E70" i="42"/>
  <c r="F70" i="42"/>
  <c r="G70" i="42"/>
  <c r="H70" i="42"/>
  <c r="I70" i="42"/>
  <c r="J70" i="42"/>
  <c r="K70" i="42"/>
  <c r="L70" i="42"/>
  <c r="M70" i="42"/>
  <c r="N70" i="42"/>
  <c r="O70" i="42"/>
  <c r="P70" i="42"/>
  <c r="Q72" i="42"/>
  <c r="Q74" i="42"/>
  <c r="Q75" i="42"/>
  <c r="E76" i="42"/>
  <c r="F76" i="42"/>
  <c r="G76" i="42"/>
  <c r="H76" i="42"/>
  <c r="I76" i="42"/>
  <c r="J76" i="42"/>
  <c r="K76" i="42"/>
  <c r="L76" i="42"/>
  <c r="M76" i="42"/>
  <c r="N76" i="42"/>
  <c r="O76" i="42"/>
  <c r="P76" i="42"/>
  <c r="Q78" i="42"/>
  <c r="Q80" i="42"/>
  <c r="Q81" i="42"/>
  <c r="E82" i="42"/>
  <c r="F82" i="42"/>
  <c r="G82" i="42"/>
  <c r="H82" i="42"/>
  <c r="I82" i="42"/>
  <c r="J82" i="42"/>
  <c r="K82" i="42"/>
  <c r="L82" i="42"/>
  <c r="M82" i="42"/>
  <c r="N82" i="42"/>
  <c r="O82" i="42"/>
  <c r="P82" i="42"/>
  <c r="Q84" i="42"/>
  <c r="Q85" i="42"/>
  <c r="Q86" i="42"/>
  <c r="Q87" i="42"/>
  <c r="Q88" i="42"/>
  <c r="E89" i="42"/>
  <c r="F89" i="42"/>
  <c r="G89" i="42"/>
  <c r="H89" i="42"/>
  <c r="I89" i="42"/>
  <c r="J89" i="42"/>
  <c r="K89" i="42"/>
  <c r="L89" i="42"/>
  <c r="M89" i="42"/>
  <c r="N89" i="42"/>
  <c r="O89" i="42"/>
  <c r="P89" i="42"/>
  <c r="Q91" i="42"/>
  <c r="Q92" i="42"/>
  <c r="Q93" i="42"/>
  <c r="Q94" i="42"/>
  <c r="E95" i="42"/>
  <c r="E97" i="42" s="1"/>
  <c r="F95" i="42"/>
  <c r="G95" i="42"/>
  <c r="G97" i="42" s="1"/>
  <c r="H95" i="42"/>
  <c r="H97" i="42" s="1"/>
  <c r="I95" i="42"/>
  <c r="I97" i="42" s="1"/>
  <c r="J95" i="42"/>
  <c r="K95" i="42"/>
  <c r="K97" i="42" s="1"/>
  <c r="L95" i="42"/>
  <c r="L97" i="42" s="1"/>
  <c r="M95" i="42"/>
  <c r="M97" i="42" s="1"/>
  <c r="N95" i="42"/>
  <c r="O95" i="42"/>
  <c r="O97" i="42" s="1"/>
  <c r="P95" i="42"/>
  <c r="P97" i="42" s="1"/>
  <c r="E96" i="42"/>
  <c r="F96" i="42"/>
  <c r="G96" i="42"/>
  <c r="I96" i="42"/>
  <c r="J96" i="42"/>
  <c r="K96" i="42"/>
  <c r="L96" i="42"/>
  <c r="M96" i="42"/>
  <c r="N96" i="42"/>
  <c r="O96" i="42"/>
  <c r="O98" i="42" s="1"/>
  <c r="P96" i="42"/>
  <c r="Q100" i="42"/>
  <c r="Q101" i="42"/>
  <c r="Q102" i="42"/>
  <c r="Q103" i="42"/>
  <c r="E104" i="42"/>
  <c r="F104" i="42"/>
  <c r="G104" i="42"/>
  <c r="H104" i="42"/>
  <c r="I104" i="42"/>
  <c r="J104" i="42"/>
  <c r="K104" i="42"/>
  <c r="L104" i="42"/>
  <c r="M104" i="42"/>
  <c r="N104" i="42"/>
  <c r="O104" i="42"/>
  <c r="P104" i="42"/>
  <c r="Q106" i="42"/>
  <c r="Q107" i="42"/>
  <c r="Q108" i="42"/>
  <c r="Q109" i="42"/>
  <c r="Q110" i="42"/>
  <c r="Q111" i="42"/>
  <c r="Q112" i="42"/>
  <c r="Q113" i="42"/>
  <c r="Q114" i="42"/>
  <c r="Q115" i="42"/>
  <c r="Q116" i="42"/>
  <c r="Q117" i="42"/>
  <c r="Q118" i="42"/>
  <c r="E119" i="42"/>
  <c r="F119" i="42"/>
  <c r="G119" i="42"/>
  <c r="H119" i="42"/>
  <c r="I119" i="42"/>
  <c r="J119" i="42"/>
  <c r="K119" i="42"/>
  <c r="L119" i="42"/>
  <c r="M119" i="42"/>
  <c r="N119" i="42"/>
  <c r="O119" i="42"/>
  <c r="P119" i="42"/>
  <c r="Q122" i="42"/>
  <c r="F3" i="28"/>
  <c r="H3" i="28"/>
  <c r="J3" i="28"/>
  <c r="L3" i="28"/>
  <c r="N3" i="28"/>
  <c r="P3" i="28"/>
  <c r="R3" i="28"/>
  <c r="T3" i="28"/>
  <c r="V3" i="28"/>
  <c r="X3" i="28"/>
  <c r="Z3" i="28"/>
  <c r="AB3" i="28"/>
  <c r="AD3" i="28"/>
  <c r="G10" i="28"/>
  <c r="I10" i="28"/>
  <c r="K10" i="28"/>
  <c r="M10" i="28"/>
  <c r="O10" i="28"/>
  <c r="Q10" i="28"/>
  <c r="S10" i="28"/>
  <c r="U10" i="28"/>
  <c r="W10" i="28"/>
  <c r="Y10" i="28"/>
  <c r="AA10" i="28"/>
  <c r="AC10" i="28"/>
  <c r="AE10" i="28"/>
  <c r="G11" i="28"/>
  <c r="I11" i="28"/>
  <c r="K11" i="28"/>
  <c r="M11" i="28"/>
  <c r="O11" i="28"/>
  <c r="Q11" i="28"/>
  <c r="S11" i="28"/>
  <c r="U11" i="28"/>
  <c r="W11" i="28"/>
  <c r="Y11" i="28"/>
  <c r="AA11" i="28"/>
  <c r="AC11" i="28"/>
  <c r="AE11" i="28"/>
  <c r="G12" i="28"/>
  <c r="I12" i="28"/>
  <c r="K12" i="28"/>
  <c r="M12" i="28"/>
  <c r="O12" i="28"/>
  <c r="Q12" i="28"/>
  <c r="S12" i="28"/>
  <c r="U12" i="28"/>
  <c r="W12" i="28"/>
  <c r="Y12" i="28"/>
  <c r="AA12" i="28"/>
  <c r="AC12" i="28"/>
  <c r="AE12" i="28"/>
  <c r="G13" i="28"/>
  <c r="I13" i="28"/>
  <c r="K13" i="28"/>
  <c r="M13" i="28"/>
  <c r="O13" i="28"/>
  <c r="Q13" i="28"/>
  <c r="S13" i="28"/>
  <c r="U13" i="28"/>
  <c r="W13" i="28"/>
  <c r="Y13" i="28"/>
  <c r="AA13" i="28"/>
  <c r="AC13" i="28"/>
  <c r="AE13" i="28"/>
  <c r="G14" i="28"/>
  <c r="I14" i="28"/>
  <c r="K14" i="28"/>
  <c r="M14" i="28"/>
  <c r="O14" i="28"/>
  <c r="Q14" i="28"/>
  <c r="S14" i="28"/>
  <c r="U14" i="28"/>
  <c r="W14" i="28"/>
  <c r="Y14" i="28"/>
  <c r="AA14" i="28"/>
  <c r="AC14" i="28"/>
  <c r="AE14" i="28"/>
  <c r="G15" i="28"/>
  <c r="I15" i="28"/>
  <c r="K15" i="28"/>
  <c r="M15" i="28"/>
  <c r="O15" i="28"/>
  <c r="Q15" i="28"/>
  <c r="S15" i="28"/>
  <c r="U15" i="28"/>
  <c r="W15" i="28"/>
  <c r="Y15" i="28"/>
  <c r="AA15" i="28"/>
  <c r="AC15" i="28"/>
  <c r="AE15" i="28"/>
  <c r="G16" i="28"/>
  <c r="I16" i="28"/>
  <c r="K16" i="28"/>
  <c r="M16" i="28"/>
  <c r="O16" i="28"/>
  <c r="Q16" i="28"/>
  <c r="S16" i="28"/>
  <c r="U16" i="28"/>
  <c r="W16" i="28"/>
  <c r="Y16" i="28"/>
  <c r="AA16" i="28"/>
  <c r="AC16" i="28"/>
  <c r="AE16" i="28"/>
  <c r="G17" i="28"/>
  <c r="I17" i="28"/>
  <c r="K17" i="28"/>
  <c r="M17" i="28"/>
  <c r="O17" i="28"/>
  <c r="Q17" i="28"/>
  <c r="S17" i="28"/>
  <c r="U17" i="28"/>
  <c r="W17" i="28"/>
  <c r="Y17" i="28"/>
  <c r="AA17" i="28"/>
  <c r="AC17" i="28"/>
  <c r="AE17" i="28"/>
  <c r="G18" i="28"/>
  <c r="I18" i="28"/>
  <c r="K18" i="28"/>
  <c r="M18" i="28"/>
  <c r="O18" i="28"/>
  <c r="Q18" i="28"/>
  <c r="S18" i="28"/>
  <c r="U18" i="28"/>
  <c r="W18" i="28"/>
  <c r="Y18" i="28"/>
  <c r="AA18" i="28"/>
  <c r="AC18" i="28"/>
  <c r="AE18" i="28"/>
  <c r="G19" i="28"/>
  <c r="I19" i="28"/>
  <c r="K19" i="28"/>
  <c r="M19" i="28"/>
  <c r="O19" i="28"/>
  <c r="Q19" i="28"/>
  <c r="S19" i="28"/>
  <c r="U19" i="28"/>
  <c r="W19" i="28"/>
  <c r="Y19" i="28"/>
  <c r="AA19" i="28"/>
  <c r="AC19" i="28"/>
  <c r="AE19" i="28"/>
  <c r="G20" i="28"/>
  <c r="I20" i="28"/>
  <c r="K20" i="28"/>
  <c r="M20" i="28"/>
  <c r="O20" i="28"/>
  <c r="Q20" i="28"/>
  <c r="S20" i="28"/>
  <c r="U20" i="28"/>
  <c r="W20" i="28"/>
  <c r="Y20" i="28"/>
  <c r="AA20" i="28"/>
  <c r="AC20" i="28"/>
  <c r="AE20" i="28"/>
  <c r="G21" i="28"/>
  <c r="I21" i="28"/>
  <c r="K21" i="28"/>
  <c r="M21" i="28"/>
  <c r="O21" i="28"/>
  <c r="Q21" i="28"/>
  <c r="S21" i="28"/>
  <c r="U21" i="28"/>
  <c r="W21" i="28"/>
  <c r="Y21" i="28"/>
  <c r="AA21" i="28"/>
  <c r="AC21" i="28"/>
  <c r="AE21" i="28"/>
  <c r="AU23" i="28"/>
  <c r="AU24" i="28"/>
  <c r="F29" i="28"/>
  <c r="H29" i="28"/>
  <c r="J29" i="28"/>
  <c r="L29" i="28"/>
  <c r="N29" i="28"/>
  <c r="P29" i="28"/>
  <c r="R29" i="28"/>
  <c r="T29" i="28"/>
  <c r="V29" i="28"/>
  <c r="X29" i="28"/>
  <c r="Z29" i="28"/>
  <c r="AB29" i="28"/>
  <c r="AD29" i="28"/>
  <c r="F30" i="28"/>
  <c r="H30" i="28"/>
  <c r="J30" i="28"/>
  <c r="L30" i="28"/>
  <c r="N30" i="28"/>
  <c r="P30" i="28"/>
  <c r="R30" i="28"/>
  <c r="T30" i="28"/>
  <c r="V30" i="28"/>
  <c r="X30" i="28"/>
  <c r="Z30" i="28"/>
  <c r="AB30" i="28"/>
  <c r="AD30" i="28"/>
  <c r="F31" i="28"/>
  <c r="H31" i="28"/>
  <c r="J31" i="28"/>
  <c r="L31" i="28"/>
  <c r="N31" i="28"/>
  <c r="P31" i="28"/>
  <c r="R31" i="28"/>
  <c r="T31" i="28"/>
  <c r="V31" i="28"/>
  <c r="X31" i="28"/>
  <c r="Z31" i="28"/>
  <c r="AB31" i="28"/>
  <c r="AD31" i="28"/>
  <c r="F32" i="28"/>
  <c r="H32" i="28"/>
  <c r="J32" i="28"/>
  <c r="L32" i="28"/>
  <c r="N32" i="28"/>
  <c r="P32" i="28"/>
  <c r="R32" i="28"/>
  <c r="T32" i="28"/>
  <c r="V32" i="28"/>
  <c r="X32" i="28"/>
  <c r="Z32" i="28"/>
  <c r="AB32" i="28"/>
  <c r="AD32" i="28"/>
  <c r="F33" i="28"/>
  <c r="H33" i="28"/>
  <c r="J33" i="28"/>
  <c r="L33" i="28"/>
  <c r="N33" i="28"/>
  <c r="P33" i="28"/>
  <c r="R33" i="28"/>
  <c r="T33" i="28"/>
  <c r="V33" i="28"/>
  <c r="X33" i="28"/>
  <c r="Z33" i="28"/>
  <c r="AB33" i="28"/>
  <c r="AD33" i="28"/>
  <c r="F34" i="28"/>
  <c r="H34" i="28"/>
  <c r="J34" i="28"/>
  <c r="L34" i="28"/>
  <c r="N34" i="28"/>
  <c r="P34" i="28"/>
  <c r="R34" i="28"/>
  <c r="T34" i="28"/>
  <c r="V34" i="28"/>
  <c r="X34" i="28"/>
  <c r="Z34" i="28"/>
  <c r="AB34" i="28"/>
  <c r="AD34" i="28"/>
  <c r="F35" i="28"/>
  <c r="H35" i="28"/>
  <c r="J35" i="28"/>
  <c r="L35" i="28"/>
  <c r="N35" i="28"/>
  <c r="P35" i="28"/>
  <c r="R35" i="28"/>
  <c r="T35" i="28"/>
  <c r="V35" i="28"/>
  <c r="X35" i="28"/>
  <c r="Z35" i="28"/>
  <c r="AB35" i="28"/>
  <c r="AD35" i="28"/>
  <c r="F36" i="28"/>
  <c r="H36" i="28"/>
  <c r="J36" i="28"/>
  <c r="L36" i="28"/>
  <c r="N36" i="28"/>
  <c r="P36" i="28"/>
  <c r="R36" i="28"/>
  <c r="T36" i="28"/>
  <c r="V36" i="28"/>
  <c r="X36" i="28"/>
  <c r="Z36" i="28"/>
  <c r="AB36" i="28"/>
  <c r="AD36" i="28"/>
  <c r="F37" i="28"/>
  <c r="H37" i="28"/>
  <c r="J37" i="28"/>
  <c r="L37" i="28"/>
  <c r="N37" i="28"/>
  <c r="P37" i="28"/>
  <c r="R37" i="28"/>
  <c r="T37" i="28"/>
  <c r="V37" i="28"/>
  <c r="X37" i="28"/>
  <c r="Z37" i="28"/>
  <c r="AB37" i="28"/>
  <c r="AD37" i="28"/>
  <c r="F41" i="28"/>
  <c r="H41" i="28"/>
  <c r="J41" i="28"/>
  <c r="L41" i="28"/>
  <c r="N41" i="28"/>
  <c r="P41" i="28"/>
  <c r="R41" i="28"/>
  <c r="T41" i="28"/>
  <c r="V41" i="28"/>
  <c r="X41" i="28"/>
  <c r="Z41" i="28"/>
  <c r="AB41" i="28"/>
  <c r="AD41" i="28"/>
  <c r="F42" i="28"/>
  <c r="H42" i="28"/>
  <c r="J42" i="28"/>
  <c r="L42" i="28"/>
  <c r="N42" i="28"/>
  <c r="P42" i="28"/>
  <c r="R42" i="28"/>
  <c r="T42" i="28"/>
  <c r="V42" i="28"/>
  <c r="X42" i="28"/>
  <c r="Z42" i="28"/>
  <c r="AB42" i="28"/>
  <c r="AD42" i="28"/>
  <c r="J43" i="28"/>
  <c r="L43" i="28"/>
  <c r="N43" i="28"/>
  <c r="P43" i="28"/>
  <c r="R43" i="28"/>
  <c r="T43" i="28"/>
  <c r="V43" i="28"/>
  <c r="X43" i="28"/>
  <c r="Z43" i="28"/>
  <c r="AB43" i="28"/>
  <c r="AD43" i="28"/>
  <c r="F44" i="28"/>
  <c r="H44" i="28"/>
  <c r="J44" i="28"/>
  <c r="L44" i="28"/>
  <c r="N44" i="28"/>
  <c r="P44" i="28"/>
  <c r="R44" i="28"/>
  <c r="T44" i="28"/>
  <c r="V44" i="28"/>
  <c r="X44" i="28"/>
  <c r="Z44" i="28"/>
  <c r="AB44" i="28"/>
  <c r="AD44" i="28"/>
  <c r="F45" i="28"/>
  <c r="H45" i="28"/>
  <c r="J45" i="28"/>
  <c r="L45" i="28"/>
  <c r="N45" i="28"/>
  <c r="P45" i="28"/>
  <c r="R45" i="28"/>
  <c r="T45" i="28"/>
  <c r="V45" i="28"/>
  <c r="X45" i="28"/>
  <c r="Z45" i="28"/>
  <c r="AB45" i="28"/>
  <c r="AD45" i="28"/>
  <c r="F46" i="28"/>
  <c r="H46" i="28"/>
  <c r="J46" i="28"/>
  <c r="L46" i="28"/>
  <c r="N46" i="28"/>
  <c r="P46" i="28"/>
  <c r="R46" i="28"/>
  <c r="T46" i="28"/>
  <c r="V46" i="28"/>
  <c r="X46" i="28"/>
  <c r="Z46" i="28"/>
  <c r="AB46" i="28"/>
  <c r="AD46" i="28"/>
  <c r="F47" i="28"/>
  <c r="H47" i="28"/>
  <c r="J47" i="28"/>
  <c r="L47" i="28"/>
  <c r="N47" i="28"/>
  <c r="P47" i="28"/>
  <c r="R47" i="28"/>
  <c r="T47" i="28"/>
  <c r="V47" i="28"/>
  <c r="X47" i="28"/>
  <c r="Z47" i="28"/>
  <c r="AB47" i="28"/>
  <c r="AD47" i="28"/>
  <c r="F49" i="28"/>
  <c r="H49" i="28"/>
  <c r="J49" i="28"/>
  <c r="L49" i="28"/>
  <c r="N49" i="28"/>
  <c r="P49" i="28"/>
  <c r="R49" i="28"/>
  <c r="T49" i="28"/>
  <c r="V49" i="28"/>
  <c r="X49" i="28"/>
  <c r="Z49" i="28"/>
  <c r="AB49" i="28"/>
  <c r="AD49" i="28"/>
  <c r="F50" i="28"/>
  <c r="H50" i="28"/>
  <c r="J50" i="28"/>
  <c r="L50" i="28"/>
  <c r="N50" i="28"/>
  <c r="P50" i="28"/>
  <c r="R50" i="28"/>
  <c r="T50" i="28"/>
  <c r="V50" i="28"/>
  <c r="X50" i="28"/>
  <c r="Z50" i="28"/>
  <c r="AB50" i="28"/>
  <c r="AD50" i="28"/>
  <c r="F51" i="28"/>
  <c r="H51" i="28"/>
  <c r="J51" i="28"/>
  <c r="L51" i="28"/>
  <c r="N51" i="28"/>
  <c r="P51" i="28"/>
  <c r="R51" i="28"/>
  <c r="T51" i="28"/>
  <c r="V51" i="28"/>
  <c r="X51" i="28"/>
  <c r="Z51" i="28"/>
  <c r="AB51" i="28"/>
  <c r="AD51" i="28"/>
  <c r="F52" i="28"/>
  <c r="H52" i="28"/>
  <c r="J52" i="28"/>
  <c r="L52" i="28"/>
  <c r="N52" i="28"/>
  <c r="P52" i="28"/>
  <c r="R52" i="28"/>
  <c r="T52" i="28"/>
  <c r="V52" i="28"/>
  <c r="X52" i="28"/>
  <c r="Z52" i="28"/>
  <c r="AB52" i="28"/>
  <c r="AD52" i="28"/>
  <c r="F53" i="28"/>
  <c r="H53" i="28"/>
  <c r="J53" i="28"/>
  <c r="L53" i="28"/>
  <c r="N53" i="28"/>
  <c r="P53" i="28"/>
  <c r="R53" i="28"/>
  <c r="T53" i="28"/>
  <c r="V53" i="28"/>
  <c r="X53" i="28"/>
  <c r="Z53" i="28"/>
  <c r="AB53" i="28"/>
  <c r="AD53" i="28"/>
  <c r="F54" i="28"/>
  <c r="H54" i="28"/>
  <c r="J54" i="28"/>
  <c r="L54" i="28"/>
  <c r="N54" i="28"/>
  <c r="P54" i="28"/>
  <c r="R54" i="28"/>
  <c r="T54" i="28"/>
  <c r="V54" i="28"/>
  <c r="X54" i="28"/>
  <c r="Z54" i="28"/>
  <c r="AB54" i="28"/>
  <c r="AD54" i="28"/>
  <c r="F55" i="28"/>
  <c r="H55" i="28"/>
  <c r="J55" i="28"/>
  <c r="L55" i="28"/>
  <c r="N55" i="28"/>
  <c r="P55" i="28"/>
  <c r="R55" i="28"/>
  <c r="T55" i="28"/>
  <c r="V55" i="28"/>
  <c r="X55" i="28"/>
  <c r="Z55" i="28"/>
  <c r="AB55" i="28"/>
  <c r="AD55" i="28"/>
  <c r="F56" i="28"/>
  <c r="H56" i="28"/>
  <c r="J56" i="28"/>
  <c r="L56" i="28"/>
  <c r="N56" i="28"/>
  <c r="P56" i="28"/>
  <c r="R56" i="28"/>
  <c r="T56" i="28"/>
  <c r="V56" i="28"/>
  <c r="X56" i="28"/>
  <c r="Z56" i="28"/>
  <c r="AB56" i="28"/>
  <c r="AD56" i="28"/>
  <c r="F57" i="28"/>
  <c r="H57" i="28"/>
  <c r="J57" i="28"/>
  <c r="L57" i="28"/>
  <c r="N57" i="28"/>
  <c r="P57" i="28"/>
  <c r="R57" i="28"/>
  <c r="T57" i="28"/>
  <c r="V57" i="28"/>
  <c r="X57" i="28"/>
  <c r="Z57" i="28"/>
  <c r="AB57" i="28"/>
  <c r="AD57" i="28"/>
  <c r="F58" i="28"/>
  <c r="H58" i="28"/>
  <c r="J58" i="28"/>
  <c r="L58" i="28"/>
  <c r="N58" i="28"/>
  <c r="P58" i="28"/>
  <c r="R58" i="28"/>
  <c r="T58" i="28"/>
  <c r="V58" i="28"/>
  <c r="X58" i="28"/>
  <c r="Z58" i="28"/>
  <c r="AB58" i="28"/>
  <c r="AD58" i="28"/>
  <c r="F59" i="28"/>
  <c r="H59" i="28"/>
  <c r="J59" i="28"/>
  <c r="L59" i="28"/>
  <c r="N59" i="28"/>
  <c r="P59" i="28"/>
  <c r="R59" i="28"/>
  <c r="T59" i="28"/>
  <c r="V59" i="28"/>
  <c r="X59" i="28"/>
  <c r="Z59" i="28"/>
  <c r="AB59" i="28"/>
  <c r="AD59" i="28"/>
  <c r="F63" i="28"/>
  <c r="H63" i="28"/>
  <c r="J63" i="28"/>
  <c r="L63" i="28"/>
  <c r="N63" i="28"/>
  <c r="P63" i="28"/>
  <c r="R63" i="28"/>
  <c r="T63" i="28"/>
  <c r="V63" i="28"/>
  <c r="X63" i="28"/>
  <c r="Z63" i="28"/>
  <c r="AB63" i="28"/>
  <c r="AD63" i="28"/>
  <c r="F64" i="28"/>
  <c r="H64" i="28"/>
  <c r="J64" i="28"/>
  <c r="L64" i="28"/>
  <c r="N64" i="28"/>
  <c r="P64" i="28"/>
  <c r="R64" i="28"/>
  <c r="T64" i="28"/>
  <c r="V64" i="28"/>
  <c r="X64" i="28"/>
  <c r="Z64" i="28"/>
  <c r="AB64" i="28"/>
  <c r="AD64" i="28"/>
  <c r="F65" i="28"/>
  <c r="H65" i="28"/>
  <c r="J65" i="28"/>
  <c r="L65" i="28"/>
  <c r="N65" i="28"/>
  <c r="P65" i="28"/>
  <c r="R65" i="28"/>
  <c r="T65" i="28"/>
  <c r="V65" i="28"/>
  <c r="X65" i="28"/>
  <c r="Z65" i="28"/>
  <c r="AB65" i="28"/>
  <c r="AD65" i="28"/>
  <c r="F66" i="28"/>
  <c r="H66" i="28"/>
  <c r="J66" i="28"/>
  <c r="L66" i="28"/>
  <c r="N66" i="28"/>
  <c r="P66" i="28"/>
  <c r="R66" i="28"/>
  <c r="T66" i="28"/>
  <c r="V66" i="28"/>
  <c r="X66" i="28"/>
  <c r="Z66" i="28"/>
  <c r="AB66" i="28"/>
  <c r="AD66" i="28"/>
  <c r="F67" i="28"/>
  <c r="H67" i="28"/>
  <c r="J67" i="28"/>
  <c r="L67" i="28"/>
  <c r="N67" i="28"/>
  <c r="P67" i="28"/>
  <c r="R67" i="28"/>
  <c r="T67" i="28"/>
  <c r="V67" i="28"/>
  <c r="X67" i="28"/>
  <c r="Z67" i="28"/>
  <c r="AB67" i="28"/>
  <c r="AD67" i="28"/>
  <c r="F68" i="28"/>
  <c r="H68" i="28"/>
  <c r="J68" i="28"/>
  <c r="L68" i="28"/>
  <c r="N68" i="28"/>
  <c r="P68" i="28"/>
  <c r="R68" i="28"/>
  <c r="T68" i="28"/>
  <c r="V68" i="28"/>
  <c r="X68" i="28"/>
  <c r="Z68" i="28"/>
  <c r="AB68" i="28"/>
  <c r="AD68" i="28"/>
  <c r="F69" i="28"/>
  <c r="H69" i="28"/>
  <c r="J69" i="28"/>
  <c r="L69" i="28"/>
  <c r="N69" i="28"/>
  <c r="P69" i="28"/>
  <c r="R69" i="28"/>
  <c r="T69" i="28"/>
  <c r="V69" i="28"/>
  <c r="X69" i="28"/>
  <c r="Z69" i="28"/>
  <c r="AB69" i="28"/>
  <c r="AD69" i="28"/>
  <c r="F70" i="28"/>
  <c r="H70" i="28"/>
  <c r="J70" i="28"/>
  <c r="L70" i="28"/>
  <c r="N70" i="28"/>
  <c r="P70" i="28"/>
  <c r="R70" i="28"/>
  <c r="T70" i="28"/>
  <c r="V70" i="28"/>
  <c r="X70" i="28"/>
  <c r="Z70" i="28"/>
  <c r="AB70" i="28"/>
  <c r="AD70" i="28"/>
  <c r="F71" i="28"/>
  <c r="H71" i="28"/>
  <c r="J71" i="28"/>
  <c r="L71" i="28"/>
  <c r="N71" i="28"/>
  <c r="P71" i="28"/>
  <c r="R71" i="28"/>
  <c r="T71" i="28"/>
  <c r="V71" i="28"/>
  <c r="X71" i="28"/>
  <c r="Z71" i="28"/>
  <c r="AB71" i="28"/>
  <c r="AD71" i="28"/>
  <c r="F72" i="28"/>
  <c r="H72" i="28"/>
  <c r="J72" i="28"/>
  <c r="L72" i="28"/>
  <c r="N72" i="28"/>
  <c r="P72" i="28"/>
  <c r="R72" i="28"/>
  <c r="T72" i="28"/>
  <c r="V72" i="28"/>
  <c r="X72" i="28"/>
  <c r="Z72" i="28"/>
  <c r="AB72" i="28"/>
  <c r="AD72" i="28"/>
  <c r="F73" i="28"/>
  <c r="H73" i="28"/>
  <c r="J73" i="28"/>
  <c r="L73" i="28"/>
  <c r="N73" i="28"/>
  <c r="P73" i="28"/>
  <c r="R73" i="28"/>
  <c r="T73" i="28"/>
  <c r="V73" i="28"/>
  <c r="X73" i="28"/>
  <c r="Z73" i="28"/>
  <c r="AB73" i="28"/>
  <c r="AD73" i="28"/>
  <c r="F74" i="28"/>
  <c r="H74" i="28"/>
  <c r="J74" i="28"/>
  <c r="L74" i="28"/>
  <c r="N74" i="28"/>
  <c r="P74" i="28"/>
  <c r="R74" i="28"/>
  <c r="T74" i="28"/>
  <c r="V74" i="28"/>
  <c r="X74" i="28"/>
  <c r="Z74" i="28"/>
  <c r="AB74" i="28"/>
  <c r="AD74" i="28"/>
  <c r="F75" i="28"/>
  <c r="H75" i="28"/>
  <c r="J75" i="28"/>
  <c r="L75" i="28"/>
  <c r="N75" i="28"/>
  <c r="P75" i="28"/>
  <c r="R75" i="28"/>
  <c r="T75" i="28"/>
  <c r="V75" i="28"/>
  <c r="X75" i="28"/>
  <c r="Z75" i="28"/>
  <c r="AB75" i="28"/>
  <c r="AD75" i="28"/>
  <c r="F76" i="28"/>
  <c r="H76" i="28"/>
  <c r="J76" i="28"/>
  <c r="L76" i="28"/>
  <c r="N76" i="28"/>
  <c r="P76" i="28"/>
  <c r="R76" i="28"/>
  <c r="T76" i="28"/>
  <c r="V76" i="28"/>
  <c r="X76" i="28"/>
  <c r="Z76" i="28"/>
  <c r="AB76" i="28"/>
  <c r="AD76" i="28"/>
  <c r="F80" i="28"/>
  <c r="H80" i="28"/>
  <c r="J80" i="28"/>
  <c r="L80" i="28"/>
  <c r="N80" i="28"/>
  <c r="P80" i="28"/>
  <c r="R80" i="28"/>
  <c r="T80" i="28"/>
  <c r="V80" i="28"/>
  <c r="X80" i="28"/>
  <c r="Z80" i="28"/>
  <c r="AB80" i="28"/>
  <c r="AD80" i="28"/>
  <c r="F81" i="28"/>
  <c r="H81" i="28"/>
  <c r="J81" i="28"/>
  <c r="L81" i="28"/>
  <c r="N81" i="28"/>
  <c r="P81" i="28"/>
  <c r="R81" i="28"/>
  <c r="T81" i="28"/>
  <c r="V81" i="28"/>
  <c r="X81" i="28"/>
  <c r="Z81" i="28"/>
  <c r="AB81" i="28"/>
  <c r="AD81" i="28"/>
  <c r="F82" i="28"/>
  <c r="H82" i="28"/>
  <c r="J82" i="28"/>
  <c r="L82" i="28"/>
  <c r="N82" i="28"/>
  <c r="P82" i="28"/>
  <c r="R82" i="28"/>
  <c r="T82" i="28"/>
  <c r="V82" i="28"/>
  <c r="X82" i="28"/>
  <c r="Z82" i="28"/>
  <c r="AB82" i="28"/>
  <c r="AD82" i="28"/>
  <c r="F83" i="28"/>
  <c r="H83" i="28"/>
  <c r="J83" i="28"/>
  <c r="L83" i="28"/>
  <c r="N83" i="28"/>
  <c r="P83" i="28"/>
  <c r="R83" i="28"/>
  <c r="T83" i="28"/>
  <c r="V83" i="28"/>
  <c r="X83" i="28"/>
  <c r="Z83" i="28"/>
  <c r="AB83" i="28"/>
  <c r="AD83" i="28"/>
  <c r="F84" i="28"/>
  <c r="H84" i="28"/>
  <c r="J84" i="28"/>
  <c r="L84" i="28"/>
  <c r="N84" i="28"/>
  <c r="P84" i="28"/>
  <c r="R84" i="28"/>
  <c r="T84" i="28"/>
  <c r="V84" i="28"/>
  <c r="X84" i="28"/>
  <c r="Z84" i="28"/>
  <c r="AB84" i="28"/>
  <c r="AD84" i="28"/>
  <c r="F85" i="28"/>
  <c r="H85" i="28"/>
  <c r="J85" i="28"/>
  <c r="L85" i="28"/>
  <c r="N85" i="28"/>
  <c r="P85" i="28"/>
  <c r="R85" i="28"/>
  <c r="T85" i="28"/>
  <c r="V85" i="28"/>
  <c r="X85" i="28"/>
  <c r="Z85" i="28"/>
  <c r="AB85" i="28"/>
  <c r="AD85" i="28"/>
  <c r="F89" i="28"/>
  <c r="H89" i="28"/>
  <c r="J89" i="28"/>
  <c r="L89" i="28"/>
  <c r="N89" i="28"/>
  <c r="P89" i="28"/>
  <c r="R89" i="28"/>
  <c r="T89" i="28"/>
  <c r="V89" i="28"/>
  <c r="X89" i="28"/>
  <c r="Z89" i="28"/>
  <c r="AB89" i="28"/>
  <c r="AD89" i="28"/>
  <c r="F90" i="28"/>
  <c r="H90" i="28"/>
  <c r="J90" i="28"/>
  <c r="L90" i="28"/>
  <c r="N90" i="28"/>
  <c r="P90" i="28"/>
  <c r="R90" i="28"/>
  <c r="T90" i="28"/>
  <c r="V90" i="28"/>
  <c r="X90" i="28"/>
  <c r="Z90" i="28"/>
  <c r="AB90" i="28"/>
  <c r="AD90" i="28"/>
  <c r="F91" i="28"/>
  <c r="H91" i="28"/>
  <c r="J91" i="28"/>
  <c r="L91" i="28"/>
  <c r="N91" i="28"/>
  <c r="P91" i="28"/>
  <c r="R91" i="28"/>
  <c r="T91" i="28"/>
  <c r="V91" i="28"/>
  <c r="X91" i="28"/>
  <c r="Z91" i="28"/>
  <c r="AB91" i="28"/>
  <c r="AD91" i="28"/>
  <c r="F92" i="28"/>
  <c r="H92" i="28"/>
  <c r="J92" i="28"/>
  <c r="L92" i="28"/>
  <c r="N92" i="28"/>
  <c r="P92" i="28"/>
  <c r="R92" i="28"/>
  <c r="T92" i="28"/>
  <c r="V92" i="28"/>
  <c r="X92" i="28"/>
  <c r="Z92" i="28"/>
  <c r="AB92" i="28"/>
  <c r="AD92" i="28"/>
  <c r="F93" i="28"/>
  <c r="H93" i="28"/>
  <c r="J93" i="28"/>
  <c r="L93" i="28"/>
  <c r="N93" i="28"/>
  <c r="P93" i="28"/>
  <c r="R93" i="28"/>
  <c r="T93" i="28"/>
  <c r="V93" i="28"/>
  <c r="X93" i="28"/>
  <c r="Z93" i="28"/>
  <c r="AB93" i="28"/>
  <c r="AD93" i="28"/>
  <c r="F94" i="28"/>
  <c r="H94" i="28"/>
  <c r="J94" i="28"/>
  <c r="L94" i="28"/>
  <c r="N94" i="28"/>
  <c r="P94" i="28"/>
  <c r="R94" i="28"/>
  <c r="T94" i="28"/>
  <c r="V94" i="28"/>
  <c r="X94" i="28"/>
  <c r="Z94" i="28"/>
  <c r="AB94" i="28"/>
  <c r="AD94" i="28"/>
  <c r="F95" i="28"/>
  <c r="H95" i="28"/>
  <c r="J95" i="28"/>
  <c r="L95" i="28"/>
  <c r="N95" i="28"/>
  <c r="P95" i="28"/>
  <c r="R95" i="28"/>
  <c r="T95" i="28"/>
  <c r="V95" i="28"/>
  <c r="X95" i="28"/>
  <c r="Z95" i="28"/>
  <c r="AB95" i="28"/>
  <c r="AD95" i="28"/>
  <c r="F96" i="28"/>
  <c r="H96" i="28"/>
  <c r="J96" i="28"/>
  <c r="L96" i="28"/>
  <c r="N96" i="28"/>
  <c r="P96" i="28"/>
  <c r="R96" i="28"/>
  <c r="T96" i="28"/>
  <c r="V96" i="28"/>
  <c r="X96" i="28"/>
  <c r="Z96" i="28"/>
  <c r="AB96" i="28"/>
  <c r="AD96" i="28"/>
  <c r="F97" i="28"/>
  <c r="H97" i="28"/>
  <c r="J97" i="28"/>
  <c r="L97" i="28"/>
  <c r="N97" i="28"/>
  <c r="P97" i="28"/>
  <c r="R97" i="28"/>
  <c r="T97" i="28"/>
  <c r="V97" i="28"/>
  <c r="X97" i="28"/>
  <c r="Z97" i="28"/>
  <c r="AB97" i="28"/>
  <c r="AD97" i="28"/>
  <c r="F98" i="28"/>
  <c r="H98" i="28"/>
  <c r="J98" i="28"/>
  <c r="L98" i="28"/>
  <c r="N98" i="28"/>
  <c r="P98" i="28"/>
  <c r="R98" i="28"/>
  <c r="T98" i="28"/>
  <c r="V98" i="28"/>
  <c r="X98" i="28"/>
  <c r="Z98" i="28"/>
  <c r="AB98" i="28"/>
  <c r="AD98" i="28"/>
  <c r="F99" i="28"/>
  <c r="H99" i="28"/>
  <c r="J99" i="28"/>
  <c r="L99" i="28"/>
  <c r="N99" i="28"/>
  <c r="P99" i="28"/>
  <c r="R99" i="28"/>
  <c r="T99" i="28"/>
  <c r="V99" i="28"/>
  <c r="X99" i="28"/>
  <c r="Z99" i="28"/>
  <c r="AB99" i="28"/>
  <c r="AD99" i="28"/>
  <c r="F100" i="28"/>
  <c r="H100" i="28"/>
  <c r="J100" i="28"/>
  <c r="L100" i="28"/>
  <c r="N100" i="28"/>
  <c r="P100" i="28"/>
  <c r="R100" i="28"/>
  <c r="T100" i="28"/>
  <c r="V100" i="28"/>
  <c r="X100" i="28"/>
  <c r="Z100" i="28"/>
  <c r="AB100" i="28"/>
  <c r="AD100" i="28"/>
  <c r="F101" i="28"/>
  <c r="H101" i="28"/>
  <c r="J101" i="28"/>
  <c r="L101" i="28"/>
  <c r="N101" i="28"/>
  <c r="P101" i="28"/>
  <c r="R101" i="28"/>
  <c r="T101" i="28"/>
  <c r="V101" i="28"/>
  <c r="X101" i="28"/>
  <c r="Z101" i="28"/>
  <c r="AB101" i="28"/>
  <c r="AD101" i="28"/>
  <c r="F102" i="28"/>
  <c r="H102" i="28"/>
  <c r="J102" i="28"/>
  <c r="L102" i="28"/>
  <c r="N102" i="28"/>
  <c r="P102" i="28"/>
  <c r="R102" i="28"/>
  <c r="T102" i="28"/>
  <c r="V102" i="28"/>
  <c r="X102" i="28"/>
  <c r="Z102" i="28"/>
  <c r="AB102" i="28"/>
  <c r="AD102" i="28"/>
  <c r="F103" i="28"/>
  <c r="H103" i="28"/>
  <c r="J103" i="28"/>
  <c r="L103" i="28"/>
  <c r="N103" i="28"/>
  <c r="P103" i="28"/>
  <c r="R103" i="28"/>
  <c r="T103" i="28"/>
  <c r="V103" i="28"/>
  <c r="X103" i="28"/>
  <c r="Z103" i="28"/>
  <c r="AB103" i="28"/>
  <c r="AD103" i="28"/>
  <c r="F104" i="28"/>
  <c r="H104" i="28"/>
  <c r="J104" i="28"/>
  <c r="L104" i="28"/>
  <c r="N104" i="28"/>
  <c r="P104" i="28"/>
  <c r="R104" i="28"/>
  <c r="T104" i="28"/>
  <c r="V104" i="28"/>
  <c r="X104" i="28"/>
  <c r="Z104" i="28"/>
  <c r="AB104" i="28"/>
  <c r="AD104" i="28"/>
  <c r="F105" i="28"/>
  <c r="H105" i="28"/>
  <c r="J105" i="28"/>
  <c r="L105" i="28"/>
  <c r="N105" i="28"/>
  <c r="P105" i="28"/>
  <c r="R105" i="28"/>
  <c r="T105" i="28"/>
  <c r="V105" i="28"/>
  <c r="X105" i="28"/>
  <c r="Z105" i="28"/>
  <c r="AB105" i="28"/>
  <c r="AD105" i="28"/>
  <c r="F106" i="28"/>
  <c r="H106" i="28"/>
  <c r="J106" i="28"/>
  <c r="L106" i="28"/>
  <c r="N106" i="28"/>
  <c r="P106" i="28"/>
  <c r="R106" i="28"/>
  <c r="T106" i="28"/>
  <c r="V106" i="28"/>
  <c r="X106" i="28"/>
  <c r="Z106" i="28"/>
  <c r="AB106" i="28"/>
  <c r="AD106" i="28"/>
  <c r="F107" i="28"/>
  <c r="H107" i="28"/>
  <c r="J107" i="28"/>
  <c r="L107" i="28"/>
  <c r="N107" i="28"/>
  <c r="P107" i="28"/>
  <c r="R107" i="28"/>
  <c r="T107" i="28"/>
  <c r="V107" i="28"/>
  <c r="X107" i="28"/>
  <c r="Z107" i="28"/>
  <c r="AB107" i="28"/>
  <c r="AD107" i="28"/>
  <c r="F108" i="28"/>
  <c r="H108" i="28"/>
  <c r="J108" i="28"/>
  <c r="L108" i="28"/>
  <c r="N108" i="28"/>
  <c r="P108" i="28"/>
  <c r="R108" i="28"/>
  <c r="T108" i="28"/>
  <c r="V108" i="28"/>
  <c r="X108" i="28"/>
  <c r="Z108" i="28"/>
  <c r="AB108" i="28"/>
  <c r="AD108" i="28"/>
  <c r="F109" i="28"/>
  <c r="H109" i="28"/>
  <c r="J109" i="28"/>
  <c r="L109" i="28"/>
  <c r="N109" i="28"/>
  <c r="P109" i="28"/>
  <c r="R109" i="28"/>
  <c r="T109" i="28"/>
  <c r="V109" i="28"/>
  <c r="X109" i="28"/>
  <c r="Z109" i="28"/>
  <c r="AB109" i="28"/>
  <c r="AD109" i="28"/>
  <c r="F110" i="28"/>
  <c r="H110" i="28"/>
  <c r="J110" i="28"/>
  <c r="L110" i="28"/>
  <c r="N110" i="28"/>
  <c r="P110" i="28"/>
  <c r="R110" i="28"/>
  <c r="T110" i="28"/>
  <c r="V110" i="28"/>
  <c r="X110" i="28"/>
  <c r="Z110" i="28"/>
  <c r="AB110" i="28"/>
  <c r="AD110" i="28"/>
  <c r="F111" i="28"/>
  <c r="H111" i="28"/>
  <c r="J111" i="28"/>
  <c r="L111" i="28"/>
  <c r="N111" i="28"/>
  <c r="P111" i="28"/>
  <c r="R111" i="28"/>
  <c r="T111" i="28"/>
  <c r="V111" i="28"/>
  <c r="X111" i="28"/>
  <c r="Z111" i="28"/>
  <c r="AB111" i="28"/>
  <c r="AD111" i="28"/>
  <c r="D126" i="28"/>
  <c r="F16" i="22"/>
  <c r="F2" i="35" s="1"/>
  <c r="H16" i="22"/>
  <c r="J16" i="22"/>
  <c r="J19" i="22" s="1"/>
  <c r="L16" i="22"/>
  <c r="M74" i="22" s="1"/>
  <c r="N16" i="22"/>
  <c r="N2" i="24" s="1"/>
  <c r="P16" i="22"/>
  <c r="Q39" i="22" s="1"/>
  <c r="R16" i="22"/>
  <c r="T16" i="22"/>
  <c r="U105" i="22" s="1"/>
  <c r="V16" i="22"/>
  <c r="X16" i="22"/>
  <c r="X24" i="22" s="1"/>
  <c r="Z16" i="22"/>
  <c r="Z2" i="32" s="1"/>
  <c r="AB16" i="22"/>
  <c r="AC114" i="22" s="1"/>
  <c r="AD16" i="22"/>
  <c r="AD2" i="24" s="1"/>
  <c r="AD7" i="24" s="1"/>
  <c r="AE29" i="24" s="1"/>
  <c r="AH21" i="22"/>
  <c r="AI21" i="22"/>
  <c r="AJ21" i="22"/>
  <c r="AK21" i="22"/>
  <c r="AL21" i="22"/>
  <c r="AM21" i="22"/>
  <c r="AN21" i="22"/>
  <c r="AO21" i="22"/>
  <c r="AP21" i="22"/>
  <c r="AQ21" i="22"/>
  <c r="AR21" i="22"/>
  <c r="AS21" i="22"/>
  <c r="AT21" i="22"/>
  <c r="G31" i="22"/>
  <c r="I31" i="22"/>
  <c r="K31" i="22"/>
  <c r="M31" i="22"/>
  <c r="O31" i="22"/>
  <c r="Q31" i="22"/>
  <c r="S31" i="22"/>
  <c r="U31" i="22"/>
  <c r="W31" i="22"/>
  <c r="Y31" i="22"/>
  <c r="AA31" i="22"/>
  <c r="AC31" i="22"/>
  <c r="AE31" i="22"/>
  <c r="D39" i="22"/>
  <c r="D40" i="22"/>
  <c r="D41" i="22"/>
  <c r="D42" i="22"/>
  <c r="D43" i="22"/>
  <c r="D44" i="22"/>
  <c r="D45" i="22"/>
  <c r="D46" i="22"/>
  <c r="D47" i="22"/>
  <c r="F48" i="22"/>
  <c r="H48" i="22"/>
  <c r="J48" i="22"/>
  <c r="L48" i="22"/>
  <c r="N48" i="22"/>
  <c r="P48" i="22"/>
  <c r="R48" i="22"/>
  <c r="T48" i="22"/>
  <c r="V48" i="22"/>
  <c r="X48" i="22"/>
  <c r="Z48" i="22"/>
  <c r="AB48" i="22"/>
  <c r="AD48" i="22"/>
  <c r="D51" i="22"/>
  <c r="D52" i="22"/>
  <c r="D54" i="22"/>
  <c r="D55" i="22"/>
  <c r="D56" i="22"/>
  <c r="D57" i="22"/>
  <c r="F58" i="22"/>
  <c r="F48" i="31" s="1"/>
  <c r="H58" i="22"/>
  <c r="H48" i="35" s="1"/>
  <c r="J58" i="22"/>
  <c r="J48" i="26" s="1"/>
  <c r="L58" i="22"/>
  <c r="L48" i="34" s="1"/>
  <c r="N58" i="22"/>
  <c r="N48" i="35" s="1"/>
  <c r="P58" i="22"/>
  <c r="P48" i="24" s="1"/>
  <c r="R58" i="22"/>
  <c r="R48" i="27" s="1"/>
  <c r="T58" i="22"/>
  <c r="T48" i="33" s="1"/>
  <c r="V58" i="22"/>
  <c r="V48" i="31" s="1"/>
  <c r="X58" i="22"/>
  <c r="X48" i="35" s="1"/>
  <c r="Z58" i="22"/>
  <c r="Z48" i="28" s="1"/>
  <c r="AB58" i="22"/>
  <c r="AB70" i="22" s="1"/>
  <c r="AD58" i="22"/>
  <c r="AD48" i="33" s="1"/>
  <c r="D59" i="22"/>
  <c r="D60" i="22"/>
  <c r="D62" i="22"/>
  <c r="D63" i="22"/>
  <c r="D64" i="22"/>
  <c r="D65" i="22"/>
  <c r="D66" i="22"/>
  <c r="D67" i="22"/>
  <c r="D68" i="22"/>
  <c r="D69" i="22"/>
  <c r="T70" i="22"/>
  <c r="D73" i="22"/>
  <c r="D74" i="22"/>
  <c r="D75" i="22"/>
  <c r="D76" i="22"/>
  <c r="D77" i="22"/>
  <c r="D78" i="22"/>
  <c r="D79" i="22"/>
  <c r="D80" i="22"/>
  <c r="D81" i="22"/>
  <c r="D82" i="22"/>
  <c r="D83" i="22"/>
  <c r="D84" i="22"/>
  <c r="D85" i="22"/>
  <c r="D86" i="22"/>
  <c r="F87" i="22"/>
  <c r="H87" i="22"/>
  <c r="J87" i="22"/>
  <c r="L87" i="22"/>
  <c r="N87" i="22"/>
  <c r="P87" i="22"/>
  <c r="R87" i="22"/>
  <c r="T87" i="22"/>
  <c r="V87" i="22"/>
  <c r="X87" i="22"/>
  <c r="Z87" i="22"/>
  <c r="AB87" i="22"/>
  <c r="AD87" i="22"/>
  <c r="D90" i="22"/>
  <c r="D91" i="22"/>
  <c r="D92" i="22"/>
  <c r="D93" i="22"/>
  <c r="D94" i="22"/>
  <c r="D95" i="22"/>
  <c r="F96" i="22"/>
  <c r="H96" i="22"/>
  <c r="J96" i="22"/>
  <c r="L96" i="22"/>
  <c r="N96" i="22"/>
  <c r="P96" i="22"/>
  <c r="R96" i="22"/>
  <c r="T96" i="22"/>
  <c r="V96" i="22"/>
  <c r="X96" i="22"/>
  <c r="Z96" i="22"/>
  <c r="AB96" i="22"/>
  <c r="AD96" i="22"/>
  <c r="D99" i="22"/>
  <c r="D100" i="22"/>
  <c r="D101" i="22"/>
  <c r="D102" i="22"/>
  <c r="D103" i="22"/>
  <c r="D104" i="22"/>
  <c r="D105" i="22"/>
  <c r="D106" i="22"/>
  <c r="D107" i="22"/>
  <c r="D108" i="22"/>
  <c r="D109" i="22"/>
  <c r="D110" i="22"/>
  <c r="D111" i="22"/>
  <c r="D112" i="22"/>
  <c r="D113" i="22"/>
  <c r="D114" i="22"/>
  <c r="D115" i="22"/>
  <c r="D116" i="22"/>
  <c r="D117" i="22"/>
  <c r="D118" i="22"/>
  <c r="D119" i="22"/>
  <c r="D120" i="22"/>
  <c r="D121" i="22"/>
  <c r="F122" i="22"/>
  <c r="H122" i="22"/>
  <c r="J122" i="22"/>
  <c r="L122" i="22"/>
  <c r="N122" i="22"/>
  <c r="P122" i="22"/>
  <c r="R122" i="22"/>
  <c r="T122" i="22"/>
  <c r="V122" i="22"/>
  <c r="X122" i="22"/>
  <c r="Z122" i="22"/>
  <c r="AB122" i="22"/>
  <c r="AD122" i="22"/>
  <c r="D136" i="22"/>
  <c r="AU32" i="22" s="1"/>
  <c r="D142" i="22"/>
  <c r="AU33" i="22" s="1"/>
  <c r="F3" i="34"/>
  <c r="H3" i="34"/>
  <c r="J3" i="34"/>
  <c r="L3" i="34"/>
  <c r="N3" i="34"/>
  <c r="P3" i="34"/>
  <c r="R3" i="34"/>
  <c r="T3" i="34"/>
  <c r="V3" i="34"/>
  <c r="X3" i="34"/>
  <c r="Z3" i="34"/>
  <c r="AB3" i="34"/>
  <c r="AD3" i="34"/>
  <c r="G10" i="34"/>
  <c r="I10" i="34"/>
  <c r="K10" i="34"/>
  <c r="M10" i="34"/>
  <c r="O10" i="34"/>
  <c r="Q10" i="34"/>
  <c r="S10" i="34"/>
  <c r="U10" i="34"/>
  <c r="W10" i="34"/>
  <c r="Y10" i="34"/>
  <c r="AA10" i="34"/>
  <c r="AC10" i="34"/>
  <c r="AE10" i="34"/>
  <c r="G11" i="34"/>
  <c r="I11" i="34"/>
  <c r="K11" i="34"/>
  <c r="M11" i="34"/>
  <c r="O11" i="34"/>
  <c r="Q11" i="34"/>
  <c r="S11" i="34"/>
  <c r="U11" i="34"/>
  <c r="W11" i="34"/>
  <c r="Y11" i="34"/>
  <c r="AA11" i="34"/>
  <c r="AC11" i="34"/>
  <c r="AE11" i="34"/>
  <c r="G12" i="34"/>
  <c r="I12" i="34"/>
  <c r="K12" i="34"/>
  <c r="M12" i="34"/>
  <c r="O12" i="34"/>
  <c r="Q12" i="34"/>
  <c r="S12" i="34"/>
  <c r="U12" i="34"/>
  <c r="W12" i="34"/>
  <c r="Y12" i="34"/>
  <c r="AA12" i="34"/>
  <c r="AC12" i="34"/>
  <c r="AE12" i="34"/>
  <c r="G13" i="34"/>
  <c r="I13" i="34"/>
  <c r="K13" i="34"/>
  <c r="M13" i="34"/>
  <c r="O13" i="34"/>
  <c r="Q13" i="34"/>
  <c r="S13" i="34"/>
  <c r="U13" i="34"/>
  <c r="W13" i="34"/>
  <c r="Y13" i="34"/>
  <c r="AA13" i="34"/>
  <c r="AC13" i="34"/>
  <c r="AE13" i="34"/>
  <c r="G14" i="34"/>
  <c r="I14" i="34"/>
  <c r="K14" i="34"/>
  <c r="M14" i="34"/>
  <c r="O14" i="34"/>
  <c r="Q14" i="34"/>
  <c r="S14" i="34"/>
  <c r="U14" i="34"/>
  <c r="W14" i="34"/>
  <c r="Y14" i="34"/>
  <c r="AA14" i="34"/>
  <c r="AC14" i="34"/>
  <c r="AE14" i="34"/>
  <c r="G15" i="34"/>
  <c r="I15" i="34"/>
  <c r="K15" i="34"/>
  <c r="M15" i="34"/>
  <c r="O15" i="34"/>
  <c r="Q15" i="34"/>
  <c r="S15" i="34"/>
  <c r="U15" i="34"/>
  <c r="W15" i="34"/>
  <c r="Y15" i="34"/>
  <c r="AA15" i="34"/>
  <c r="AC15" i="34"/>
  <c r="AE15" i="34"/>
  <c r="G16" i="34"/>
  <c r="I16" i="34"/>
  <c r="K16" i="34"/>
  <c r="M16" i="34"/>
  <c r="O16" i="34"/>
  <c r="Q16" i="34"/>
  <c r="S16" i="34"/>
  <c r="U16" i="34"/>
  <c r="W16" i="34"/>
  <c r="Y16" i="34"/>
  <c r="AA16" i="34"/>
  <c r="AC16" i="34"/>
  <c r="AE16" i="34"/>
  <c r="G17" i="34"/>
  <c r="I17" i="34"/>
  <c r="K17" i="34"/>
  <c r="M17" i="34"/>
  <c r="O17" i="34"/>
  <c r="Q17" i="34"/>
  <c r="S17" i="34"/>
  <c r="U17" i="34"/>
  <c r="W17" i="34"/>
  <c r="Y17" i="34"/>
  <c r="AA17" i="34"/>
  <c r="AC17" i="34"/>
  <c r="AE17" i="34"/>
  <c r="G18" i="34"/>
  <c r="I18" i="34"/>
  <c r="K18" i="34"/>
  <c r="M18" i="34"/>
  <c r="O18" i="34"/>
  <c r="Q18" i="34"/>
  <c r="S18" i="34"/>
  <c r="U18" i="34"/>
  <c r="W18" i="34"/>
  <c r="Y18" i="34"/>
  <c r="AA18" i="34"/>
  <c r="AC18" i="34"/>
  <c r="AE18" i="34"/>
  <c r="G19" i="34"/>
  <c r="I19" i="34"/>
  <c r="K19" i="34"/>
  <c r="M19" i="34"/>
  <c r="O19" i="34"/>
  <c r="Q19" i="34"/>
  <c r="S19" i="34"/>
  <c r="U19" i="34"/>
  <c r="W19" i="34"/>
  <c r="Y19" i="34"/>
  <c r="AA19" i="34"/>
  <c r="AC19" i="34"/>
  <c r="AE19" i="34"/>
  <c r="G20" i="34"/>
  <c r="I20" i="34"/>
  <c r="K20" i="34"/>
  <c r="M20" i="34"/>
  <c r="O20" i="34"/>
  <c r="Q20" i="34"/>
  <c r="S20" i="34"/>
  <c r="U20" i="34"/>
  <c r="W20" i="34"/>
  <c r="Y20" i="34"/>
  <c r="AA20" i="34"/>
  <c r="AC20" i="34"/>
  <c r="AE20" i="34"/>
  <c r="G21" i="34"/>
  <c r="I21" i="34"/>
  <c r="K21" i="34"/>
  <c r="M21" i="34"/>
  <c r="O21" i="34"/>
  <c r="Q21" i="34"/>
  <c r="S21" i="34"/>
  <c r="U21" i="34"/>
  <c r="W21" i="34"/>
  <c r="Y21" i="34"/>
  <c r="AA21" i="34"/>
  <c r="AC21" i="34"/>
  <c r="AE21" i="34"/>
  <c r="AU23" i="34"/>
  <c r="AU24" i="34"/>
  <c r="F29" i="34"/>
  <c r="H29" i="34"/>
  <c r="J29" i="34"/>
  <c r="L29" i="34"/>
  <c r="N29" i="34"/>
  <c r="P29" i="34"/>
  <c r="R29" i="34"/>
  <c r="T29" i="34"/>
  <c r="V29" i="34"/>
  <c r="X29" i="34"/>
  <c r="Z29" i="34"/>
  <c r="AB29" i="34"/>
  <c r="AD29" i="34"/>
  <c r="F30" i="34"/>
  <c r="H30" i="34"/>
  <c r="J30" i="34"/>
  <c r="L30" i="34"/>
  <c r="N30" i="34"/>
  <c r="P30" i="34"/>
  <c r="R30" i="34"/>
  <c r="T30" i="34"/>
  <c r="V30" i="34"/>
  <c r="X30" i="34"/>
  <c r="Z30" i="34"/>
  <c r="AB30" i="34"/>
  <c r="AD30" i="34"/>
  <c r="F31" i="34"/>
  <c r="H31" i="34"/>
  <c r="J31" i="34"/>
  <c r="L31" i="34"/>
  <c r="N31" i="34"/>
  <c r="P31" i="34"/>
  <c r="R31" i="34"/>
  <c r="T31" i="34"/>
  <c r="V31" i="34"/>
  <c r="X31" i="34"/>
  <c r="Z31" i="34"/>
  <c r="AB31" i="34"/>
  <c r="AD31" i="34"/>
  <c r="F32" i="34"/>
  <c r="H32" i="34"/>
  <c r="J32" i="34"/>
  <c r="L32" i="34"/>
  <c r="N32" i="34"/>
  <c r="P32" i="34"/>
  <c r="R32" i="34"/>
  <c r="T32" i="34"/>
  <c r="V32" i="34"/>
  <c r="X32" i="34"/>
  <c r="Z32" i="34"/>
  <c r="AB32" i="34"/>
  <c r="AD32" i="34"/>
  <c r="F33" i="34"/>
  <c r="H33" i="34"/>
  <c r="J33" i="34"/>
  <c r="L33" i="34"/>
  <c r="N33" i="34"/>
  <c r="P33" i="34"/>
  <c r="R33" i="34"/>
  <c r="T33" i="34"/>
  <c r="V33" i="34"/>
  <c r="X33" i="34"/>
  <c r="Z33" i="34"/>
  <c r="AB33" i="34"/>
  <c r="AD33" i="34"/>
  <c r="F34" i="34"/>
  <c r="H34" i="34"/>
  <c r="J34" i="34"/>
  <c r="L34" i="34"/>
  <c r="N34" i="34"/>
  <c r="P34" i="34"/>
  <c r="R34" i="34"/>
  <c r="T34" i="34"/>
  <c r="V34" i="34"/>
  <c r="X34" i="34"/>
  <c r="Z34" i="34"/>
  <c r="AB34" i="34"/>
  <c r="AD34" i="34"/>
  <c r="F35" i="34"/>
  <c r="H35" i="34"/>
  <c r="J35" i="34"/>
  <c r="L35" i="34"/>
  <c r="N35" i="34"/>
  <c r="P35" i="34"/>
  <c r="R35" i="34"/>
  <c r="T35" i="34"/>
  <c r="V35" i="34"/>
  <c r="X35" i="34"/>
  <c r="Z35" i="34"/>
  <c r="AB35" i="34"/>
  <c r="AD35" i="34"/>
  <c r="F36" i="34"/>
  <c r="H36" i="34"/>
  <c r="J36" i="34"/>
  <c r="L36" i="34"/>
  <c r="N36" i="34"/>
  <c r="P36" i="34"/>
  <c r="R36" i="34"/>
  <c r="T36" i="34"/>
  <c r="V36" i="34"/>
  <c r="X36" i="34"/>
  <c r="Z36" i="34"/>
  <c r="AB36" i="34"/>
  <c r="AD36" i="34"/>
  <c r="F37" i="34"/>
  <c r="H37" i="34"/>
  <c r="J37" i="34"/>
  <c r="L37" i="34"/>
  <c r="N37" i="34"/>
  <c r="P37" i="34"/>
  <c r="R37" i="34"/>
  <c r="T37" i="34"/>
  <c r="V37" i="34"/>
  <c r="X37" i="34"/>
  <c r="Z37" i="34"/>
  <c r="AB37" i="34"/>
  <c r="AD37" i="34"/>
  <c r="F41" i="34"/>
  <c r="H41" i="34"/>
  <c r="J41" i="34"/>
  <c r="L41" i="34"/>
  <c r="N41" i="34"/>
  <c r="P41" i="34"/>
  <c r="R41" i="34"/>
  <c r="T41" i="34"/>
  <c r="V41" i="34"/>
  <c r="X41" i="34"/>
  <c r="Z41" i="34"/>
  <c r="AB41" i="34"/>
  <c r="AD41" i="34"/>
  <c r="F42" i="34"/>
  <c r="H42" i="34"/>
  <c r="J42" i="34"/>
  <c r="L42" i="34"/>
  <c r="N42" i="34"/>
  <c r="P42" i="34"/>
  <c r="R42" i="34"/>
  <c r="T42" i="34"/>
  <c r="V42" i="34"/>
  <c r="X42" i="34"/>
  <c r="Z42" i="34"/>
  <c r="AB42" i="34"/>
  <c r="AD42" i="34"/>
  <c r="F43" i="34"/>
  <c r="H43" i="34"/>
  <c r="J43" i="34"/>
  <c r="L43" i="34"/>
  <c r="N43" i="34"/>
  <c r="P43" i="34"/>
  <c r="R43" i="34"/>
  <c r="T43" i="34"/>
  <c r="V43" i="34"/>
  <c r="X43" i="34"/>
  <c r="Z43" i="34"/>
  <c r="AB43" i="34"/>
  <c r="AD43" i="34"/>
  <c r="F44" i="34"/>
  <c r="H44" i="34"/>
  <c r="J44" i="34"/>
  <c r="L44" i="34"/>
  <c r="N44" i="34"/>
  <c r="P44" i="34"/>
  <c r="R44" i="34"/>
  <c r="T44" i="34"/>
  <c r="V44" i="34"/>
  <c r="X44" i="34"/>
  <c r="Z44" i="34"/>
  <c r="AB44" i="34"/>
  <c r="AD44" i="34"/>
  <c r="F45" i="34"/>
  <c r="H45" i="34"/>
  <c r="J45" i="34"/>
  <c r="L45" i="34"/>
  <c r="N45" i="34"/>
  <c r="P45" i="34"/>
  <c r="R45" i="34"/>
  <c r="T45" i="34"/>
  <c r="V45" i="34"/>
  <c r="X45" i="34"/>
  <c r="Z45" i="34"/>
  <c r="AB45" i="34"/>
  <c r="AD45" i="34"/>
  <c r="F46" i="34"/>
  <c r="H46" i="34"/>
  <c r="J46" i="34"/>
  <c r="L46" i="34"/>
  <c r="N46" i="34"/>
  <c r="P46" i="34"/>
  <c r="R46" i="34"/>
  <c r="T46" i="34"/>
  <c r="V46" i="34"/>
  <c r="X46" i="34"/>
  <c r="Z46" i="34"/>
  <c r="AB46" i="34"/>
  <c r="AD46" i="34"/>
  <c r="F47" i="34"/>
  <c r="H47" i="34"/>
  <c r="J47" i="34"/>
  <c r="L47" i="34"/>
  <c r="N47" i="34"/>
  <c r="P47" i="34"/>
  <c r="R47" i="34"/>
  <c r="T47" i="34"/>
  <c r="V47" i="34"/>
  <c r="X47" i="34"/>
  <c r="Z47" i="34"/>
  <c r="AB47" i="34"/>
  <c r="AD47" i="34"/>
  <c r="F49" i="34"/>
  <c r="H49" i="34"/>
  <c r="J49" i="34"/>
  <c r="L49" i="34"/>
  <c r="N49" i="34"/>
  <c r="P49" i="34"/>
  <c r="R49" i="34"/>
  <c r="T49" i="34"/>
  <c r="V49" i="34"/>
  <c r="X49" i="34"/>
  <c r="Z49" i="34"/>
  <c r="AB49" i="34"/>
  <c r="AD49" i="34"/>
  <c r="F50" i="34"/>
  <c r="H50" i="34"/>
  <c r="J50" i="34"/>
  <c r="L50" i="34"/>
  <c r="N50" i="34"/>
  <c r="P50" i="34"/>
  <c r="R50" i="34"/>
  <c r="T50" i="34"/>
  <c r="V50" i="34"/>
  <c r="X50" i="34"/>
  <c r="Z50" i="34"/>
  <c r="AB50" i="34"/>
  <c r="AD50" i="34"/>
  <c r="F51" i="34"/>
  <c r="H51" i="34"/>
  <c r="J51" i="34"/>
  <c r="L51" i="34"/>
  <c r="N51" i="34"/>
  <c r="P51" i="34"/>
  <c r="R51" i="34"/>
  <c r="T51" i="34"/>
  <c r="V51" i="34"/>
  <c r="X51" i="34"/>
  <c r="Z51" i="34"/>
  <c r="AB51" i="34"/>
  <c r="AD51" i="34"/>
  <c r="F52" i="34"/>
  <c r="H52" i="34"/>
  <c r="J52" i="34"/>
  <c r="L52" i="34"/>
  <c r="N52" i="34"/>
  <c r="P52" i="34"/>
  <c r="R52" i="34"/>
  <c r="T52" i="34"/>
  <c r="V52" i="34"/>
  <c r="X52" i="34"/>
  <c r="Z52" i="34"/>
  <c r="AB52" i="34"/>
  <c r="AD52" i="34"/>
  <c r="F53" i="34"/>
  <c r="H53" i="34"/>
  <c r="J53" i="34"/>
  <c r="L53" i="34"/>
  <c r="N53" i="34"/>
  <c r="P53" i="34"/>
  <c r="R53" i="34"/>
  <c r="T53" i="34"/>
  <c r="V53" i="34"/>
  <c r="X53" i="34"/>
  <c r="Z53" i="34"/>
  <c r="AB53" i="34"/>
  <c r="AD53" i="34"/>
  <c r="F54" i="34"/>
  <c r="H54" i="34"/>
  <c r="J54" i="34"/>
  <c r="L54" i="34"/>
  <c r="N54" i="34"/>
  <c r="P54" i="34"/>
  <c r="R54" i="34"/>
  <c r="T54" i="34"/>
  <c r="V54" i="34"/>
  <c r="X54" i="34"/>
  <c r="Z54" i="34"/>
  <c r="AB54" i="34"/>
  <c r="AD54" i="34"/>
  <c r="F55" i="34"/>
  <c r="H55" i="34"/>
  <c r="J55" i="34"/>
  <c r="L55" i="34"/>
  <c r="N55" i="34"/>
  <c r="P55" i="34"/>
  <c r="R55" i="34"/>
  <c r="T55" i="34"/>
  <c r="V55" i="34"/>
  <c r="X55" i="34"/>
  <c r="Z55" i="34"/>
  <c r="AB55" i="34"/>
  <c r="AD55" i="34"/>
  <c r="F56" i="34"/>
  <c r="H56" i="34"/>
  <c r="J56" i="34"/>
  <c r="L56" i="34"/>
  <c r="N56" i="34"/>
  <c r="P56" i="34"/>
  <c r="R56" i="34"/>
  <c r="T56" i="34"/>
  <c r="V56" i="34"/>
  <c r="X56" i="34"/>
  <c r="Z56" i="34"/>
  <c r="AB56" i="34"/>
  <c r="AD56" i="34"/>
  <c r="F57" i="34"/>
  <c r="H57" i="34"/>
  <c r="J57" i="34"/>
  <c r="L57" i="34"/>
  <c r="N57" i="34"/>
  <c r="P57" i="34"/>
  <c r="R57" i="34"/>
  <c r="T57" i="34"/>
  <c r="V57" i="34"/>
  <c r="X57" i="34"/>
  <c r="Z57" i="34"/>
  <c r="AB57" i="34"/>
  <c r="AD57" i="34"/>
  <c r="F58" i="34"/>
  <c r="H58" i="34"/>
  <c r="J58" i="34"/>
  <c r="L58" i="34"/>
  <c r="N58" i="34"/>
  <c r="P58" i="34"/>
  <c r="R58" i="34"/>
  <c r="T58" i="34"/>
  <c r="V58" i="34"/>
  <c r="X58" i="34"/>
  <c r="Z58" i="34"/>
  <c r="AB58" i="34"/>
  <c r="AD58" i="34"/>
  <c r="F59" i="34"/>
  <c r="H59" i="34"/>
  <c r="J59" i="34"/>
  <c r="L59" i="34"/>
  <c r="N59" i="34"/>
  <c r="P59" i="34"/>
  <c r="R59" i="34"/>
  <c r="T59" i="34"/>
  <c r="V59" i="34"/>
  <c r="X59" i="34"/>
  <c r="Z59" i="34"/>
  <c r="AB59" i="34"/>
  <c r="AD59" i="34"/>
  <c r="F63" i="34"/>
  <c r="H63" i="34"/>
  <c r="J63" i="34"/>
  <c r="L63" i="34"/>
  <c r="N63" i="34"/>
  <c r="P63" i="34"/>
  <c r="R63" i="34"/>
  <c r="T63" i="34"/>
  <c r="V63" i="34"/>
  <c r="X63" i="34"/>
  <c r="Z63" i="34"/>
  <c r="AB63" i="34"/>
  <c r="AD63" i="34"/>
  <c r="F64" i="34"/>
  <c r="H64" i="34"/>
  <c r="J64" i="34"/>
  <c r="L64" i="34"/>
  <c r="N64" i="34"/>
  <c r="P64" i="34"/>
  <c r="R64" i="34"/>
  <c r="T64" i="34"/>
  <c r="V64" i="34"/>
  <c r="X64" i="34"/>
  <c r="Z64" i="34"/>
  <c r="AB64" i="34"/>
  <c r="AD64" i="34"/>
  <c r="F65" i="34"/>
  <c r="H65" i="34"/>
  <c r="J65" i="34"/>
  <c r="L65" i="34"/>
  <c r="N65" i="34"/>
  <c r="P65" i="34"/>
  <c r="R65" i="34"/>
  <c r="T65" i="34"/>
  <c r="V65" i="34"/>
  <c r="X65" i="34"/>
  <c r="Z65" i="34"/>
  <c r="AB65" i="34"/>
  <c r="AD65" i="34"/>
  <c r="F66" i="34"/>
  <c r="H66" i="34"/>
  <c r="J66" i="34"/>
  <c r="L66" i="34"/>
  <c r="N66" i="34"/>
  <c r="P66" i="34"/>
  <c r="R66" i="34"/>
  <c r="T66" i="34"/>
  <c r="V66" i="34"/>
  <c r="X66" i="34"/>
  <c r="Z66" i="34"/>
  <c r="AB66" i="34"/>
  <c r="AD66" i="34"/>
  <c r="F67" i="34"/>
  <c r="H67" i="34"/>
  <c r="J67" i="34"/>
  <c r="L67" i="34"/>
  <c r="N67" i="34"/>
  <c r="P67" i="34"/>
  <c r="R67" i="34"/>
  <c r="T67" i="34"/>
  <c r="V67" i="34"/>
  <c r="X67" i="34"/>
  <c r="Z67" i="34"/>
  <c r="AB67" i="34"/>
  <c r="AD67" i="34"/>
  <c r="F68" i="34"/>
  <c r="H68" i="34"/>
  <c r="J68" i="34"/>
  <c r="L68" i="34"/>
  <c r="N68" i="34"/>
  <c r="P68" i="34"/>
  <c r="R68" i="34"/>
  <c r="T68" i="34"/>
  <c r="V68" i="34"/>
  <c r="X68" i="34"/>
  <c r="Z68" i="34"/>
  <c r="AB68" i="34"/>
  <c r="AD68" i="34"/>
  <c r="F69" i="34"/>
  <c r="H69" i="34"/>
  <c r="J69" i="34"/>
  <c r="L69" i="34"/>
  <c r="N69" i="34"/>
  <c r="P69" i="34"/>
  <c r="R69" i="34"/>
  <c r="T69" i="34"/>
  <c r="V69" i="34"/>
  <c r="X69" i="34"/>
  <c r="Z69" i="34"/>
  <c r="AB69" i="34"/>
  <c r="AD69" i="34"/>
  <c r="F70" i="34"/>
  <c r="H70" i="34"/>
  <c r="J70" i="34"/>
  <c r="L70" i="34"/>
  <c r="N70" i="34"/>
  <c r="P70" i="34"/>
  <c r="R70" i="34"/>
  <c r="T70" i="34"/>
  <c r="V70" i="34"/>
  <c r="X70" i="34"/>
  <c r="Z70" i="34"/>
  <c r="AB70" i="34"/>
  <c r="AD70" i="34"/>
  <c r="F71" i="34"/>
  <c r="H71" i="34"/>
  <c r="J71" i="34"/>
  <c r="L71" i="34"/>
  <c r="N71" i="34"/>
  <c r="P71" i="34"/>
  <c r="R71" i="34"/>
  <c r="T71" i="34"/>
  <c r="V71" i="34"/>
  <c r="X71" i="34"/>
  <c r="Z71" i="34"/>
  <c r="AB71" i="34"/>
  <c r="AD71" i="34"/>
  <c r="F72" i="34"/>
  <c r="H72" i="34"/>
  <c r="J72" i="34"/>
  <c r="L72" i="34"/>
  <c r="N72" i="34"/>
  <c r="P72" i="34"/>
  <c r="R72" i="34"/>
  <c r="T72" i="34"/>
  <c r="V72" i="34"/>
  <c r="X72" i="34"/>
  <c r="Z72" i="34"/>
  <c r="AB72" i="34"/>
  <c r="AD72" i="34"/>
  <c r="F73" i="34"/>
  <c r="H73" i="34"/>
  <c r="J73" i="34"/>
  <c r="L73" i="34"/>
  <c r="N73" i="34"/>
  <c r="P73" i="34"/>
  <c r="R73" i="34"/>
  <c r="T73" i="34"/>
  <c r="V73" i="34"/>
  <c r="X73" i="34"/>
  <c r="Z73" i="34"/>
  <c r="AB73" i="34"/>
  <c r="AD73" i="34"/>
  <c r="F74" i="34"/>
  <c r="H74" i="34"/>
  <c r="J74" i="34"/>
  <c r="L74" i="34"/>
  <c r="N74" i="34"/>
  <c r="P74" i="34"/>
  <c r="R74" i="34"/>
  <c r="T74" i="34"/>
  <c r="V74" i="34"/>
  <c r="X74" i="34"/>
  <c r="Z74" i="34"/>
  <c r="AB74" i="34"/>
  <c r="AD74" i="34"/>
  <c r="F75" i="34"/>
  <c r="H75" i="34"/>
  <c r="J75" i="34"/>
  <c r="L75" i="34"/>
  <c r="N75" i="34"/>
  <c r="P75" i="34"/>
  <c r="R75" i="34"/>
  <c r="T75" i="34"/>
  <c r="V75" i="34"/>
  <c r="X75" i="34"/>
  <c r="Z75" i="34"/>
  <c r="AB75" i="34"/>
  <c r="AD75" i="34"/>
  <c r="F76" i="34"/>
  <c r="H76" i="34"/>
  <c r="J76" i="34"/>
  <c r="L76" i="34"/>
  <c r="N76" i="34"/>
  <c r="P76" i="34"/>
  <c r="R76" i="34"/>
  <c r="T76" i="34"/>
  <c r="V76" i="34"/>
  <c r="X76" i="34"/>
  <c r="Z76" i="34"/>
  <c r="AB76" i="34"/>
  <c r="AD76" i="34"/>
  <c r="F80" i="34"/>
  <c r="H80" i="34"/>
  <c r="J80" i="34"/>
  <c r="L80" i="34"/>
  <c r="N80" i="34"/>
  <c r="P80" i="34"/>
  <c r="R80" i="34"/>
  <c r="T80" i="34"/>
  <c r="V80" i="34"/>
  <c r="X80" i="34"/>
  <c r="Z80" i="34"/>
  <c r="AB80" i="34"/>
  <c r="AD80" i="34"/>
  <c r="F81" i="34"/>
  <c r="H81" i="34"/>
  <c r="J81" i="34"/>
  <c r="L81" i="34"/>
  <c r="N81" i="34"/>
  <c r="P81" i="34"/>
  <c r="R81" i="34"/>
  <c r="T81" i="34"/>
  <c r="V81" i="34"/>
  <c r="X81" i="34"/>
  <c r="Z81" i="34"/>
  <c r="AB81" i="34"/>
  <c r="AD81" i="34"/>
  <c r="F82" i="34"/>
  <c r="H82" i="34"/>
  <c r="J82" i="34"/>
  <c r="L82" i="34"/>
  <c r="N82" i="34"/>
  <c r="P82" i="34"/>
  <c r="R82" i="34"/>
  <c r="T82" i="34"/>
  <c r="V82" i="34"/>
  <c r="X82" i="34"/>
  <c r="Z82" i="34"/>
  <c r="AB82" i="34"/>
  <c r="AD82" i="34"/>
  <c r="F83" i="34"/>
  <c r="H83" i="34"/>
  <c r="J83" i="34"/>
  <c r="L83" i="34"/>
  <c r="N83" i="34"/>
  <c r="P83" i="34"/>
  <c r="R83" i="34"/>
  <c r="T83" i="34"/>
  <c r="V83" i="34"/>
  <c r="X83" i="34"/>
  <c r="Z83" i="34"/>
  <c r="AB83" i="34"/>
  <c r="AD83" i="34"/>
  <c r="F84" i="34"/>
  <c r="H84" i="34"/>
  <c r="J84" i="34"/>
  <c r="L84" i="34"/>
  <c r="N84" i="34"/>
  <c r="P84" i="34"/>
  <c r="R84" i="34"/>
  <c r="T84" i="34"/>
  <c r="V84" i="34"/>
  <c r="X84" i="34"/>
  <c r="Z84" i="34"/>
  <c r="AB84" i="34"/>
  <c r="AD84" i="34"/>
  <c r="F85" i="34"/>
  <c r="H85" i="34"/>
  <c r="J85" i="34"/>
  <c r="L85" i="34"/>
  <c r="N85" i="34"/>
  <c r="P85" i="34"/>
  <c r="R85" i="34"/>
  <c r="T85" i="34"/>
  <c r="V85" i="34"/>
  <c r="X85" i="34"/>
  <c r="Z85" i="34"/>
  <c r="AB85" i="34"/>
  <c r="AD85" i="34"/>
  <c r="F89" i="34"/>
  <c r="H89" i="34"/>
  <c r="J89" i="34"/>
  <c r="L89" i="34"/>
  <c r="N89" i="34"/>
  <c r="P89" i="34"/>
  <c r="R89" i="34"/>
  <c r="T89" i="34"/>
  <c r="V89" i="34"/>
  <c r="X89" i="34"/>
  <c r="Z89" i="34"/>
  <c r="AB89" i="34"/>
  <c r="AD89" i="34"/>
  <c r="F90" i="34"/>
  <c r="H90" i="34"/>
  <c r="J90" i="34"/>
  <c r="L90" i="34"/>
  <c r="N90" i="34"/>
  <c r="P90" i="34"/>
  <c r="R90" i="34"/>
  <c r="T90" i="34"/>
  <c r="V90" i="34"/>
  <c r="X90" i="34"/>
  <c r="Z90" i="34"/>
  <c r="AB90" i="34"/>
  <c r="AD90" i="34"/>
  <c r="F91" i="34"/>
  <c r="H91" i="34"/>
  <c r="J91" i="34"/>
  <c r="L91" i="34"/>
  <c r="N91" i="34"/>
  <c r="P91" i="34"/>
  <c r="R91" i="34"/>
  <c r="T91" i="34"/>
  <c r="V91" i="34"/>
  <c r="X91" i="34"/>
  <c r="Z91" i="34"/>
  <c r="AB91" i="34"/>
  <c r="AD91" i="34"/>
  <c r="F92" i="34"/>
  <c r="H92" i="34"/>
  <c r="J92" i="34"/>
  <c r="L92" i="34"/>
  <c r="N92" i="34"/>
  <c r="P92" i="34"/>
  <c r="R92" i="34"/>
  <c r="T92" i="34"/>
  <c r="V92" i="34"/>
  <c r="X92" i="34"/>
  <c r="Z92" i="34"/>
  <c r="AB92" i="34"/>
  <c r="AD92" i="34"/>
  <c r="F93" i="34"/>
  <c r="H93" i="34"/>
  <c r="J93" i="34"/>
  <c r="L93" i="34"/>
  <c r="N93" i="34"/>
  <c r="P93" i="34"/>
  <c r="R93" i="34"/>
  <c r="T93" i="34"/>
  <c r="V93" i="34"/>
  <c r="X93" i="34"/>
  <c r="Z93" i="34"/>
  <c r="AB93" i="34"/>
  <c r="AD93" i="34"/>
  <c r="F94" i="34"/>
  <c r="H94" i="34"/>
  <c r="J94" i="34"/>
  <c r="L94" i="34"/>
  <c r="N94" i="34"/>
  <c r="P94" i="34"/>
  <c r="R94" i="34"/>
  <c r="T94" i="34"/>
  <c r="V94" i="34"/>
  <c r="X94" i="34"/>
  <c r="Z94" i="34"/>
  <c r="AB94" i="34"/>
  <c r="AD94" i="34"/>
  <c r="F95" i="34"/>
  <c r="H95" i="34"/>
  <c r="J95" i="34"/>
  <c r="L95" i="34"/>
  <c r="N95" i="34"/>
  <c r="P95" i="34"/>
  <c r="R95" i="34"/>
  <c r="T95" i="34"/>
  <c r="V95" i="34"/>
  <c r="X95" i="34"/>
  <c r="Z95" i="34"/>
  <c r="AB95" i="34"/>
  <c r="AD95" i="34"/>
  <c r="F96" i="34"/>
  <c r="H96" i="34"/>
  <c r="J96" i="34"/>
  <c r="L96" i="34"/>
  <c r="N96" i="34"/>
  <c r="P96" i="34"/>
  <c r="R96" i="34"/>
  <c r="T96" i="34"/>
  <c r="V96" i="34"/>
  <c r="X96" i="34"/>
  <c r="Z96" i="34"/>
  <c r="AB96" i="34"/>
  <c r="AD96" i="34"/>
  <c r="F97" i="34"/>
  <c r="H97" i="34"/>
  <c r="J97" i="34"/>
  <c r="L97" i="34"/>
  <c r="N97" i="34"/>
  <c r="P97" i="34"/>
  <c r="R97" i="34"/>
  <c r="T97" i="34"/>
  <c r="V97" i="34"/>
  <c r="X97" i="34"/>
  <c r="Z97" i="34"/>
  <c r="AB97" i="34"/>
  <c r="AD97" i="34"/>
  <c r="F98" i="34"/>
  <c r="H98" i="34"/>
  <c r="J98" i="34"/>
  <c r="L98" i="34"/>
  <c r="N98" i="34"/>
  <c r="P98" i="34"/>
  <c r="R98" i="34"/>
  <c r="T98" i="34"/>
  <c r="V98" i="34"/>
  <c r="X98" i="34"/>
  <c r="Z98" i="34"/>
  <c r="AB98" i="34"/>
  <c r="AD98" i="34"/>
  <c r="F99" i="34"/>
  <c r="H99" i="34"/>
  <c r="J99" i="34"/>
  <c r="L99" i="34"/>
  <c r="N99" i="34"/>
  <c r="P99" i="34"/>
  <c r="R99" i="34"/>
  <c r="T99" i="34"/>
  <c r="V99" i="34"/>
  <c r="X99" i="34"/>
  <c r="Z99" i="34"/>
  <c r="AB99" i="34"/>
  <c r="AD99" i="34"/>
  <c r="F100" i="34"/>
  <c r="H100" i="34"/>
  <c r="J100" i="34"/>
  <c r="L100" i="34"/>
  <c r="N100" i="34"/>
  <c r="P100" i="34"/>
  <c r="R100" i="34"/>
  <c r="T100" i="34"/>
  <c r="V100" i="34"/>
  <c r="X100" i="34"/>
  <c r="Z100" i="34"/>
  <c r="AB100" i="34"/>
  <c r="AD100" i="34"/>
  <c r="F101" i="34"/>
  <c r="H101" i="34"/>
  <c r="J101" i="34"/>
  <c r="L101" i="34"/>
  <c r="N101" i="34"/>
  <c r="P101" i="34"/>
  <c r="R101" i="34"/>
  <c r="T101" i="34"/>
  <c r="V101" i="34"/>
  <c r="X101" i="34"/>
  <c r="Z101" i="34"/>
  <c r="AB101" i="34"/>
  <c r="AD101" i="34"/>
  <c r="F102" i="34"/>
  <c r="H102" i="34"/>
  <c r="J102" i="34"/>
  <c r="L102" i="34"/>
  <c r="N102" i="34"/>
  <c r="P102" i="34"/>
  <c r="R102" i="34"/>
  <c r="T102" i="34"/>
  <c r="V102" i="34"/>
  <c r="X102" i="34"/>
  <c r="Z102" i="34"/>
  <c r="AB102" i="34"/>
  <c r="AD102" i="34"/>
  <c r="F103" i="34"/>
  <c r="H103" i="34"/>
  <c r="J103" i="34"/>
  <c r="L103" i="34"/>
  <c r="N103" i="34"/>
  <c r="P103" i="34"/>
  <c r="R103" i="34"/>
  <c r="T103" i="34"/>
  <c r="V103" i="34"/>
  <c r="X103" i="34"/>
  <c r="Z103" i="34"/>
  <c r="AB103" i="34"/>
  <c r="AD103" i="34"/>
  <c r="F104" i="34"/>
  <c r="H104" i="34"/>
  <c r="J104" i="34"/>
  <c r="L104" i="34"/>
  <c r="N104" i="34"/>
  <c r="P104" i="34"/>
  <c r="R104" i="34"/>
  <c r="T104" i="34"/>
  <c r="V104" i="34"/>
  <c r="X104" i="34"/>
  <c r="Z104" i="34"/>
  <c r="AB104" i="34"/>
  <c r="AD104" i="34"/>
  <c r="F105" i="34"/>
  <c r="H105" i="34"/>
  <c r="J105" i="34"/>
  <c r="L105" i="34"/>
  <c r="N105" i="34"/>
  <c r="P105" i="34"/>
  <c r="R105" i="34"/>
  <c r="T105" i="34"/>
  <c r="V105" i="34"/>
  <c r="X105" i="34"/>
  <c r="Z105" i="34"/>
  <c r="AB105" i="34"/>
  <c r="AD105" i="34"/>
  <c r="F106" i="34"/>
  <c r="H106" i="34"/>
  <c r="J106" i="34"/>
  <c r="L106" i="34"/>
  <c r="N106" i="34"/>
  <c r="P106" i="34"/>
  <c r="R106" i="34"/>
  <c r="T106" i="34"/>
  <c r="V106" i="34"/>
  <c r="X106" i="34"/>
  <c r="Z106" i="34"/>
  <c r="AB106" i="34"/>
  <c r="AD106" i="34"/>
  <c r="F107" i="34"/>
  <c r="H107" i="34"/>
  <c r="J107" i="34"/>
  <c r="L107" i="34"/>
  <c r="N107" i="34"/>
  <c r="P107" i="34"/>
  <c r="R107" i="34"/>
  <c r="T107" i="34"/>
  <c r="V107" i="34"/>
  <c r="X107" i="34"/>
  <c r="Z107" i="34"/>
  <c r="AB107" i="34"/>
  <c r="AD107" i="34"/>
  <c r="F108" i="34"/>
  <c r="H108" i="34"/>
  <c r="J108" i="34"/>
  <c r="L108" i="34"/>
  <c r="N108" i="34"/>
  <c r="P108" i="34"/>
  <c r="R108" i="34"/>
  <c r="T108" i="34"/>
  <c r="V108" i="34"/>
  <c r="X108" i="34"/>
  <c r="Z108" i="34"/>
  <c r="AB108" i="34"/>
  <c r="AD108" i="34"/>
  <c r="F109" i="34"/>
  <c r="H109" i="34"/>
  <c r="J109" i="34"/>
  <c r="L109" i="34"/>
  <c r="N109" i="34"/>
  <c r="P109" i="34"/>
  <c r="R109" i="34"/>
  <c r="T109" i="34"/>
  <c r="V109" i="34"/>
  <c r="X109" i="34"/>
  <c r="Z109" i="34"/>
  <c r="AB109" i="34"/>
  <c r="AD109" i="34"/>
  <c r="F110" i="34"/>
  <c r="H110" i="34"/>
  <c r="J110" i="34"/>
  <c r="L110" i="34"/>
  <c r="N110" i="34"/>
  <c r="P110" i="34"/>
  <c r="R110" i="34"/>
  <c r="T110" i="34"/>
  <c r="V110" i="34"/>
  <c r="X110" i="34"/>
  <c r="Z110" i="34"/>
  <c r="AB110" i="34"/>
  <c r="AD110" i="34"/>
  <c r="F111" i="34"/>
  <c r="H111" i="34"/>
  <c r="J111" i="34"/>
  <c r="L111" i="34"/>
  <c r="N111" i="34"/>
  <c r="P111" i="34"/>
  <c r="R111" i="34"/>
  <c r="T111" i="34"/>
  <c r="V111" i="34"/>
  <c r="X111" i="34"/>
  <c r="Z111" i="34"/>
  <c r="AB111" i="34"/>
  <c r="AD111" i="34"/>
  <c r="D126" i="34"/>
  <c r="F3" i="33"/>
  <c r="H3" i="33"/>
  <c r="J3" i="33"/>
  <c r="L3" i="33"/>
  <c r="N3" i="33"/>
  <c r="P3" i="33"/>
  <c r="R3" i="33"/>
  <c r="T3" i="33"/>
  <c r="V3" i="33"/>
  <c r="X3" i="33"/>
  <c r="Z3" i="33"/>
  <c r="AB3" i="33"/>
  <c r="AD3" i="33"/>
  <c r="G10" i="33"/>
  <c r="I10" i="33"/>
  <c r="K10" i="33"/>
  <c r="M10" i="33"/>
  <c r="O10" i="33"/>
  <c r="Q10" i="33"/>
  <c r="S10" i="33"/>
  <c r="U10" i="33"/>
  <c r="W10" i="33"/>
  <c r="Y10" i="33"/>
  <c r="AA10" i="33"/>
  <c r="AC10" i="33"/>
  <c r="AE10" i="33"/>
  <c r="G11" i="33"/>
  <c r="I11" i="33"/>
  <c r="K11" i="33"/>
  <c r="M11" i="33"/>
  <c r="O11" i="33"/>
  <c r="Q11" i="33"/>
  <c r="S11" i="33"/>
  <c r="U11" i="33"/>
  <c r="W11" i="33"/>
  <c r="Y11" i="33"/>
  <c r="AA11" i="33"/>
  <c r="AC11" i="33"/>
  <c r="AE11" i="33"/>
  <c r="G12" i="33"/>
  <c r="I12" i="33"/>
  <c r="K12" i="33"/>
  <c r="M12" i="33"/>
  <c r="O12" i="33"/>
  <c r="Q12" i="33"/>
  <c r="S12" i="33"/>
  <c r="U12" i="33"/>
  <c r="W12" i="33"/>
  <c r="Y12" i="33"/>
  <c r="AA12" i="33"/>
  <c r="AC12" i="33"/>
  <c r="AE12" i="33"/>
  <c r="G13" i="33"/>
  <c r="I13" i="33"/>
  <c r="K13" i="33"/>
  <c r="M13" i="33"/>
  <c r="O13" i="33"/>
  <c r="Q13" i="33"/>
  <c r="S13" i="33"/>
  <c r="U13" i="33"/>
  <c r="W13" i="33"/>
  <c r="Y13" i="33"/>
  <c r="AA13" i="33"/>
  <c r="AC13" i="33"/>
  <c r="AE13" i="33"/>
  <c r="G14" i="33"/>
  <c r="I14" i="33"/>
  <c r="K14" i="33"/>
  <c r="M14" i="33"/>
  <c r="O14" i="33"/>
  <c r="Q14" i="33"/>
  <c r="S14" i="33"/>
  <c r="U14" i="33"/>
  <c r="W14" i="33"/>
  <c r="Y14" i="33"/>
  <c r="AA14" i="33"/>
  <c r="AC14" i="33"/>
  <c r="AE14" i="33"/>
  <c r="G15" i="33"/>
  <c r="I15" i="33"/>
  <c r="K15" i="33"/>
  <c r="M15" i="33"/>
  <c r="O15" i="33"/>
  <c r="Q15" i="33"/>
  <c r="S15" i="33"/>
  <c r="U15" i="33"/>
  <c r="W15" i="33"/>
  <c r="Y15" i="33"/>
  <c r="AA15" i="33"/>
  <c r="AC15" i="33"/>
  <c r="AE15" i="33"/>
  <c r="G16" i="33"/>
  <c r="I16" i="33"/>
  <c r="K16" i="33"/>
  <c r="M16" i="33"/>
  <c r="O16" i="33"/>
  <c r="Q16" i="33"/>
  <c r="S16" i="33"/>
  <c r="U16" i="33"/>
  <c r="W16" i="33"/>
  <c r="Y16" i="33"/>
  <c r="AA16" i="33"/>
  <c r="AC16" i="33"/>
  <c r="AE16" i="33"/>
  <c r="G17" i="33"/>
  <c r="I17" i="33"/>
  <c r="K17" i="33"/>
  <c r="M17" i="33"/>
  <c r="O17" i="33"/>
  <c r="Q17" i="33"/>
  <c r="S17" i="33"/>
  <c r="U17" i="33"/>
  <c r="W17" i="33"/>
  <c r="Y17" i="33"/>
  <c r="AA17" i="33"/>
  <c r="AC17" i="33"/>
  <c r="AE17" i="33"/>
  <c r="G18" i="33"/>
  <c r="I18" i="33"/>
  <c r="K18" i="33"/>
  <c r="M18" i="33"/>
  <c r="O18" i="33"/>
  <c r="Q18" i="33"/>
  <c r="S18" i="33"/>
  <c r="U18" i="33"/>
  <c r="W18" i="33"/>
  <c r="Y18" i="33"/>
  <c r="AA18" i="33"/>
  <c r="AC18" i="33"/>
  <c r="AE18" i="33"/>
  <c r="G19" i="33"/>
  <c r="I19" i="33"/>
  <c r="K19" i="33"/>
  <c r="M19" i="33"/>
  <c r="O19" i="33"/>
  <c r="Q19" i="33"/>
  <c r="S19" i="33"/>
  <c r="U19" i="33"/>
  <c r="W19" i="33"/>
  <c r="Y19" i="33"/>
  <c r="AA19" i="33"/>
  <c r="AC19" i="33"/>
  <c r="AE19" i="33"/>
  <c r="G20" i="33"/>
  <c r="I20" i="33"/>
  <c r="K20" i="33"/>
  <c r="M20" i="33"/>
  <c r="O20" i="33"/>
  <c r="Q20" i="33"/>
  <c r="S20" i="33"/>
  <c r="U20" i="33"/>
  <c r="W20" i="33"/>
  <c r="Y20" i="33"/>
  <c r="AA20" i="33"/>
  <c r="AC20" i="33"/>
  <c r="AE20" i="33"/>
  <c r="G21" i="33"/>
  <c r="I21" i="33"/>
  <c r="K21" i="33"/>
  <c r="M21" i="33"/>
  <c r="O21" i="33"/>
  <c r="Q21" i="33"/>
  <c r="S21" i="33"/>
  <c r="U21" i="33"/>
  <c r="W21" i="33"/>
  <c r="Y21" i="33"/>
  <c r="AA21" i="33"/>
  <c r="AC21" i="33"/>
  <c r="AE21" i="33"/>
  <c r="AU23" i="33"/>
  <c r="AU24" i="33"/>
  <c r="F29" i="33"/>
  <c r="H29" i="33"/>
  <c r="J29" i="33"/>
  <c r="L29" i="33"/>
  <c r="N29" i="33"/>
  <c r="P29" i="33"/>
  <c r="R29" i="33"/>
  <c r="T29" i="33"/>
  <c r="V29" i="33"/>
  <c r="X29" i="33"/>
  <c r="Z29" i="33"/>
  <c r="AB29" i="33"/>
  <c r="AD29" i="33"/>
  <c r="F30" i="33"/>
  <c r="H30" i="33"/>
  <c r="J30" i="33"/>
  <c r="L30" i="33"/>
  <c r="N30" i="33"/>
  <c r="P30" i="33"/>
  <c r="R30" i="33"/>
  <c r="T30" i="33"/>
  <c r="V30" i="33"/>
  <c r="X30" i="33"/>
  <c r="Z30" i="33"/>
  <c r="AB30" i="33"/>
  <c r="AD30" i="33"/>
  <c r="F31" i="33"/>
  <c r="H31" i="33"/>
  <c r="J31" i="33"/>
  <c r="L31" i="33"/>
  <c r="N31" i="33"/>
  <c r="P31" i="33"/>
  <c r="R31" i="33"/>
  <c r="T31" i="33"/>
  <c r="V31" i="33"/>
  <c r="X31" i="33"/>
  <c r="Z31" i="33"/>
  <c r="AB31" i="33"/>
  <c r="AD31" i="33"/>
  <c r="F32" i="33"/>
  <c r="H32" i="33"/>
  <c r="J32" i="33"/>
  <c r="L32" i="33"/>
  <c r="N32" i="33"/>
  <c r="P32" i="33"/>
  <c r="R32" i="33"/>
  <c r="T32" i="33"/>
  <c r="V32" i="33"/>
  <c r="X32" i="33"/>
  <c r="Z32" i="33"/>
  <c r="AB32" i="33"/>
  <c r="AD32" i="33"/>
  <c r="F33" i="33"/>
  <c r="H33" i="33"/>
  <c r="J33" i="33"/>
  <c r="L33" i="33"/>
  <c r="N33" i="33"/>
  <c r="P33" i="33"/>
  <c r="R33" i="33"/>
  <c r="T33" i="33"/>
  <c r="V33" i="33"/>
  <c r="X33" i="33"/>
  <c r="Z33" i="33"/>
  <c r="AB33" i="33"/>
  <c r="AD33" i="33"/>
  <c r="F34" i="33"/>
  <c r="H34" i="33"/>
  <c r="J34" i="33"/>
  <c r="L34" i="33"/>
  <c r="N34" i="33"/>
  <c r="P34" i="33"/>
  <c r="R34" i="33"/>
  <c r="T34" i="33"/>
  <c r="V34" i="33"/>
  <c r="X34" i="33"/>
  <c r="Z34" i="33"/>
  <c r="AB34" i="33"/>
  <c r="AD34" i="33"/>
  <c r="F35" i="33"/>
  <c r="H35" i="33"/>
  <c r="J35" i="33"/>
  <c r="L35" i="33"/>
  <c r="N35" i="33"/>
  <c r="P35" i="33"/>
  <c r="R35" i="33"/>
  <c r="T35" i="33"/>
  <c r="V35" i="33"/>
  <c r="X35" i="33"/>
  <c r="Z35" i="33"/>
  <c r="AB35" i="33"/>
  <c r="AD35" i="33"/>
  <c r="F36" i="33"/>
  <c r="H36" i="33"/>
  <c r="J36" i="33"/>
  <c r="L36" i="33"/>
  <c r="N36" i="33"/>
  <c r="P36" i="33"/>
  <c r="R36" i="33"/>
  <c r="T36" i="33"/>
  <c r="V36" i="33"/>
  <c r="X36" i="33"/>
  <c r="Z36" i="33"/>
  <c r="AB36" i="33"/>
  <c r="AD36" i="33"/>
  <c r="F37" i="33"/>
  <c r="H37" i="33"/>
  <c r="J37" i="33"/>
  <c r="L37" i="33"/>
  <c r="N37" i="33"/>
  <c r="P37" i="33"/>
  <c r="R37" i="33"/>
  <c r="T37" i="33"/>
  <c r="V37" i="33"/>
  <c r="X37" i="33"/>
  <c r="Z37" i="33"/>
  <c r="AB37" i="33"/>
  <c r="AD37" i="33"/>
  <c r="F41" i="33"/>
  <c r="H41" i="33"/>
  <c r="J41" i="33"/>
  <c r="L41" i="33"/>
  <c r="N41" i="33"/>
  <c r="P41" i="33"/>
  <c r="R41" i="33"/>
  <c r="T41" i="33"/>
  <c r="V41" i="33"/>
  <c r="X41" i="33"/>
  <c r="Z41" i="33"/>
  <c r="AB41" i="33"/>
  <c r="AD41" i="33"/>
  <c r="F42" i="33"/>
  <c r="H42" i="33"/>
  <c r="J42" i="33"/>
  <c r="L42" i="33"/>
  <c r="N42" i="33"/>
  <c r="P42" i="33"/>
  <c r="R42" i="33"/>
  <c r="T42" i="33"/>
  <c r="V42" i="33"/>
  <c r="X42" i="33"/>
  <c r="Z42" i="33"/>
  <c r="AB42" i="33"/>
  <c r="AD42" i="33"/>
  <c r="F43" i="33"/>
  <c r="H43" i="33"/>
  <c r="J43" i="33"/>
  <c r="L43" i="33"/>
  <c r="N43" i="33"/>
  <c r="P43" i="33"/>
  <c r="R43" i="33"/>
  <c r="T43" i="33"/>
  <c r="V43" i="33"/>
  <c r="X43" i="33"/>
  <c r="Z43" i="33"/>
  <c r="AB43" i="33"/>
  <c r="AD43" i="33"/>
  <c r="F44" i="33"/>
  <c r="H44" i="33"/>
  <c r="J44" i="33"/>
  <c r="L44" i="33"/>
  <c r="N44" i="33"/>
  <c r="P44" i="33"/>
  <c r="R44" i="33"/>
  <c r="T44" i="33"/>
  <c r="V44" i="33"/>
  <c r="X44" i="33"/>
  <c r="Z44" i="33"/>
  <c r="AB44" i="33"/>
  <c r="AD44" i="33"/>
  <c r="F45" i="33"/>
  <c r="H45" i="33"/>
  <c r="J45" i="33"/>
  <c r="L45" i="33"/>
  <c r="N45" i="33"/>
  <c r="P45" i="33"/>
  <c r="R45" i="33"/>
  <c r="T45" i="33"/>
  <c r="V45" i="33"/>
  <c r="X45" i="33"/>
  <c r="Z45" i="33"/>
  <c r="AB45" i="33"/>
  <c r="AD45" i="33"/>
  <c r="F46" i="33"/>
  <c r="H46" i="33"/>
  <c r="J46" i="33"/>
  <c r="L46" i="33"/>
  <c r="N46" i="33"/>
  <c r="P46" i="33"/>
  <c r="R46" i="33"/>
  <c r="T46" i="33"/>
  <c r="V46" i="33"/>
  <c r="X46" i="33"/>
  <c r="Z46" i="33"/>
  <c r="AB46" i="33"/>
  <c r="AD46" i="33"/>
  <c r="F47" i="33"/>
  <c r="H47" i="33"/>
  <c r="J47" i="33"/>
  <c r="L47" i="33"/>
  <c r="N47" i="33"/>
  <c r="P47" i="33"/>
  <c r="R47" i="33"/>
  <c r="T47" i="33"/>
  <c r="V47" i="33"/>
  <c r="X47" i="33"/>
  <c r="Z47" i="33"/>
  <c r="AB47" i="33"/>
  <c r="AD47" i="33"/>
  <c r="F49" i="33"/>
  <c r="H49" i="33"/>
  <c r="J49" i="33"/>
  <c r="L49" i="33"/>
  <c r="N49" i="33"/>
  <c r="P49" i="33"/>
  <c r="R49" i="33"/>
  <c r="T49" i="33"/>
  <c r="V49" i="33"/>
  <c r="X49" i="33"/>
  <c r="Z49" i="33"/>
  <c r="AB49" i="33"/>
  <c r="AD49" i="33"/>
  <c r="F50" i="33"/>
  <c r="H50" i="33"/>
  <c r="J50" i="33"/>
  <c r="L50" i="33"/>
  <c r="N50" i="33"/>
  <c r="P50" i="33"/>
  <c r="R50" i="33"/>
  <c r="T50" i="33"/>
  <c r="V50" i="33"/>
  <c r="X50" i="33"/>
  <c r="Z50" i="33"/>
  <c r="AB50" i="33"/>
  <c r="AD50" i="33"/>
  <c r="F51" i="33"/>
  <c r="H51" i="33"/>
  <c r="J51" i="33"/>
  <c r="L51" i="33"/>
  <c r="N51" i="33"/>
  <c r="P51" i="33"/>
  <c r="R51" i="33"/>
  <c r="T51" i="33"/>
  <c r="V51" i="33"/>
  <c r="X51" i="33"/>
  <c r="Z51" i="33"/>
  <c r="AB51" i="33"/>
  <c r="AD51" i="33"/>
  <c r="F52" i="33"/>
  <c r="H52" i="33"/>
  <c r="J52" i="33"/>
  <c r="L52" i="33"/>
  <c r="N52" i="33"/>
  <c r="P52" i="33"/>
  <c r="R52" i="33"/>
  <c r="T52" i="33"/>
  <c r="V52" i="33"/>
  <c r="X52" i="33"/>
  <c r="Z52" i="33"/>
  <c r="AB52" i="33"/>
  <c r="AD52" i="33"/>
  <c r="F53" i="33"/>
  <c r="H53" i="33"/>
  <c r="J53" i="33"/>
  <c r="L53" i="33"/>
  <c r="N53" i="33"/>
  <c r="P53" i="33"/>
  <c r="R53" i="33"/>
  <c r="T53" i="33"/>
  <c r="V53" i="33"/>
  <c r="X53" i="33"/>
  <c r="Z53" i="33"/>
  <c r="AB53" i="33"/>
  <c r="AD53" i="33"/>
  <c r="F54" i="33"/>
  <c r="H54" i="33"/>
  <c r="J54" i="33"/>
  <c r="L54" i="33"/>
  <c r="N54" i="33"/>
  <c r="P54" i="33"/>
  <c r="R54" i="33"/>
  <c r="T54" i="33"/>
  <c r="V54" i="33"/>
  <c r="X54" i="33"/>
  <c r="Z54" i="33"/>
  <c r="AB54" i="33"/>
  <c r="AD54" i="33"/>
  <c r="F55" i="33"/>
  <c r="H55" i="33"/>
  <c r="J55" i="33"/>
  <c r="L55" i="33"/>
  <c r="N55" i="33"/>
  <c r="P55" i="33"/>
  <c r="R55" i="33"/>
  <c r="T55" i="33"/>
  <c r="V55" i="33"/>
  <c r="X55" i="33"/>
  <c r="Z55" i="33"/>
  <c r="AB55" i="33"/>
  <c r="AD55" i="33"/>
  <c r="F56" i="33"/>
  <c r="H56" i="33"/>
  <c r="J56" i="33"/>
  <c r="L56" i="33"/>
  <c r="N56" i="33"/>
  <c r="P56" i="33"/>
  <c r="R56" i="33"/>
  <c r="T56" i="33"/>
  <c r="V56" i="33"/>
  <c r="X56" i="33"/>
  <c r="Z56" i="33"/>
  <c r="AB56" i="33"/>
  <c r="AD56" i="33"/>
  <c r="F57" i="33"/>
  <c r="H57" i="33"/>
  <c r="J57" i="33"/>
  <c r="L57" i="33"/>
  <c r="N57" i="33"/>
  <c r="P57" i="33"/>
  <c r="R57" i="33"/>
  <c r="T57" i="33"/>
  <c r="V57" i="33"/>
  <c r="X57" i="33"/>
  <c r="Z57" i="33"/>
  <c r="AB57" i="33"/>
  <c r="AD57" i="33"/>
  <c r="F58" i="33"/>
  <c r="H58" i="33"/>
  <c r="J58" i="33"/>
  <c r="L58" i="33"/>
  <c r="N58" i="33"/>
  <c r="P58" i="33"/>
  <c r="R58" i="33"/>
  <c r="T58" i="33"/>
  <c r="V58" i="33"/>
  <c r="X58" i="33"/>
  <c r="Z58" i="33"/>
  <c r="AB58" i="33"/>
  <c r="AD58" i="33"/>
  <c r="F59" i="33"/>
  <c r="H59" i="33"/>
  <c r="J59" i="33"/>
  <c r="L59" i="33"/>
  <c r="N59" i="33"/>
  <c r="P59" i="33"/>
  <c r="R59" i="33"/>
  <c r="T59" i="33"/>
  <c r="V59" i="33"/>
  <c r="X59" i="33"/>
  <c r="Z59" i="33"/>
  <c r="AB59" i="33"/>
  <c r="AD59" i="33"/>
  <c r="F63" i="33"/>
  <c r="H63" i="33"/>
  <c r="J63" i="33"/>
  <c r="L63" i="33"/>
  <c r="N63" i="33"/>
  <c r="P63" i="33"/>
  <c r="R63" i="33"/>
  <c r="T63" i="33"/>
  <c r="V63" i="33"/>
  <c r="X63" i="33"/>
  <c r="Z63" i="33"/>
  <c r="AB63" i="33"/>
  <c r="AD63" i="33"/>
  <c r="F64" i="33"/>
  <c r="H64" i="33"/>
  <c r="J64" i="33"/>
  <c r="L64" i="33"/>
  <c r="N64" i="33"/>
  <c r="P64" i="33"/>
  <c r="R64" i="33"/>
  <c r="T64" i="33"/>
  <c r="V64" i="33"/>
  <c r="X64" i="33"/>
  <c r="Z64" i="33"/>
  <c r="AB64" i="33"/>
  <c r="AD64" i="33"/>
  <c r="F65" i="33"/>
  <c r="H65" i="33"/>
  <c r="J65" i="33"/>
  <c r="L65" i="33"/>
  <c r="N65" i="33"/>
  <c r="P65" i="33"/>
  <c r="R65" i="33"/>
  <c r="T65" i="33"/>
  <c r="V65" i="33"/>
  <c r="X65" i="33"/>
  <c r="Z65" i="33"/>
  <c r="AB65" i="33"/>
  <c r="AD65" i="33"/>
  <c r="F66" i="33"/>
  <c r="H66" i="33"/>
  <c r="J66" i="33"/>
  <c r="L66" i="33"/>
  <c r="N66" i="33"/>
  <c r="P66" i="33"/>
  <c r="R66" i="33"/>
  <c r="T66" i="33"/>
  <c r="V66" i="33"/>
  <c r="X66" i="33"/>
  <c r="Z66" i="33"/>
  <c r="AB66" i="33"/>
  <c r="AD66" i="33"/>
  <c r="F67" i="33"/>
  <c r="H67" i="33"/>
  <c r="J67" i="33"/>
  <c r="L67" i="33"/>
  <c r="N67" i="33"/>
  <c r="P67" i="33"/>
  <c r="R67" i="33"/>
  <c r="T67" i="33"/>
  <c r="V67" i="33"/>
  <c r="X67" i="33"/>
  <c r="Z67" i="33"/>
  <c r="AB67" i="33"/>
  <c r="AD67" i="33"/>
  <c r="F68" i="33"/>
  <c r="H68" i="33"/>
  <c r="J68" i="33"/>
  <c r="L68" i="33"/>
  <c r="N68" i="33"/>
  <c r="P68" i="33"/>
  <c r="R68" i="33"/>
  <c r="T68" i="33"/>
  <c r="V68" i="33"/>
  <c r="X68" i="33"/>
  <c r="Z68" i="33"/>
  <c r="AB68" i="33"/>
  <c r="AD68" i="33"/>
  <c r="F69" i="33"/>
  <c r="H69" i="33"/>
  <c r="J69" i="33"/>
  <c r="L69" i="33"/>
  <c r="N69" i="33"/>
  <c r="P69" i="33"/>
  <c r="R69" i="33"/>
  <c r="T69" i="33"/>
  <c r="V69" i="33"/>
  <c r="X69" i="33"/>
  <c r="Z69" i="33"/>
  <c r="AB69" i="33"/>
  <c r="AD69" i="33"/>
  <c r="F70" i="33"/>
  <c r="H70" i="33"/>
  <c r="J70" i="33"/>
  <c r="L70" i="33"/>
  <c r="N70" i="33"/>
  <c r="P70" i="33"/>
  <c r="R70" i="33"/>
  <c r="T70" i="33"/>
  <c r="V70" i="33"/>
  <c r="X70" i="33"/>
  <c r="Z70" i="33"/>
  <c r="AB70" i="33"/>
  <c r="AD70" i="33"/>
  <c r="F71" i="33"/>
  <c r="H71" i="33"/>
  <c r="J71" i="33"/>
  <c r="L71" i="33"/>
  <c r="N71" i="33"/>
  <c r="P71" i="33"/>
  <c r="R71" i="33"/>
  <c r="T71" i="33"/>
  <c r="V71" i="33"/>
  <c r="X71" i="33"/>
  <c r="Z71" i="33"/>
  <c r="AB71" i="33"/>
  <c r="AD71" i="33"/>
  <c r="F72" i="33"/>
  <c r="H72" i="33"/>
  <c r="J72" i="33"/>
  <c r="L72" i="33"/>
  <c r="N72" i="33"/>
  <c r="P72" i="33"/>
  <c r="R72" i="33"/>
  <c r="T72" i="33"/>
  <c r="V72" i="33"/>
  <c r="X72" i="33"/>
  <c r="Z72" i="33"/>
  <c r="AB72" i="33"/>
  <c r="AD72" i="33"/>
  <c r="F73" i="33"/>
  <c r="H73" i="33"/>
  <c r="J73" i="33"/>
  <c r="L73" i="33"/>
  <c r="N73" i="33"/>
  <c r="P73" i="33"/>
  <c r="R73" i="33"/>
  <c r="T73" i="33"/>
  <c r="V73" i="33"/>
  <c r="X73" i="33"/>
  <c r="Z73" i="33"/>
  <c r="AB73" i="33"/>
  <c r="AD73" i="33"/>
  <c r="F74" i="33"/>
  <c r="H74" i="33"/>
  <c r="J74" i="33"/>
  <c r="L74" i="33"/>
  <c r="N74" i="33"/>
  <c r="P74" i="33"/>
  <c r="R74" i="33"/>
  <c r="T74" i="33"/>
  <c r="V74" i="33"/>
  <c r="X74" i="33"/>
  <c r="Z74" i="33"/>
  <c r="AB74" i="33"/>
  <c r="AD74" i="33"/>
  <c r="F75" i="33"/>
  <c r="H75" i="33"/>
  <c r="J75" i="33"/>
  <c r="L75" i="33"/>
  <c r="N75" i="33"/>
  <c r="P75" i="33"/>
  <c r="R75" i="33"/>
  <c r="T75" i="33"/>
  <c r="V75" i="33"/>
  <c r="X75" i="33"/>
  <c r="Z75" i="33"/>
  <c r="AB75" i="33"/>
  <c r="AD75" i="33"/>
  <c r="F76" i="33"/>
  <c r="H76" i="33"/>
  <c r="J76" i="33"/>
  <c r="L76" i="33"/>
  <c r="N76" i="33"/>
  <c r="P76" i="33"/>
  <c r="R76" i="33"/>
  <c r="T76" i="33"/>
  <c r="V76" i="33"/>
  <c r="X76" i="33"/>
  <c r="Z76" i="33"/>
  <c r="AB76" i="33"/>
  <c r="AD76" i="33"/>
  <c r="F80" i="33"/>
  <c r="H80" i="33"/>
  <c r="J80" i="33"/>
  <c r="L80" i="33"/>
  <c r="N80" i="33"/>
  <c r="P80" i="33"/>
  <c r="R80" i="33"/>
  <c r="T80" i="33"/>
  <c r="V80" i="33"/>
  <c r="X80" i="33"/>
  <c r="Z80" i="33"/>
  <c r="AB80" i="33"/>
  <c r="AD80" i="33"/>
  <c r="F81" i="33"/>
  <c r="H81" i="33"/>
  <c r="J81" i="33"/>
  <c r="L81" i="33"/>
  <c r="N81" i="33"/>
  <c r="P81" i="33"/>
  <c r="R81" i="33"/>
  <c r="T81" i="33"/>
  <c r="V81" i="33"/>
  <c r="X81" i="33"/>
  <c r="Z81" i="33"/>
  <c r="AB81" i="33"/>
  <c r="AD81" i="33"/>
  <c r="F82" i="33"/>
  <c r="H82" i="33"/>
  <c r="J82" i="33"/>
  <c r="L82" i="33"/>
  <c r="N82" i="33"/>
  <c r="P82" i="33"/>
  <c r="R82" i="33"/>
  <c r="T82" i="33"/>
  <c r="V82" i="33"/>
  <c r="X82" i="33"/>
  <c r="Z82" i="33"/>
  <c r="AB82" i="33"/>
  <c r="AD82" i="33"/>
  <c r="F83" i="33"/>
  <c r="H83" i="33"/>
  <c r="J83" i="33"/>
  <c r="L83" i="33"/>
  <c r="N83" i="33"/>
  <c r="P83" i="33"/>
  <c r="R83" i="33"/>
  <c r="T83" i="33"/>
  <c r="V83" i="33"/>
  <c r="X83" i="33"/>
  <c r="Z83" i="33"/>
  <c r="AB83" i="33"/>
  <c r="AD83" i="33"/>
  <c r="F84" i="33"/>
  <c r="H84" i="33"/>
  <c r="J84" i="33"/>
  <c r="L84" i="33"/>
  <c r="N84" i="33"/>
  <c r="P84" i="33"/>
  <c r="R84" i="33"/>
  <c r="T84" i="33"/>
  <c r="V84" i="33"/>
  <c r="X84" i="33"/>
  <c r="Z84" i="33"/>
  <c r="AB84" i="33"/>
  <c r="AD84" i="33"/>
  <c r="F85" i="33"/>
  <c r="H85" i="33"/>
  <c r="J85" i="33"/>
  <c r="L85" i="33"/>
  <c r="N85" i="33"/>
  <c r="P85" i="33"/>
  <c r="R85" i="33"/>
  <c r="T85" i="33"/>
  <c r="V85" i="33"/>
  <c r="X85" i="33"/>
  <c r="Z85" i="33"/>
  <c r="AB85" i="33"/>
  <c r="AD85" i="33"/>
  <c r="F89" i="33"/>
  <c r="H89" i="33"/>
  <c r="J89" i="33"/>
  <c r="L89" i="33"/>
  <c r="N89" i="33"/>
  <c r="P89" i="33"/>
  <c r="R89" i="33"/>
  <c r="T89" i="33"/>
  <c r="V89" i="33"/>
  <c r="X89" i="33"/>
  <c r="Z89" i="33"/>
  <c r="AB89" i="33"/>
  <c r="AD89" i="33"/>
  <c r="F90" i="33"/>
  <c r="H90" i="33"/>
  <c r="J90" i="33"/>
  <c r="L90" i="33"/>
  <c r="N90" i="33"/>
  <c r="P90" i="33"/>
  <c r="R90" i="33"/>
  <c r="T90" i="33"/>
  <c r="V90" i="33"/>
  <c r="X90" i="33"/>
  <c r="Z90" i="33"/>
  <c r="AB90" i="33"/>
  <c r="AD90" i="33"/>
  <c r="F91" i="33"/>
  <c r="H91" i="33"/>
  <c r="J91" i="33"/>
  <c r="L91" i="33"/>
  <c r="N91" i="33"/>
  <c r="P91" i="33"/>
  <c r="R91" i="33"/>
  <c r="T91" i="33"/>
  <c r="V91" i="33"/>
  <c r="X91" i="33"/>
  <c r="Z91" i="33"/>
  <c r="AB91" i="33"/>
  <c r="AD91" i="33"/>
  <c r="F92" i="33"/>
  <c r="H92" i="33"/>
  <c r="J92" i="33"/>
  <c r="L92" i="33"/>
  <c r="N92" i="33"/>
  <c r="P92" i="33"/>
  <c r="R92" i="33"/>
  <c r="T92" i="33"/>
  <c r="V92" i="33"/>
  <c r="X92" i="33"/>
  <c r="Z92" i="33"/>
  <c r="AB92" i="33"/>
  <c r="AD92" i="33"/>
  <c r="F93" i="33"/>
  <c r="H93" i="33"/>
  <c r="J93" i="33"/>
  <c r="L93" i="33"/>
  <c r="N93" i="33"/>
  <c r="P93" i="33"/>
  <c r="R93" i="33"/>
  <c r="T93" i="33"/>
  <c r="V93" i="33"/>
  <c r="X93" i="33"/>
  <c r="Z93" i="33"/>
  <c r="AB93" i="33"/>
  <c r="AD93" i="33"/>
  <c r="F94" i="33"/>
  <c r="H94" i="33"/>
  <c r="J94" i="33"/>
  <c r="L94" i="33"/>
  <c r="N94" i="33"/>
  <c r="P94" i="33"/>
  <c r="R94" i="33"/>
  <c r="T94" i="33"/>
  <c r="V94" i="33"/>
  <c r="X94" i="33"/>
  <c r="Z94" i="33"/>
  <c r="AB94" i="33"/>
  <c r="AD94" i="33"/>
  <c r="F95" i="33"/>
  <c r="H95" i="33"/>
  <c r="J95" i="33"/>
  <c r="L95" i="33"/>
  <c r="N95" i="33"/>
  <c r="P95" i="33"/>
  <c r="R95" i="33"/>
  <c r="T95" i="33"/>
  <c r="V95" i="33"/>
  <c r="X95" i="33"/>
  <c r="Z95" i="33"/>
  <c r="AB95" i="33"/>
  <c r="AD95" i="33"/>
  <c r="F96" i="33"/>
  <c r="H96" i="33"/>
  <c r="J96" i="33"/>
  <c r="L96" i="33"/>
  <c r="N96" i="33"/>
  <c r="P96" i="33"/>
  <c r="R96" i="33"/>
  <c r="T96" i="33"/>
  <c r="V96" i="33"/>
  <c r="X96" i="33"/>
  <c r="Z96" i="33"/>
  <c r="AB96" i="33"/>
  <c r="AD96" i="33"/>
  <c r="F97" i="33"/>
  <c r="H97" i="33"/>
  <c r="J97" i="33"/>
  <c r="L97" i="33"/>
  <c r="N97" i="33"/>
  <c r="P97" i="33"/>
  <c r="R97" i="33"/>
  <c r="T97" i="33"/>
  <c r="V97" i="33"/>
  <c r="X97" i="33"/>
  <c r="Z97" i="33"/>
  <c r="AB97" i="33"/>
  <c r="AD97" i="33"/>
  <c r="F98" i="33"/>
  <c r="H98" i="33"/>
  <c r="J98" i="33"/>
  <c r="L98" i="33"/>
  <c r="N98" i="33"/>
  <c r="P98" i="33"/>
  <c r="R98" i="33"/>
  <c r="T98" i="33"/>
  <c r="V98" i="33"/>
  <c r="X98" i="33"/>
  <c r="Z98" i="33"/>
  <c r="AB98" i="33"/>
  <c r="AD98" i="33"/>
  <c r="F99" i="33"/>
  <c r="H99" i="33"/>
  <c r="J99" i="33"/>
  <c r="L99" i="33"/>
  <c r="N99" i="33"/>
  <c r="P99" i="33"/>
  <c r="R99" i="33"/>
  <c r="T99" i="33"/>
  <c r="V99" i="33"/>
  <c r="X99" i="33"/>
  <c r="Z99" i="33"/>
  <c r="AB99" i="33"/>
  <c r="AD99" i="33"/>
  <c r="F100" i="33"/>
  <c r="H100" i="33"/>
  <c r="J100" i="33"/>
  <c r="L100" i="33"/>
  <c r="N100" i="33"/>
  <c r="P100" i="33"/>
  <c r="R100" i="33"/>
  <c r="T100" i="33"/>
  <c r="V100" i="33"/>
  <c r="X100" i="33"/>
  <c r="Z100" i="33"/>
  <c r="AB100" i="33"/>
  <c r="AD100" i="33"/>
  <c r="F101" i="33"/>
  <c r="H101" i="33"/>
  <c r="J101" i="33"/>
  <c r="L101" i="33"/>
  <c r="N101" i="33"/>
  <c r="P101" i="33"/>
  <c r="R101" i="33"/>
  <c r="T101" i="33"/>
  <c r="V101" i="33"/>
  <c r="X101" i="33"/>
  <c r="Z101" i="33"/>
  <c r="AB101" i="33"/>
  <c r="AD101" i="33"/>
  <c r="F102" i="33"/>
  <c r="H102" i="33"/>
  <c r="J102" i="33"/>
  <c r="L102" i="33"/>
  <c r="N102" i="33"/>
  <c r="P102" i="33"/>
  <c r="R102" i="33"/>
  <c r="T102" i="33"/>
  <c r="V102" i="33"/>
  <c r="X102" i="33"/>
  <c r="Z102" i="33"/>
  <c r="AB102" i="33"/>
  <c r="AD102" i="33"/>
  <c r="F103" i="33"/>
  <c r="H103" i="33"/>
  <c r="J103" i="33"/>
  <c r="L103" i="33"/>
  <c r="N103" i="33"/>
  <c r="P103" i="33"/>
  <c r="R103" i="33"/>
  <c r="T103" i="33"/>
  <c r="V103" i="33"/>
  <c r="X103" i="33"/>
  <c r="Z103" i="33"/>
  <c r="AB103" i="33"/>
  <c r="AD103" i="33"/>
  <c r="F104" i="33"/>
  <c r="H104" i="33"/>
  <c r="J104" i="33"/>
  <c r="L104" i="33"/>
  <c r="N104" i="33"/>
  <c r="P104" i="33"/>
  <c r="R104" i="33"/>
  <c r="T104" i="33"/>
  <c r="V104" i="33"/>
  <c r="X104" i="33"/>
  <c r="Z104" i="33"/>
  <c r="AB104" i="33"/>
  <c r="AD104" i="33"/>
  <c r="F105" i="33"/>
  <c r="H105" i="33"/>
  <c r="J105" i="33"/>
  <c r="L105" i="33"/>
  <c r="N105" i="33"/>
  <c r="P105" i="33"/>
  <c r="R105" i="33"/>
  <c r="T105" i="33"/>
  <c r="V105" i="33"/>
  <c r="X105" i="33"/>
  <c r="Z105" i="33"/>
  <c r="AB105" i="33"/>
  <c r="AD105" i="33"/>
  <c r="F106" i="33"/>
  <c r="H106" i="33"/>
  <c r="J106" i="33"/>
  <c r="L106" i="33"/>
  <c r="N106" i="33"/>
  <c r="P106" i="33"/>
  <c r="R106" i="33"/>
  <c r="T106" i="33"/>
  <c r="V106" i="33"/>
  <c r="X106" i="33"/>
  <c r="Z106" i="33"/>
  <c r="AB106" i="33"/>
  <c r="AD106" i="33"/>
  <c r="F107" i="33"/>
  <c r="H107" i="33"/>
  <c r="J107" i="33"/>
  <c r="L107" i="33"/>
  <c r="N107" i="33"/>
  <c r="P107" i="33"/>
  <c r="R107" i="33"/>
  <c r="T107" i="33"/>
  <c r="V107" i="33"/>
  <c r="X107" i="33"/>
  <c r="Z107" i="33"/>
  <c r="AB107" i="33"/>
  <c r="AD107" i="33"/>
  <c r="F108" i="33"/>
  <c r="H108" i="33"/>
  <c r="J108" i="33"/>
  <c r="L108" i="33"/>
  <c r="N108" i="33"/>
  <c r="P108" i="33"/>
  <c r="R108" i="33"/>
  <c r="T108" i="33"/>
  <c r="V108" i="33"/>
  <c r="X108" i="33"/>
  <c r="Z108" i="33"/>
  <c r="AB108" i="33"/>
  <c r="AD108" i="33"/>
  <c r="F109" i="33"/>
  <c r="H109" i="33"/>
  <c r="J109" i="33"/>
  <c r="L109" i="33"/>
  <c r="N109" i="33"/>
  <c r="P109" i="33"/>
  <c r="R109" i="33"/>
  <c r="T109" i="33"/>
  <c r="V109" i="33"/>
  <c r="X109" i="33"/>
  <c r="Z109" i="33"/>
  <c r="AB109" i="33"/>
  <c r="AD109" i="33"/>
  <c r="F110" i="33"/>
  <c r="H110" i="33"/>
  <c r="J110" i="33"/>
  <c r="L110" i="33"/>
  <c r="N110" i="33"/>
  <c r="P110" i="33"/>
  <c r="R110" i="33"/>
  <c r="T110" i="33"/>
  <c r="V110" i="33"/>
  <c r="X110" i="33"/>
  <c r="Z110" i="33"/>
  <c r="AB110" i="33"/>
  <c r="AD110" i="33"/>
  <c r="F111" i="33"/>
  <c r="H111" i="33"/>
  <c r="J111" i="33"/>
  <c r="L111" i="33"/>
  <c r="N111" i="33"/>
  <c r="P111" i="33"/>
  <c r="R111" i="33"/>
  <c r="T111" i="33"/>
  <c r="V111" i="33"/>
  <c r="X111" i="33"/>
  <c r="Z111" i="33"/>
  <c r="AB111" i="33"/>
  <c r="AD111" i="33"/>
  <c r="D126" i="33"/>
  <c r="C5" i="21"/>
  <c r="D5" i="21"/>
  <c r="E5" i="21"/>
  <c r="F5" i="21"/>
  <c r="G5" i="21"/>
  <c r="H5" i="21"/>
  <c r="I5" i="21"/>
  <c r="J5" i="21"/>
  <c r="K5" i="21"/>
  <c r="L5" i="21"/>
  <c r="M5" i="21"/>
  <c r="N5" i="21"/>
  <c r="N8" i="21" s="1"/>
  <c r="O5" i="21"/>
  <c r="F3" i="32"/>
  <c r="H3" i="32"/>
  <c r="J3" i="32"/>
  <c r="L3" i="32"/>
  <c r="N3" i="32"/>
  <c r="P3" i="32"/>
  <c r="R3" i="32"/>
  <c r="T3" i="32"/>
  <c r="V3" i="32"/>
  <c r="X3" i="32"/>
  <c r="Z3" i="32"/>
  <c r="AB3" i="32"/>
  <c r="AD3" i="32"/>
  <c r="G10" i="32"/>
  <c r="I10" i="32"/>
  <c r="K10" i="32"/>
  <c r="M10" i="32"/>
  <c r="O10" i="32"/>
  <c r="Q10" i="32"/>
  <c r="S10" i="32"/>
  <c r="U10" i="32"/>
  <c r="W10" i="32"/>
  <c r="Y10" i="32"/>
  <c r="AA10" i="32"/>
  <c r="AC10" i="32"/>
  <c r="AE10" i="32"/>
  <c r="G11" i="32"/>
  <c r="I11" i="32"/>
  <c r="K11" i="32"/>
  <c r="M11" i="32"/>
  <c r="O11" i="32"/>
  <c r="Q11" i="32"/>
  <c r="S11" i="32"/>
  <c r="U11" i="32"/>
  <c r="W11" i="32"/>
  <c r="Y11" i="32"/>
  <c r="AA11" i="32"/>
  <c r="AC11" i="32"/>
  <c r="AE11" i="32"/>
  <c r="G12" i="32"/>
  <c r="I12" i="32"/>
  <c r="K12" i="32"/>
  <c r="M12" i="32"/>
  <c r="O12" i="32"/>
  <c r="Q12" i="32"/>
  <c r="S12" i="32"/>
  <c r="U12" i="32"/>
  <c r="W12" i="32"/>
  <c r="Y12" i="32"/>
  <c r="AA12" i="32"/>
  <c r="AC12" i="32"/>
  <c r="AE12" i="32"/>
  <c r="G13" i="32"/>
  <c r="I13" i="32"/>
  <c r="K13" i="32"/>
  <c r="M13" i="32"/>
  <c r="O13" i="32"/>
  <c r="Q13" i="32"/>
  <c r="S13" i="32"/>
  <c r="U13" i="32"/>
  <c r="W13" i="32"/>
  <c r="Y13" i="32"/>
  <c r="AA13" i="32"/>
  <c r="AC13" i="32"/>
  <c r="AE13" i="32"/>
  <c r="G14" i="32"/>
  <c r="I14" i="32"/>
  <c r="K14" i="32"/>
  <c r="M14" i="32"/>
  <c r="O14" i="32"/>
  <c r="Q14" i="32"/>
  <c r="S14" i="32"/>
  <c r="U14" i="32"/>
  <c r="W14" i="32"/>
  <c r="Y14" i="32"/>
  <c r="AA14" i="32"/>
  <c r="AC14" i="32"/>
  <c r="AE14" i="32"/>
  <c r="G15" i="32"/>
  <c r="I15" i="32"/>
  <c r="K15" i="32"/>
  <c r="M15" i="32"/>
  <c r="O15" i="32"/>
  <c r="Q15" i="32"/>
  <c r="S15" i="32"/>
  <c r="U15" i="32"/>
  <c r="W15" i="32"/>
  <c r="Y15" i="32"/>
  <c r="AA15" i="32"/>
  <c r="AC15" i="32"/>
  <c r="AE15" i="32"/>
  <c r="G16" i="32"/>
  <c r="I16" i="32"/>
  <c r="K16" i="32"/>
  <c r="M16" i="32"/>
  <c r="O16" i="32"/>
  <c r="Q16" i="32"/>
  <c r="S16" i="32"/>
  <c r="U16" i="32"/>
  <c r="W16" i="32"/>
  <c r="Y16" i="32"/>
  <c r="AA16" i="32"/>
  <c r="AC16" i="32"/>
  <c r="AE16" i="32"/>
  <c r="G17" i="32"/>
  <c r="I17" i="32"/>
  <c r="K17" i="32"/>
  <c r="M17" i="32"/>
  <c r="O17" i="32"/>
  <c r="Q17" i="32"/>
  <c r="S17" i="32"/>
  <c r="U17" i="32"/>
  <c r="W17" i="32"/>
  <c r="Y17" i="32"/>
  <c r="AA17" i="32"/>
  <c r="AC17" i="32"/>
  <c r="AE17" i="32"/>
  <c r="G18" i="32"/>
  <c r="I18" i="32"/>
  <c r="K18" i="32"/>
  <c r="M18" i="32"/>
  <c r="O18" i="32"/>
  <c r="Q18" i="32"/>
  <c r="S18" i="32"/>
  <c r="U18" i="32"/>
  <c r="W18" i="32"/>
  <c r="Y18" i="32"/>
  <c r="AA18" i="32"/>
  <c r="AC18" i="32"/>
  <c r="AE18" i="32"/>
  <c r="G19" i="32"/>
  <c r="I19" i="32"/>
  <c r="K19" i="32"/>
  <c r="M19" i="32"/>
  <c r="O19" i="32"/>
  <c r="Q19" i="32"/>
  <c r="S19" i="32"/>
  <c r="U19" i="32"/>
  <c r="W19" i="32"/>
  <c r="Y19" i="32"/>
  <c r="AA19" i="32"/>
  <c r="AC19" i="32"/>
  <c r="AE19" i="32"/>
  <c r="G20" i="32"/>
  <c r="I20" i="32"/>
  <c r="K20" i="32"/>
  <c r="M20" i="32"/>
  <c r="O20" i="32"/>
  <c r="Q20" i="32"/>
  <c r="S20" i="32"/>
  <c r="U20" i="32"/>
  <c r="W20" i="32"/>
  <c r="Y20" i="32"/>
  <c r="AA20" i="32"/>
  <c r="AC20" i="32"/>
  <c r="AE20" i="32"/>
  <c r="G21" i="32"/>
  <c r="I21" i="32"/>
  <c r="K21" i="32"/>
  <c r="M21" i="32"/>
  <c r="O21" i="32"/>
  <c r="Q21" i="32"/>
  <c r="S21" i="32"/>
  <c r="U21" i="32"/>
  <c r="W21" i="32"/>
  <c r="Y21" i="32"/>
  <c r="AA21" i="32"/>
  <c r="AC21" i="32"/>
  <c r="AE21" i="32"/>
  <c r="AU23" i="32"/>
  <c r="AU24" i="32"/>
  <c r="F29" i="32"/>
  <c r="H29" i="32"/>
  <c r="J29" i="32"/>
  <c r="L29" i="32"/>
  <c r="N29" i="32"/>
  <c r="P29" i="32"/>
  <c r="R29" i="32"/>
  <c r="T29" i="32"/>
  <c r="V29" i="32"/>
  <c r="X29" i="32"/>
  <c r="Z29" i="32"/>
  <c r="AB29" i="32"/>
  <c r="AD29" i="32"/>
  <c r="F30" i="32"/>
  <c r="H30" i="32"/>
  <c r="J30" i="32"/>
  <c r="L30" i="32"/>
  <c r="N30" i="32"/>
  <c r="P30" i="32"/>
  <c r="R30" i="32"/>
  <c r="T30" i="32"/>
  <c r="V30" i="32"/>
  <c r="X30" i="32"/>
  <c r="Z30" i="32"/>
  <c r="AB30" i="32"/>
  <c r="AD30" i="32"/>
  <c r="F31" i="32"/>
  <c r="H31" i="32"/>
  <c r="J31" i="32"/>
  <c r="L31" i="32"/>
  <c r="N31" i="32"/>
  <c r="P31" i="32"/>
  <c r="R31" i="32"/>
  <c r="T31" i="32"/>
  <c r="V31" i="32"/>
  <c r="X31" i="32"/>
  <c r="Z31" i="32"/>
  <c r="AB31" i="32"/>
  <c r="AD31" i="32"/>
  <c r="F32" i="32"/>
  <c r="H32" i="32"/>
  <c r="J32" i="32"/>
  <c r="L32" i="32"/>
  <c r="N32" i="32"/>
  <c r="P32" i="32"/>
  <c r="R32" i="32"/>
  <c r="T32" i="32"/>
  <c r="V32" i="32"/>
  <c r="X32" i="32"/>
  <c r="Z32" i="32"/>
  <c r="AB32" i="32"/>
  <c r="AD32" i="32"/>
  <c r="F33" i="32"/>
  <c r="H33" i="32"/>
  <c r="J33" i="32"/>
  <c r="L33" i="32"/>
  <c r="N33" i="32"/>
  <c r="P33" i="32"/>
  <c r="R33" i="32"/>
  <c r="T33" i="32"/>
  <c r="V33" i="32"/>
  <c r="X33" i="32"/>
  <c r="Z33" i="32"/>
  <c r="AB33" i="32"/>
  <c r="AD33" i="32"/>
  <c r="F34" i="32"/>
  <c r="H34" i="32"/>
  <c r="J34" i="32"/>
  <c r="L34" i="32"/>
  <c r="N34" i="32"/>
  <c r="P34" i="32"/>
  <c r="R34" i="32"/>
  <c r="T34" i="32"/>
  <c r="V34" i="32"/>
  <c r="X34" i="32"/>
  <c r="Z34" i="32"/>
  <c r="AB34" i="32"/>
  <c r="AD34" i="32"/>
  <c r="F35" i="32"/>
  <c r="H35" i="32"/>
  <c r="J35" i="32"/>
  <c r="L35" i="32"/>
  <c r="N35" i="32"/>
  <c r="P35" i="32"/>
  <c r="R35" i="32"/>
  <c r="T35" i="32"/>
  <c r="V35" i="32"/>
  <c r="X35" i="32"/>
  <c r="Z35" i="32"/>
  <c r="AB35" i="32"/>
  <c r="AD35" i="32"/>
  <c r="F36" i="32"/>
  <c r="H36" i="32"/>
  <c r="J36" i="32"/>
  <c r="L36" i="32"/>
  <c r="N36" i="32"/>
  <c r="P36" i="32"/>
  <c r="R36" i="32"/>
  <c r="T36" i="32"/>
  <c r="V36" i="32"/>
  <c r="X36" i="32"/>
  <c r="Z36" i="32"/>
  <c r="AB36" i="32"/>
  <c r="AD36" i="32"/>
  <c r="F37" i="32"/>
  <c r="H37" i="32"/>
  <c r="J37" i="32"/>
  <c r="L37" i="32"/>
  <c r="N37" i="32"/>
  <c r="P37" i="32"/>
  <c r="R37" i="32"/>
  <c r="T37" i="32"/>
  <c r="V37" i="32"/>
  <c r="X37" i="32"/>
  <c r="Z37" i="32"/>
  <c r="AB37" i="32"/>
  <c r="AD37" i="32"/>
  <c r="F41" i="32"/>
  <c r="H41" i="32"/>
  <c r="J41" i="32"/>
  <c r="L41" i="32"/>
  <c r="N41" i="32"/>
  <c r="P41" i="32"/>
  <c r="R41" i="32"/>
  <c r="T41" i="32"/>
  <c r="V41" i="32"/>
  <c r="X41" i="32"/>
  <c r="Z41" i="32"/>
  <c r="AB41" i="32"/>
  <c r="AD41" i="32"/>
  <c r="F42" i="32"/>
  <c r="H42" i="32"/>
  <c r="J42" i="32"/>
  <c r="L42" i="32"/>
  <c r="N42" i="32"/>
  <c r="P42" i="32"/>
  <c r="R42" i="32"/>
  <c r="T42" i="32"/>
  <c r="V42" i="32"/>
  <c r="X42" i="32"/>
  <c r="Z42" i="32"/>
  <c r="AB42" i="32"/>
  <c r="AD42" i="32"/>
  <c r="F43" i="32"/>
  <c r="H43" i="32"/>
  <c r="J43" i="32"/>
  <c r="L43" i="32"/>
  <c r="N43" i="32"/>
  <c r="P43" i="32"/>
  <c r="R43" i="32"/>
  <c r="T43" i="32"/>
  <c r="V43" i="32"/>
  <c r="X43" i="32"/>
  <c r="Z43" i="32"/>
  <c r="AB43" i="32"/>
  <c r="AD43" i="32"/>
  <c r="F44" i="32"/>
  <c r="H44" i="32"/>
  <c r="J44" i="32"/>
  <c r="L44" i="32"/>
  <c r="N44" i="32"/>
  <c r="P44" i="32"/>
  <c r="R44" i="32"/>
  <c r="T44" i="32"/>
  <c r="V44" i="32"/>
  <c r="X44" i="32"/>
  <c r="Z44" i="32"/>
  <c r="AB44" i="32"/>
  <c r="AD44" i="32"/>
  <c r="F45" i="32"/>
  <c r="H45" i="32"/>
  <c r="J45" i="32"/>
  <c r="L45" i="32"/>
  <c r="N45" i="32"/>
  <c r="P45" i="32"/>
  <c r="R45" i="32"/>
  <c r="T45" i="32"/>
  <c r="V45" i="32"/>
  <c r="X45" i="32"/>
  <c r="Z45" i="32"/>
  <c r="AB45" i="32"/>
  <c r="AD45" i="32"/>
  <c r="F46" i="32"/>
  <c r="H46" i="32"/>
  <c r="J46" i="32"/>
  <c r="L46" i="32"/>
  <c r="N46" i="32"/>
  <c r="P46" i="32"/>
  <c r="R46" i="32"/>
  <c r="T46" i="32"/>
  <c r="V46" i="32"/>
  <c r="X46" i="32"/>
  <c r="Z46" i="32"/>
  <c r="AB46" i="32"/>
  <c r="AD46" i="32"/>
  <c r="F47" i="32"/>
  <c r="H47" i="32"/>
  <c r="J47" i="32"/>
  <c r="L47" i="32"/>
  <c r="N47" i="32"/>
  <c r="P47" i="32"/>
  <c r="R47" i="32"/>
  <c r="T47" i="32"/>
  <c r="V47" i="32"/>
  <c r="X47" i="32"/>
  <c r="Z47" i="32"/>
  <c r="AB47" i="32"/>
  <c r="AD47" i="32"/>
  <c r="F49" i="32"/>
  <c r="H49" i="32"/>
  <c r="J49" i="32"/>
  <c r="L49" i="32"/>
  <c r="N49" i="32"/>
  <c r="P49" i="32"/>
  <c r="R49" i="32"/>
  <c r="T49" i="32"/>
  <c r="V49" i="32"/>
  <c r="X49" i="32"/>
  <c r="Z49" i="32"/>
  <c r="AB49" i="32"/>
  <c r="AD49" i="32"/>
  <c r="F50" i="32"/>
  <c r="H50" i="32"/>
  <c r="J50" i="32"/>
  <c r="L50" i="32"/>
  <c r="N50" i="32"/>
  <c r="P50" i="32"/>
  <c r="R50" i="32"/>
  <c r="T50" i="32"/>
  <c r="V50" i="32"/>
  <c r="X50" i="32"/>
  <c r="Z50" i="32"/>
  <c r="AB50" i="32"/>
  <c r="AD50" i="32"/>
  <c r="F51" i="32"/>
  <c r="H51" i="32"/>
  <c r="J51" i="32"/>
  <c r="L51" i="32"/>
  <c r="N51" i="32"/>
  <c r="P51" i="32"/>
  <c r="R51" i="32"/>
  <c r="T51" i="32"/>
  <c r="V51" i="32"/>
  <c r="X51" i="32"/>
  <c r="Z51" i="32"/>
  <c r="AB51" i="32"/>
  <c r="AD51" i="32"/>
  <c r="F52" i="32"/>
  <c r="H52" i="32"/>
  <c r="J52" i="32"/>
  <c r="L52" i="32"/>
  <c r="N52" i="32"/>
  <c r="P52" i="32"/>
  <c r="R52" i="32"/>
  <c r="T52" i="32"/>
  <c r="V52" i="32"/>
  <c r="X52" i="32"/>
  <c r="Z52" i="32"/>
  <c r="AB52" i="32"/>
  <c r="AD52" i="32"/>
  <c r="F53" i="32"/>
  <c r="H53" i="32"/>
  <c r="J53" i="32"/>
  <c r="L53" i="32"/>
  <c r="N53" i="32"/>
  <c r="P53" i="32"/>
  <c r="R53" i="32"/>
  <c r="T53" i="32"/>
  <c r="V53" i="32"/>
  <c r="X53" i="32"/>
  <c r="Z53" i="32"/>
  <c r="AB53" i="32"/>
  <c r="AD53" i="32"/>
  <c r="F54" i="32"/>
  <c r="H54" i="32"/>
  <c r="J54" i="32"/>
  <c r="L54" i="32"/>
  <c r="N54" i="32"/>
  <c r="P54" i="32"/>
  <c r="R54" i="32"/>
  <c r="T54" i="32"/>
  <c r="V54" i="32"/>
  <c r="X54" i="32"/>
  <c r="Z54" i="32"/>
  <c r="AB54" i="32"/>
  <c r="AD54" i="32"/>
  <c r="F55" i="32"/>
  <c r="H55" i="32"/>
  <c r="J55" i="32"/>
  <c r="L55" i="32"/>
  <c r="N55" i="32"/>
  <c r="P55" i="32"/>
  <c r="R55" i="32"/>
  <c r="T55" i="32"/>
  <c r="V55" i="32"/>
  <c r="X55" i="32"/>
  <c r="Z55" i="32"/>
  <c r="AB55" i="32"/>
  <c r="AD55" i="32"/>
  <c r="F56" i="32"/>
  <c r="H56" i="32"/>
  <c r="J56" i="32"/>
  <c r="L56" i="32"/>
  <c r="N56" i="32"/>
  <c r="P56" i="32"/>
  <c r="R56" i="32"/>
  <c r="T56" i="32"/>
  <c r="V56" i="32"/>
  <c r="X56" i="32"/>
  <c r="Z56" i="32"/>
  <c r="AB56" i="32"/>
  <c r="AD56" i="32"/>
  <c r="F57" i="32"/>
  <c r="H57" i="32"/>
  <c r="J57" i="32"/>
  <c r="L57" i="32"/>
  <c r="N57" i="32"/>
  <c r="P57" i="32"/>
  <c r="R57" i="32"/>
  <c r="T57" i="32"/>
  <c r="V57" i="32"/>
  <c r="X57" i="32"/>
  <c r="Z57" i="32"/>
  <c r="AB57" i="32"/>
  <c r="AD57" i="32"/>
  <c r="F58" i="32"/>
  <c r="H58" i="32"/>
  <c r="J58" i="32"/>
  <c r="L58" i="32"/>
  <c r="N58" i="32"/>
  <c r="P58" i="32"/>
  <c r="R58" i="32"/>
  <c r="T58" i="32"/>
  <c r="V58" i="32"/>
  <c r="X58" i="32"/>
  <c r="Z58" i="32"/>
  <c r="AB58" i="32"/>
  <c r="AD58" i="32"/>
  <c r="F59" i="32"/>
  <c r="H59" i="32"/>
  <c r="J59" i="32"/>
  <c r="L59" i="32"/>
  <c r="N59" i="32"/>
  <c r="P59" i="32"/>
  <c r="R59" i="32"/>
  <c r="T59" i="32"/>
  <c r="V59" i="32"/>
  <c r="X59" i="32"/>
  <c r="Z59" i="32"/>
  <c r="AB59" i="32"/>
  <c r="AD59" i="32"/>
  <c r="F63" i="32"/>
  <c r="H63" i="32"/>
  <c r="J63" i="32"/>
  <c r="L63" i="32"/>
  <c r="N63" i="32"/>
  <c r="P63" i="32"/>
  <c r="R63" i="32"/>
  <c r="T63" i="32"/>
  <c r="V63" i="32"/>
  <c r="X63" i="32"/>
  <c r="Z63" i="32"/>
  <c r="AB63" i="32"/>
  <c r="AD63" i="32"/>
  <c r="F64" i="32"/>
  <c r="H64" i="32"/>
  <c r="J64" i="32"/>
  <c r="L64" i="32"/>
  <c r="N64" i="32"/>
  <c r="P64" i="32"/>
  <c r="R64" i="32"/>
  <c r="T64" i="32"/>
  <c r="V64" i="32"/>
  <c r="X64" i="32"/>
  <c r="Z64" i="32"/>
  <c r="AB64" i="32"/>
  <c r="AD64" i="32"/>
  <c r="F65" i="32"/>
  <c r="H65" i="32"/>
  <c r="J65" i="32"/>
  <c r="L65" i="32"/>
  <c r="N65" i="32"/>
  <c r="P65" i="32"/>
  <c r="R65" i="32"/>
  <c r="T65" i="32"/>
  <c r="V65" i="32"/>
  <c r="X65" i="32"/>
  <c r="Z65" i="32"/>
  <c r="AB65" i="32"/>
  <c r="AD65" i="32"/>
  <c r="F66" i="32"/>
  <c r="H66" i="32"/>
  <c r="J66" i="32"/>
  <c r="L66" i="32"/>
  <c r="N66" i="32"/>
  <c r="P66" i="32"/>
  <c r="R66" i="32"/>
  <c r="T66" i="32"/>
  <c r="V66" i="32"/>
  <c r="X66" i="32"/>
  <c r="Z66" i="32"/>
  <c r="AB66" i="32"/>
  <c r="AD66" i="32"/>
  <c r="F67" i="32"/>
  <c r="H67" i="32"/>
  <c r="J67" i="32"/>
  <c r="L67" i="32"/>
  <c r="N67" i="32"/>
  <c r="P67" i="32"/>
  <c r="R67" i="32"/>
  <c r="T67" i="32"/>
  <c r="V67" i="32"/>
  <c r="X67" i="32"/>
  <c r="Z67" i="32"/>
  <c r="AB67" i="32"/>
  <c r="AD67" i="32"/>
  <c r="F68" i="32"/>
  <c r="H68" i="32"/>
  <c r="J68" i="32"/>
  <c r="L68" i="32"/>
  <c r="N68" i="32"/>
  <c r="P68" i="32"/>
  <c r="R68" i="32"/>
  <c r="T68" i="32"/>
  <c r="V68" i="32"/>
  <c r="X68" i="32"/>
  <c r="Z68" i="32"/>
  <c r="AB68" i="32"/>
  <c r="AD68" i="32"/>
  <c r="F69" i="32"/>
  <c r="H69" i="32"/>
  <c r="J69" i="32"/>
  <c r="L69" i="32"/>
  <c r="N69" i="32"/>
  <c r="P69" i="32"/>
  <c r="R69" i="32"/>
  <c r="T69" i="32"/>
  <c r="V69" i="32"/>
  <c r="X69" i="32"/>
  <c r="Z69" i="32"/>
  <c r="AB69" i="32"/>
  <c r="AD69" i="32"/>
  <c r="F70" i="32"/>
  <c r="H70" i="32"/>
  <c r="J70" i="32"/>
  <c r="L70" i="32"/>
  <c r="N70" i="32"/>
  <c r="P70" i="32"/>
  <c r="R70" i="32"/>
  <c r="T70" i="32"/>
  <c r="V70" i="32"/>
  <c r="X70" i="32"/>
  <c r="Z70" i="32"/>
  <c r="AB70" i="32"/>
  <c r="AD70" i="32"/>
  <c r="F71" i="32"/>
  <c r="H71" i="32"/>
  <c r="J71" i="32"/>
  <c r="L71" i="32"/>
  <c r="N71" i="32"/>
  <c r="P71" i="32"/>
  <c r="R71" i="32"/>
  <c r="T71" i="32"/>
  <c r="V71" i="32"/>
  <c r="X71" i="32"/>
  <c r="Z71" i="32"/>
  <c r="AB71" i="32"/>
  <c r="AD71" i="32"/>
  <c r="F72" i="32"/>
  <c r="H72" i="32"/>
  <c r="J72" i="32"/>
  <c r="L72" i="32"/>
  <c r="N72" i="32"/>
  <c r="P72" i="32"/>
  <c r="R72" i="32"/>
  <c r="T72" i="32"/>
  <c r="V72" i="32"/>
  <c r="X72" i="32"/>
  <c r="Z72" i="32"/>
  <c r="AB72" i="32"/>
  <c r="AD72" i="32"/>
  <c r="F73" i="32"/>
  <c r="H73" i="32"/>
  <c r="J73" i="32"/>
  <c r="L73" i="32"/>
  <c r="N73" i="32"/>
  <c r="P73" i="32"/>
  <c r="R73" i="32"/>
  <c r="T73" i="32"/>
  <c r="V73" i="32"/>
  <c r="X73" i="32"/>
  <c r="Z73" i="32"/>
  <c r="AB73" i="32"/>
  <c r="AD73" i="32"/>
  <c r="F74" i="32"/>
  <c r="H74" i="32"/>
  <c r="J74" i="32"/>
  <c r="L74" i="32"/>
  <c r="N74" i="32"/>
  <c r="P74" i="32"/>
  <c r="R74" i="32"/>
  <c r="T74" i="32"/>
  <c r="V74" i="32"/>
  <c r="X74" i="32"/>
  <c r="Z74" i="32"/>
  <c r="AB74" i="32"/>
  <c r="AD74" i="32"/>
  <c r="F75" i="32"/>
  <c r="H75" i="32"/>
  <c r="J75" i="32"/>
  <c r="L75" i="32"/>
  <c r="N75" i="32"/>
  <c r="P75" i="32"/>
  <c r="R75" i="32"/>
  <c r="T75" i="32"/>
  <c r="V75" i="32"/>
  <c r="X75" i="32"/>
  <c r="Z75" i="32"/>
  <c r="AB75" i="32"/>
  <c r="AD75" i="32"/>
  <c r="F76" i="32"/>
  <c r="H76" i="32"/>
  <c r="J76" i="32"/>
  <c r="L76" i="32"/>
  <c r="N76" i="32"/>
  <c r="P76" i="32"/>
  <c r="R76" i="32"/>
  <c r="T76" i="32"/>
  <c r="V76" i="32"/>
  <c r="X76" i="32"/>
  <c r="Z76" i="32"/>
  <c r="AB76" i="32"/>
  <c r="AD76" i="32"/>
  <c r="F80" i="32"/>
  <c r="H80" i="32"/>
  <c r="J80" i="32"/>
  <c r="L80" i="32"/>
  <c r="N80" i="32"/>
  <c r="P80" i="32"/>
  <c r="R80" i="32"/>
  <c r="T80" i="32"/>
  <c r="V80" i="32"/>
  <c r="X80" i="32"/>
  <c r="Z80" i="32"/>
  <c r="AB80" i="32"/>
  <c r="AD80" i="32"/>
  <c r="F81" i="32"/>
  <c r="H81" i="32"/>
  <c r="J81" i="32"/>
  <c r="L81" i="32"/>
  <c r="N81" i="32"/>
  <c r="P81" i="32"/>
  <c r="R81" i="32"/>
  <c r="T81" i="32"/>
  <c r="V81" i="32"/>
  <c r="X81" i="32"/>
  <c r="Z81" i="32"/>
  <c r="AB81" i="32"/>
  <c r="AD81" i="32"/>
  <c r="F82" i="32"/>
  <c r="H82" i="32"/>
  <c r="J82" i="32"/>
  <c r="L82" i="32"/>
  <c r="N82" i="32"/>
  <c r="P82" i="32"/>
  <c r="R82" i="32"/>
  <c r="T82" i="32"/>
  <c r="V82" i="32"/>
  <c r="X82" i="32"/>
  <c r="Z82" i="32"/>
  <c r="AB82" i="32"/>
  <c r="AD82" i="32"/>
  <c r="F83" i="32"/>
  <c r="H83" i="32"/>
  <c r="J83" i="32"/>
  <c r="L83" i="32"/>
  <c r="N83" i="32"/>
  <c r="P83" i="32"/>
  <c r="R83" i="32"/>
  <c r="T83" i="32"/>
  <c r="V83" i="32"/>
  <c r="X83" i="32"/>
  <c r="Z83" i="32"/>
  <c r="AB83" i="32"/>
  <c r="AD83" i="32"/>
  <c r="F84" i="32"/>
  <c r="H84" i="32"/>
  <c r="J84" i="32"/>
  <c r="L84" i="32"/>
  <c r="N84" i="32"/>
  <c r="P84" i="32"/>
  <c r="R84" i="32"/>
  <c r="T84" i="32"/>
  <c r="V84" i="32"/>
  <c r="X84" i="32"/>
  <c r="Z84" i="32"/>
  <c r="AB84" i="32"/>
  <c r="AD84" i="32"/>
  <c r="F85" i="32"/>
  <c r="H85" i="32"/>
  <c r="J85" i="32"/>
  <c r="L85" i="32"/>
  <c r="N85" i="32"/>
  <c r="P85" i="32"/>
  <c r="R85" i="32"/>
  <c r="T85" i="32"/>
  <c r="V85" i="32"/>
  <c r="X85" i="32"/>
  <c r="Z85" i="32"/>
  <c r="AB85" i="32"/>
  <c r="AD85" i="32"/>
  <c r="F89" i="32"/>
  <c r="H89" i="32"/>
  <c r="J89" i="32"/>
  <c r="L89" i="32"/>
  <c r="N89" i="32"/>
  <c r="P89" i="32"/>
  <c r="R89" i="32"/>
  <c r="T89" i="32"/>
  <c r="V89" i="32"/>
  <c r="X89" i="32"/>
  <c r="Z89" i="32"/>
  <c r="AB89" i="32"/>
  <c r="AD89" i="32"/>
  <c r="F90" i="32"/>
  <c r="H90" i="32"/>
  <c r="J90" i="32"/>
  <c r="L90" i="32"/>
  <c r="N90" i="32"/>
  <c r="P90" i="32"/>
  <c r="R90" i="32"/>
  <c r="T90" i="32"/>
  <c r="V90" i="32"/>
  <c r="X90" i="32"/>
  <c r="Z90" i="32"/>
  <c r="AB90" i="32"/>
  <c r="AD90" i="32"/>
  <c r="F91" i="32"/>
  <c r="H91" i="32"/>
  <c r="J91" i="32"/>
  <c r="L91" i="32"/>
  <c r="N91" i="32"/>
  <c r="P91" i="32"/>
  <c r="R91" i="32"/>
  <c r="T91" i="32"/>
  <c r="V91" i="32"/>
  <c r="X91" i="32"/>
  <c r="Z91" i="32"/>
  <c r="AB91" i="32"/>
  <c r="AD91" i="32"/>
  <c r="F92" i="32"/>
  <c r="H92" i="32"/>
  <c r="J92" i="32"/>
  <c r="L92" i="32"/>
  <c r="N92" i="32"/>
  <c r="P92" i="32"/>
  <c r="R92" i="32"/>
  <c r="T92" i="32"/>
  <c r="V92" i="32"/>
  <c r="X92" i="32"/>
  <c r="Z92" i="32"/>
  <c r="AB92" i="32"/>
  <c r="AD92" i="32"/>
  <c r="F93" i="32"/>
  <c r="H93" i="32"/>
  <c r="J93" i="32"/>
  <c r="L93" i="32"/>
  <c r="N93" i="32"/>
  <c r="P93" i="32"/>
  <c r="R93" i="32"/>
  <c r="T93" i="32"/>
  <c r="V93" i="32"/>
  <c r="X93" i="32"/>
  <c r="Z93" i="32"/>
  <c r="AB93" i="32"/>
  <c r="AD93" i="32"/>
  <c r="F94" i="32"/>
  <c r="H94" i="32"/>
  <c r="J94" i="32"/>
  <c r="L94" i="32"/>
  <c r="N94" i="32"/>
  <c r="P94" i="32"/>
  <c r="R94" i="32"/>
  <c r="T94" i="32"/>
  <c r="V94" i="32"/>
  <c r="X94" i="32"/>
  <c r="Z94" i="32"/>
  <c r="AB94" i="32"/>
  <c r="AD94" i="32"/>
  <c r="F95" i="32"/>
  <c r="H95" i="32"/>
  <c r="J95" i="32"/>
  <c r="L95" i="32"/>
  <c r="N95" i="32"/>
  <c r="P95" i="32"/>
  <c r="R95" i="32"/>
  <c r="T95" i="32"/>
  <c r="V95" i="32"/>
  <c r="X95" i="32"/>
  <c r="Z95" i="32"/>
  <c r="AB95" i="32"/>
  <c r="AD95" i="32"/>
  <c r="F96" i="32"/>
  <c r="H96" i="32"/>
  <c r="J96" i="32"/>
  <c r="L96" i="32"/>
  <c r="N96" i="32"/>
  <c r="P96" i="32"/>
  <c r="R96" i="32"/>
  <c r="T96" i="32"/>
  <c r="V96" i="32"/>
  <c r="X96" i="32"/>
  <c r="Z96" i="32"/>
  <c r="AB96" i="32"/>
  <c r="AD96" i="32"/>
  <c r="F97" i="32"/>
  <c r="H97" i="32"/>
  <c r="J97" i="32"/>
  <c r="L97" i="32"/>
  <c r="N97" i="32"/>
  <c r="P97" i="32"/>
  <c r="R97" i="32"/>
  <c r="T97" i="32"/>
  <c r="V97" i="32"/>
  <c r="X97" i="32"/>
  <c r="Z97" i="32"/>
  <c r="AB97" i="32"/>
  <c r="AD97" i="32"/>
  <c r="F98" i="32"/>
  <c r="H98" i="32"/>
  <c r="J98" i="32"/>
  <c r="L98" i="32"/>
  <c r="N98" i="32"/>
  <c r="P98" i="32"/>
  <c r="R98" i="32"/>
  <c r="T98" i="32"/>
  <c r="V98" i="32"/>
  <c r="X98" i="32"/>
  <c r="Z98" i="32"/>
  <c r="AB98" i="32"/>
  <c r="AD98" i="32"/>
  <c r="F99" i="32"/>
  <c r="H99" i="32"/>
  <c r="J99" i="32"/>
  <c r="L99" i="32"/>
  <c r="N99" i="32"/>
  <c r="P99" i="32"/>
  <c r="R99" i="32"/>
  <c r="T99" i="32"/>
  <c r="V99" i="32"/>
  <c r="X99" i="32"/>
  <c r="Z99" i="32"/>
  <c r="AB99" i="32"/>
  <c r="AD99" i="32"/>
  <c r="F100" i="32"/>
  <c r="H100" i="32"/>
  <c r="J100" i="32"/>
  <c r="L100" i="32"/>
  <c r="N100" i="32"/>
  <c r="P100" i="32"/>
  <c r="R100" i="32"/>
  <c r="T100" i="32"/>
  <c r="V100" i="32"/>
  <c r="X100" i="32"/>
  <c r="Z100" i="32"/>
  <c r="AB100" i="32"/>
  <c r="AD100" i="32"/>
  <c r="F101" i="32"/>
  <c r="H101" i="32"/>
  <c r="J101" i="32"/>
  <c r="L101" i="32"/>
  <c r="N101" i="32"/>
  <c r="P101" i="32"/>
  <c r="R101" i="32"/>
  <c r="T101" i="32"/>
  <c r="V101" i="32"/>
  <c r="X101" i="32"/>
  <c r="Z101" i="32"/>
  <c r="AB101" i="32"/>
  <c r="AD101" i="32"/>
  <c r="F102" i="32"/>
  <c r="H102" i="32"/>
  <c r="J102" i="32"/>
  <c r="L102" i="32"/>
  <c r="N102" i="32"/>
  <c r="P102" i="32"/>
  <c r="R102" i="32"/>
  <c r="T102" i="32"/>
  <c r="V102" i="32"/>
  <c r="X102" i="32"/>
  <c r="Z102" i="32"/>
  <c r="AB102" i="32"/>
  <c r="AD102" i="32"/>
  <c r="F103" i="32"/>
  <c r="H103" i="32"/>
  <c r="J103" i="32"/>
  <c r="L103" i="32"/>
  <c r="N103" i="32"/>
  <c r="P103" i="32"/>
  <c r="R103" i="32"/>
  <c r="T103" i="32"/>
  <c r="V103" i="32"/>
  <c r="X103" i="32"/>
  <c r="Z103" i="32"/>
  <c r="AB103" i="32"/>
  <c r="AD103" i="32"/>
  <c r="F104" i="32"/>
  <c r="H104" i="32"/>
  <c r="J104" i="32"/>
  <c r="L104" i="32"/>
  <c r="N104" i="32"/>
  <c r="P104" i="32"/>
  <c r="R104" i="32"/>
  <c r="T104" i="32"/>
  <c r="V104" i="32"/>
  <c r="X104" i="32"/>
  <c r="Z104" i="32"/>
  <c r="AB104" i="32"/>
  <c r="AD104" i="32"/>
  <c r="F105" i="32"/>
  <c r="H105" i="32"/>
  <c r="J105" i="32"/>
  <c r="L105" i="32"/>
  <c r="N105" i="32"/>
  <c r="P105" i="32"/>
  <c r="R105" i="32"/>
  <c r="T105" i="32"/>
  <c r="V105" i="32"/>
  <c r="X105" i="32"/>
  <c r="Z105" i="32"/>
  <c r="AB105" i="32"/>
  <c r="AD105" i="32"/>
  <c r="F106" i="32"/>
  <c r="H106" i="32"/>
  <c r="J106" i="32"/>
  <c r="L106" i="32"/>
  <c r="N106" i="32"/>
  <c r="P106" i="32"/>
  <c r="R106" i="32"/>
  <c r="T106" i="32"/>
  <c r="V106" i="32"/>
  <c r="X106" i="32"/>
  <c r="Z106" i="32"/>
  <c r="AB106" i="32"/>
  <c r="AD106" i="32"/>
  <c r="F107" i="32"/>
  <c r="H107" i="32"/>
  <c r="J107" i="32"/>
  <c r="L107" i="32"/>
  <c r="N107" i="32"/>
  <c r="P107" i="32"/>
  <c r="R107" i="32"/>
  <c r="T107" i="32"/>
  <c r="V107" i="32"/>
  <c r="X107" i="32"/>
  <c r="Z107" i="32"/>
  <c r="AB107" i="32"/>
  <c r="AD107" i="32"/>
  <c r="F108" i="32"/>
  <c r="H108" i="32"/>
  <c r="J108" i="32"/>
  <c r="L108" i="32"/>
  <c r="N108" i="32"/>
  <c r="P108" i="32"/>
  <c r="R108" i="32"/>
  <c r="T108" i="32"/>
  <c r="V108" i="32"/>
  <c r="X108" i="32"/>
  <c r="Z108" i="32"/>
  <c r="AB108" i="32"/>
  <c r="AD108" i="32"/>
  <c r="F109" i="32"/>
  <c r="H109" i="32"/>
  <c r="J109" i="32"/>
  <c r="L109" i="32"/>
  <c r="N109" i="32"/>
  <c r="P109" i="32"/>
  <c r="R109" i="32"/>
  <c r="T109" i="32"/>
  <c r="V109" i="32"/>
  <c r="X109" i="32"/>
  <c r="Z109" i="32"/>
  <c r="AB109" i="32"/>
  <c r="AD109" i="32"/>
  <c r="F110" i="32"/>
  <c r="H110" i="32"/>
  <c r="J110" i="32"/>
  <c r="L110" i="32"/>
  <c r="N110" i="32"/>
  <c r="P110" i="32"/>
  <c r="R110" i="32"/>
  <c r="T110" i="32"/>
  <c r="V110" i="32"/>
  <c r="X110" i="32"/>
  <c r="Z110" i="32"/>
  <c r="AB110" i="32"/>
  <c r="AD110" i="32"/>
  <c r="F111" i="32"/>
  <c r="H111" i="32"/>
  <c r="J111" i="32"/>
  <c r="L111" i="32"/>
  <c r="N111" i="32"/>
  <c r="P111" i="32"/>
  <c r="R111" i="32"/>
  <c r="T111" i="32"/>
  <c r="V111" i="32"/>
  <c r="X111" i="32"/>
  <c r="Z111" i="32"/>
  <c r="AB111" i="32"/>
  <c r="AD111" i="32"/>
  <c r="D126" i="32"/>
  <c r="D7" i="19"/>
  <c r="D13" i="19" s="1"/>
  <c r="E7" i="19"/>
  <c r="E13" i="19" s="1"/>
  <c r="F7" i="19"/>
  <c r="F13" i="19" s="1"/>
  <c r="G7" i="19"/>
  <c r="G13" i="19" s="1"/>
  <c r="H7" i="19"/>
  <c r="I7" i="19"/>
  <c r="J7" i="19"/>
  <c r="J13" i="19" s="1"/>
  <c r="K7" i="19"/>
  <c r="L7" i="19"/>
  <c r="L13" i="19" s="1"/>
  <c r="M7" i="19"/>
  <c r="M13" i="19" s="1"/>
  <c r="N7" i="19"/>
  <c r="N13" i="19" s="1"/>
  <c r="O7" i="19"/>
  <c r="O13" i="19" s="1"/>
  <c r="P7" i="19"/>
  <c r="C9" i="19"/>
  <c r="C10" i="19"/>
  <c r="D11" i="19"/>
  <c r="E11" i="19"/>
  <c r="F11" i="19"/>
  <c r="G11" i="19"/>
  <c r="H11" i="19"/>
  <c r="I11" i="19"/>
  <c r="J11" i="19"/>
  <c r="K11" i="19"/>
  <c r="L11" i="19"/>
  <c r="M11" i="19"/>
  <c r="N11" i="19"/>
  <c r="O11" i="19"/>
  <c r="P11" i="19"/>
  <c r="C12" i="19"/>
  <c r="C18" i="19"/>
  <c r="C19" i="19"/>
  <c r="C20" i="19"/>
  <c r="Q27" i="19"/>
  <c r="S27" i="19"/>
  <c r="Q28" i="19"/>
  <c r="Q29" i="19"/>
  <c r="D30" i="19"/>
  <c r="E30" i="19"/>
  <c r="F30" i="19"/>
  <c r="G30" i="19"/>
  <c r="H30" i="19"/>
  <c r="I30" i="19"/>
  <c r="J30" i="19"/>
  <c r="K30" i="19"/>
  <c r="L30" i="19"/>
  <c r="M30" i="19"/>
  <c r="N30" i="19"/>
  <c r="O30" i="19"/>
  <c r="Q32" i="19"/>
  <c r="R32" i="19" s="1"/>
  <c r="Q37" i="19"/>
  <c r="Q38" i="19"/>
  <c r="Q39" i="19"/>
  <c r="D40" i="19"/>
  <c r="E40" i="19"/>
  <c r="F40" i="19"/>
  <c r="G40" i="19"/>
  <c r="H40" i="19"/>
  <c r="I40" i="19"/>
  <c r="J40" i="19"/>
  <c r="K40" i="19"/>
  <c r="L40" i="19"/>
  <c r="M40" i="19"/>
  <c r="N40" i="19"/>
  <c r="O40" i="19"/>
  <c r="Q47" i="19"/>
  <c r="Q48" i="19"/>
  <c r="Q49" i="19"/>
  <c r="D50" i="19"/>
  <c r="E50" i="19"/>
  <c r="F50" i="19"/>
  <c r="G50" i="19"/>
  <c r="H50" i="19"/>
  <c r="I50" i="19"/>
  <c r="J50" i="19"/>
  <c r="K50" i="19"/>
  <c r="L50" i="19"/>
  <c r="M50" i="19"/>
  <c r="N50" i="19"/>
  <c r="O50" i="19"/>
  <c r="Q52" i="19"/>
  <c r="R52" i="19" s="1"/>
  <c r="Q57" i="19"/>
  <c r="Q58" i="19"/>
  <c r="Q59" i="19"/>
  <c r="D60" i="19"/>
  <c r="E60" i="19"/>
  <c r="F60" i="19"/>
  <c r="G60" i="19"/>
  <c r="H60" i="19"/>
  <c r="I60" i="19"/>
  <c r="J60" i="19"/>
  <c r="K60" i="19"/>
  <c r="L60" i="19"/>
  <c r="M60" i="19"/>
  <c r="N60" i="19"/>
  <c r="O60" i="19"/>
  <c r="Q62" i="19"/>
  <c r="R62" i="19" s="1"/>
  <c r="Q68" i="19"/>
  <c r="Q69" i="19"/>
  <c r="Q70" i="19"/>
  <c r="D71" i="19"/>
  <c r="E71" i="19"/>
  <c r="F71" i="19"/>
  <c r="G71" i="19"/>
  <c r="H71" i="19"/>
  <c r="I71" i="19"/>
  <c r="J71" i="19"/>
  <c r="K71" i="19"/>
  <c r="L71" i="19"/>
  <c r="M71" i="19"/>
  <c r="N71" i="19"/>
  <c r="O71" i="19"/>
  <c r="Q73" i="19"/>
  <c r="R73" i="19" s="1"/>
  <c r="Q78" i="19"/>
  <c r="Q79" i="19"/>
  <c r="Q80" i="19"/>
  <c r="D81" i="19"/>
  <c r="E81" i="19"/>
  <c r="F81" i="19"/>
  <c r="G81" i="19"/>
  <c r="H81" i="19"/>
  <c r="I81" i="19"/>
  <c r="J81" i="19"/>
  <c r="K81" i="19"/>
  <c r="L81" i="19"/>
  <c r="M81" i="19"/>
  <c r="N81" i="19"/>
  <c r="O81" i="19"/>
  <c r="Q83" i="19"/>
  <c r="R83" i="19" s="1"/>
  <c r="Q88" i="19"/>
  <c r="Q89" i="19"/>
  <c r="Q90" i="19"/>
  <c r="D91" i="19"/>
  <c r="E91" i="19"/>
  <c r="F91" i="19"/>
  <c r="G91" i="19"/>
  <c r="H91" i="19"/>
  <c r="I91" i="19"/>
  <c r="J91" i="19"/>
  <c r="K91" i="19"/>
  <c r="L91" i="19"/>
  <c r="M91" i="19"/>
  <c r="N91" i="19"/>
  <c r="O91" i="19"/>
  <c r="Q93" i="19"/>
  <c r="R93" i="19" s="1"/>
  <c r="Q98" i="19"/>
  <c r="Q99" i="19"/>
  <c r="Q100" i="19"/>
  <c r="D101" i="19"/>
  <c r="E101" i="19"/>
  <c r="F101" i="19"/>
  <c r="G101" i="19"/>
  <c r="H101" i="19"/>
  <c r="I101" i="19"/>
  <c r="J101" i="19"/>
  <c r="K101" i="19"/>
  <c r="L101" i="19"/>
  <c r="M101" i="19"/>
  <c r="N101" i="19"/>
  <c r="O101" i="19"/>
  <c r="Q103" i="19"/>
  <c r="R103" i="19" s="1"/>
  <c r="Q108" i="19"/>
  <c r="Q109" i="19"/>
  <c r="Q110" i="19"/>
  <c r="D111" i="19"/>
  <c r="E111" i="19"/>
  <c r="F111" i="19"/>
  <c r="G111" i="19"/>
  <c r="H111" i="19"/>
  <c r="I111" i="19"/>
  <c r="J111" i="19"/>
  <c r="K111" i="19"/>
  <c r="L111" i="19"/>
  <c r="M111" i="19"/>
  <c r="N111" i="19"/>
  <c r="O111" i="19"/>
  <c r="Q113" i="19"/>
  <c r="R113" i="19" s="1"/>
  <c r="Q118" i="19"/>
  <c r="Q119" i="19"/>
  <c r="Q120" i="19"/>
  <c r="D121" i="19"/>
  <c r="E121" i="19"/>
  <c r="F121" i="19"/>
  <c r="G121" i="19"/>
  <c r="H121" i="19"/>
  <c r="I121" i="19"/>
  <c r="J121" i="19"/>
  <c r="K121" i="19"/>
  <c r="L121" i="19"/>
  <c r="M121" i="19"/>
  <c r="N121" i="19"/>
  <c r="O121" i="19"/>
  <c r="Q123" i="19"/>
  <c r="R123" i="19" s="1"/>
  <c r="Q128" i="19"/>
  <c r="Q129" i="19"/>
  <c r="Q130" i="19"/>
  <c r="D131" i="19"/>
  <c r="E131" i="19"/>
  <c r="F131" i="19"/>
  <c r="G131" i="19"/>
  <c r="H131" i="19"/>
  <c r="I131" i="19"/>
  <c r="J131" i="19"/>
  <c r="K131" i="19"/>
  <c r="L131" i="19"/>
  <c r="M131" i="19"/>
  <c r="N131" i="19"/>
  <c r="O131" i="19"/>
  <c r="Q133" i="19"/>
  <c r="R133" i="19" s="1"/>
  <c r="Q138" i="19"/>
  <c r="Q139" i="19"/>
  <c r="Q140" i="19"/>
  <c r="D141" i="19"/>
  <c r="E141" i="19"/>
  <c r="F141" i="19"/>
  <c r="G141" i="19"/>
  <c r="H141" i="19"/>
  <c r="I141" i="19"/>
  <c r="J141" i="19"/>
  <c r="K141" i="19"/>
  <c r="L141" i="19"/>
  <c r="M141" i="19"/>
  <c r="N141" i="19"/>
  <c r="O141" i="19"/>
  <c r="Q143" i="19"/>
  <c r="R143" i="19" s="1"/>
  <c r="Q148" i="19"/>
  <c r="Q149" i="19"/>
  <c r="Q150" i="19"/>
  <c r="D151" i="19"/>
  <c r="E151" i="19"/>
  <c r="F151" i="19"/>
  <c r="G151" i="19"/>
  <c r="H151" i="19"/>
  <c r="I151" i="19"/>
  <c r="J151" i="19"/>
  <c r="K151" i="19"/>
  <c r="L151" i="19"/>
  <c r="M151" i="19"/>
  <c r="N151" i="19"/>
  <c r="O151" i="19"/>
  <c r="Q153" i="19"/>
  <c r="R153" i="19" s="1"/>
  <c r="I8" i="36"/>
  <c r="K8" i="36"/>
  <c r="M8" i="36"/>
  <c r="O8" i="36"/>
  <c r="Q8" i="36"/>
  <c r="S8" i="36"/>
  <c r="U8" i="36"/>
  <c r="W8" i="36"/>
  <c r="Y8" i="36"/>
  <c r="AA8" i="36"/>
  <c r="AC8" i="36"/>
  <c r="AE8" i="36"/>
  <c r="I9" i="36"/>
  <c r="K9" i="36"/>
  <c r="M9" i="36"/>
  <c r="O9" i="36"/>
  <c r="Q9" i="36"/>
  <c r="S9" i="36"/>
  <c r="U9" i="36"/>
  <c r="W9" i="36"/>
  <c r="Y9" i="36"/>
  <c r="AA9" i="36"/>
  <c r="AC9" i="36"/>
  <c r="AE9" i="36"/>
  <c r="I10" i="36"/>
  <c r="K10" i="36"/>
  <c r="M10" i="36"/>
  <c r="O10" i="36"/>
  <c r="Q10" i="36"/>
  <c r="S10" i="36"/>
  <c r="U10" i="36"/>
  <c r="W10" i="36"/>
  <c r="Y10" i="36"/>
  <c r="AA10" i="36"/>
  <c r="AC10" i="36"/>
  <c r="AE10" i="36"/>
  <c r="I11" i="36"/>
  <c r="K11" i="36"/>
  <c r="M11" i="36"/>
  <c r="O11" i="36"/>
  <c r="Q11" i="36"/>
  <c r="S11" i="36"/>
  <c r="U11" i="36"/>
  <c r="W11" i="36"/>
  <c r="Y11" i="36"/>
  <c r="AA11" i="36"/>
  <c r="AC11" i="36"/>
  <c r="AE11" i="36"/>
  <c r="I12" i="36"/>
  <c r="K12" i="36"/>
  <c r="M12" i="36"/>
  <c r="O12" i="36"/>
  <c r="Q12" i="36"/>
  <c r="S12" i="36"/>
  <c r="U12" i="36"/>
  <c r="W12" i="36"/>
  <c r="Y12" i="36"/>
  <c r="AA12" i="36"/>
  <c r="AC12" i="36"/>
  <c r="AE12" i="36"/>
  <c r="I13" i="36"/>
  <c r="K13" i="36"/>
  <c r="M13" i="36"/>
  <c r="O13" i="36"/>
  <c r="Q13" i="36"/>
  <c r="S13" i="36"/>
  <c r="U13" i="36"/>
  <c r="W13" i="36"/>
  <c r="Y13" i="36"/>
  <c r="AA13" i="36"/>
  <c r="AC13" i="36"/>
  <c r="AE13" i="36"/>
  <c r="I14" i="36"/>
  <c r="K14" i="36"/>
  <c r="M14" i="36"/>
  <c r="O14" i="36"/>
  <c r="Q14" i="36"/>
  <c r="S14" i="36"/>
  <c r="U14" i="36"/>
  <c r="W14" i="36"/>
  <c r="Y14" i="36"/>
  <c r="AA14" i="36"/>
  <c r="AC14" i="36"/>
  <c r="AE14" i="36"/>
  <c r="I15" i="36"/>
  <c r="K15" i="36"/>
  <c r="M15" i="36"/>
  <c r="O15" i="36"/>
  <c r="Q15" i="36"/>
  <c r="S15" i="36"/>
  <c r="U15" i="36"/>
  <c r="W15" i="36"/>
  <c r="Y15" i="36"/>
  <c r="AA15" i="36"/>
  <c r="AC15" i="36"/>
  <c r="AE15" i="36"/>
  <c r="I16" i="36"/>
  <c r="K16" i="36"/>
  <c r="M16" i="36"/>
  <c r="O16" i="36"/>
  <c r="Q16" i="36"/>
  <c r="S16" i="36"/>
  <c r="U16" i="36"/>
  <c r="W16" i="36"/>
  <c r="Y16" i="36"/>
  <c r="AA16" i="36"/>
  <c r="AC16" i="36"/>
  <c r="AE16" i="36"/>
  <c r="I17" i="36"/>
  <c r="K17" i="36"/>
  <c r="M17" i="36"/>
  <c r="O17" i="36"/>
  <c r="Q17" i="36"/>
  <c r="S17" i="36"/>
  <c r="U17" i="36"/>
  <c r="W17" i="36"/>
  <c r="Y17" i="36"/>
  <c r="AA17" i="36"/>
  <c r="AC17" i="36"/>
  <c r="AE17" i="36"/>
  <c r="I18" i="36"/>
  <c r="K18" i="36"/>
  <c r="M18" i="36"/>
  <c r="O18" i="36"/>
  <c r="Q18" i="36"/>
  <c r="S18" i="36"/>
  <c r="U18" i="36"/>
  <c r="W18" i="36"/>
  <c r="Y18" i="36"/>
  <c r="AA18" i="36"/>
  <c r="AC18" i="36"/>
  <c r="AE18" i="36"/>
  <c r="I19" i="36"/>
  <c r="K19" i="36"/>
  <c r="M19" i="36"/>
  <c r="O19" i="36"/>
  <c r="Q19" i="36"/>
  <c r="S19" i="36"/>
  <c r="U19" i="36"/>
  <c r="W19" i="36"/>
  <c r="Y19" i="36"/>
  <c r="AA19" i="36"/>
  <c r="AC19" i="36"/>
  <c r="AE19" i="36"/>
  <c r="AU22" i="36"/>
  <c r="D119" i="36"/>
  <c r="D120" i="36"/>
  <c r="D121" i="36"/>
  <c r="D122" i="36"/>
  <c r="D123" i="36"/>
  <c r="AU21" i="36" s="1"/>
  <c r="D127" i="36"/>
  <c r="D128" i="36"/>
  <c r="D25" i="37"/>
  <c r="I6" i="37"/>
  <c r="I7" i="37"/>
  <c r="I8" i="37"/>
  <c r="I9" i="37"/>
  <c r="I10" i="37"/>
  <c r="I11" i="37"/>
  <c r="I12" i="37"/>
  <c r="I13" i="37"/>
  <c r="I14" i="37"/>
  <c r="I15" i="37"/>
  <c r="I16" i="37"/>
  <c r="I17" i="37"/>
  <c r="I18" i="37"/>
  <c r="I19" i="37"/>
  <c r="I20" i="37"/>
  <c r="I21" i="37"/>
  <c r="H23" i="37"/>
  <c r="N23" i="37"/>
  <c r="R23" i="37"/>
  <c r="C30" i="37"/>
  <c r="H30" i="37"/>
  <c r="N30" i="37"/>
  <c r="R30" i="37"/>
  <c r="P9" i="41"/>
  <c r="M8" i="41" s="1"/>
  <c r="C10" i="41"/>
  <c r="D10" i="41"/>
  <c r="D14" i="41" s="1"/>
  <c r="E10" i="41"/>
  <c r="F10" i="41"/>
  <c r="F14" i="41" s="1"/>
  <c r="G10" i="41"/>
  <c r="G14" i="41" s="1"/>
  <c r="H10" i="41"/>
  <c r="H14" i="41" s="1"/>
  <c r="I10" i="41"/>
  <c r="I14" i="41" s="1"/>
  <c r="J10" i="41"/>
  <c r="J14" i="41" s="1"/>
  <c r="K10" i="41"/>
  <c r="K14" i="41" s="1"/>
  <c r="L10" i="41"/>
  <c r="L14" i="41" s="1"/>
  <c r="M10" i="41"/>
  <c r="M14" i="41" s="1"/>
  <c r="N10" i="41"/>
  <c r="N14" i="41" s="1"/>
  <c r="O10" i="41"/>
  <c r="O14" i="41" s="1"/>
  <c r="P12" i="41"/>
  <c r="C13" i="41"/>
  <c r="D13" i="41"/>
  <c r="E13" i="41"/>
  <c r="F13" i="41"/>
  <c r="G13" i="41"/>
  <c r="H13" i="41"/>
  <c r="I13" i="41"/>
  <c r="J13" i="41"/>
  <c r="K13" i="41"/>
  <c r="L13" i="41"/>
  <c r="M13" i="41"/>
  <c r="N13" i="41"/>
  <c r="O13" i="41"/>
  <c r="E14" i="41"/>
  <c r="C23" i="41"/>
  <c r="D23" i="41"/>
  <c r="E23" i="41"/>
  <c r="F23" i="41"/>
  <c r="G23" i="41"/>
  <c r="H23" i="41"/>
  <c r="I23" i="41"/>
  <c r="J23" i="41"/>
  <c r="K23" i="41"/>
  <c r="L23" i="41"/>
  <c r="M23" i="41"/>
  <c r="N23" i="41"/>
  <c r="O23" i="41"/>
  <c r="P27" i="41"/>
  <c r="C27" i="41"/>
  <c r="C28" i="41" s="1"/>
  <c r="D27" i="41"/>
  <c r="D28" i="41" s="1"/>
  <c r="E27" i="41"/>
  <c r="E28" i="41" s="1"/>
  <c r="F27" i="41"/>
  <c r="G27" i="41"/>
  <c r="G28" i="41" s="1"/>
  <c r="H27" i="41"/>
  <c r="I27" i="41"/>
  <c r="I28" i="41" s="1"/>
  <c r="J27" i="41"/>
  <c r="K27" i="41"/>
  <c r="K28" i="41" s="1"/>
  <c r="L27" i="41"/>
  <c r="L28" i="41" s="1"/>
  <c r="M27" i="41"/>
  <c r="M28" i="41" s="1"/>
  <c r="N27" i="41"/>
  <c r="O27" i="41"/>
  <c r="H28" i="41"/>
  <c r="X48" i="31"/>
  <c r="T48" i="35"/>
  <c r="T48" i="24"/>
  <c r="T48" i="30"/>
  <c r="T48" i="26"/>
  <c r="N48" i="27"/>
  <c r="L48" i="24"/>
  <c r="H43" i="27"/>
  <c r="H43" i="31"/>
  <c r="H43" i="35"/>
  <c r="H43" i="24"/>
  <c r="H43" i="23"/>
  <c r="H43" i="30"/>
  <c r="H43" i="29"/>
  <c r="H43" i="26"/>
  <c r="H43" i="28"/>
  <c r="F43" i="27"/>
  <c r="F43" i="31"/>
  <c r="F43" i="35"/>
  <c r="F43" i="24"/>
  <c r="F43" i="23"/>
  <c r="F43" i="30"/>
  <c r="F43" i="29"/>
  <c r="F43" i="26"/>
  <c r="F43" i="28"/>
  <c r="D53" i="22"/>
  <c r="AB48" i="29" l="1"/>
  <c r="AB60" i="29" s="1"/>
  <c r="AB48" i="30"/>
  <c r="AB48" i="23"/>
  <c r="AB48" i="31"/>
  <c r="AB48" i="27"/>
  <c r="Y48" i="22"/>
  <c r="V38" i="27"/>
  <c r="AE22" i="27"/>
  <c r="I20" i="36"/>
  <c r="Y74" i="22"/>
  <c r="S20" i="36"/>
  <c r="D105" i="20"/>
  <c r="D54" i="20"/>
  <c r="D103" i="20"/>
  <c r="D91" i="20"/>
  <c r="D74" i="20"/>
  <c r="D68" i="20"/>
  <c r="K98" i="42"/>
  <c r="K243" i="42" s="1"/>
  <c r="K245" i="42" s="1"/>
  <c r="M98" i="42"/>
  <c r="M363" i="42" s="1"/>
  <c r="M365" i="42" s="1"/>
  <c r="I98" i="42"/>
  <c r="I243" i="42" s="1"/>
  <c r="I245" i="42" s="1"/>
  <c r="I57" i="22"/>
  <c r="I45" i="22"/>
  <c r="F31" i="40"/>
  <c r="E27" i="40"/>
  <c r="F27" i="40" s="1"/>
  <c r="D98" i="20"/>
  <c r="D96" i="20"/>
  <c r="D80" i="20"/>
  <c r="D121" i="20"/>
  <c r="D19" i="20"/>
  <c r="D15" i="20"/>
  <c r="D13" i="20"/>
  <c r="G123" i="17"/>
  <c r="Z2" i="30"/>
  <c r="X2" i="23"/>
  <c r="AB2" i="26"/>
  <c r="AB7" i="26" s="1"/>
  <c r="AS15" i="22"/>
  <c r="AS22" i="22" s="1"/>
  <c r="AB2" i="27"/>
  <c r="AB7" i="27" s="1"/>
  <c r="AC84" i="27" s="1"/>
  <c r="Q48" i="22"/>
  <c r="N7" i="24"/>
  <c r="O91" i="24" s="1"/>
  <c r="T2" i="31"/>
  <c r="T7" i="31" s="1"/>
  <c r="D265" i="37" s="1"/>
  <c r="F48" i="32"/>
  <c r="F60" i="32" s="1"/>
  <c r="Y120" i="22"/>
  <c r="Y83" i="22"/>
  <c r="Y80" i="22"/>
  <c r="Y122" i="22"/>
  <c r="Y112" i="22"/>
  <c r="Y91" i="22"/>
  <c r="X2" i="32"/>
  <c r="X7" i="32" s="1"/>
  <c r="AH12" i="23"/>
  <c r="V48" i="23"/>
  <c r="AD48" i="26"/>
  <c r="L21" i="21"/>
  <c r="Y114" i="22"/>
  <c r="Y106" i="22"/>
  <c r="Y99" i="22"/>
  <c r="Y85" i="22"/>
  <c r="Y68" i="22"/>
  <c r="Y61" i="22"/>
  <c r="Q54" i="22"/>
  <c r="D66" i="28"/>
  <c r="O243" i="42"/>
  <c r="O245" i="42" s="1"/>
  <c r="O363" i="42"/>
  <c r="O365" i="42" s="1"/>
  <c r="AQ15" i="22"/>
  <c r="AQ22" i="22" s="1"/>
  <c r="X2" i="28"/>
  <c r="X7" i="28" s="1"/>
  <c r="D323" i="37" s="1"/>
  <c r="X2" i="24"/>
  <c r="X7" i="24" s="1"/>
  <c r="F48" i="28"/>
  <c r="F60" i="28" s="1"/>
  <c r="X2" i="26"/>
  <c r="X7" i="26" s="1"/>
  <c r="X2" i="35"/>
  <c r="X7" i="35" s="1"/>
  <c r="F48" i="26"/>
  <c r="F60" i="26" s="1"/>
  <c r="N48" i="28"/>
  <c r="V48" i="24"/>
  <c r="AD48" i="29"/>
  <c r="L29" i="41"/>
  <c r="L30" i="41" s="1"/>
  <c r="H29" i="41"/>
  <c r="H30" i="41" s="1"/>
  <c r="D29" i="41"/>
  <c r="D30" i="41" s="1"/>
  <c r="L83" i="36"/>
  <c r="AA121" i="22"/>
  <c r="AA116" i="22"/>
  <c r="Y108" i="22"/>
  <c r="Y56" i="22"/>
  <c r="K24" i="40"/>
  <c r="L24" i="40" s="1"/>
  <c r="X2" i="29"/>
  <c r="X7" i="29" s="1"/>
  <c r="D324" i="37" s="1"/>
  <c r="X2" i="27"/>
  <c r="X7" i="27" s="1"/>
  <c r="D322" i="37" s="1"/>
  <c r="F48" i="27"/>
  <c r="F60" i="27" s="1"/>
  <c r="N48" i="31"/>
  <c r="Y118" i="22"/>
  <c r="Y110" i="22"/>
  <c r="Q78" i="22"/>
  <c r="M243" i="42"/>
  <c r="M245" i="42" s="1"/>
  <c r="D32" i="20"/>
  <c r="X2" i="30"/>
  <c r="X7" i="30" s="1"/>
  <c r="X2" i="31"/>
  <c r="X7" i="31" s="1"/>
  <c r="Y34" i="31" s="1"/>
  <c r="T48" i="29"/>
  <c r="T60" i="29" s="1"/>
  <c r="T48" i="31"/>
  <c r="AB48" i="28"/>
  <c r="AB48" i="35"/>
  <c r="AB60" i="35" s="1"/>
  <c r="AB48" i="33"/>
  <c r="AB60" i="33" s="1"/>
  <c r="X2" i="33"/>
  <c r="AB48" i="34"/>
  <c r="Y121" i="22"/>
  <c r="Y119" i="22"/>
  <c r="Y117" i="22"/>
  <c r="Y115" i="22"/>
  <c r="Y113" i="22"/>
  <c r="Y111" i="22"/>
  <c r="Y109" i="22"/>
  <c r="Y104" i="22"/>
  <c r="Y101" i="22"/>
  <c r="Y73" i="22"/>
  <c r="AA68" i="22"/>
  <c r="AA51" i="22"/>
  <c r="Y42" i="22"/>
  <c r="H48" i="32"/>
  <c r="H48" i="30"/>
  <c r="H60" i="30" s="1"/>
  <c r="AP12" i="35"/>
  <c r="L2" i="27"/>
  <c r="L7" i="27" s="1"/>
  <c r="M97" i="27" s="1"/>
  <c r="F48" i="23"/>
  <c r="F60" i="23" s="1"/>
  <c r="H48" i="31"/>
  <c r="H60" i="31" s="1"/>
  <c r="N48" i="30"/>
  <c r="P48" i="29"/>
  <c r="P60" i="29" s="1"/>
  <c r="V48" i="28"/>
  <c r="V60" i="28" s="1"/>
  <c r="V48" i="27"/>
  <c r="V60" i="27" s="1"/>
  <c r="AD48" i="24"/>
  <c r="AD60" i="24" s="1"/>
  <c r="AE60" i="24" s="1"/>
  <c r="J65" i="36"/>
  <c r="Y102" i="22"/>
  <c r="Y95" i="22"/>
  <c r="I92" i="22"/>
  <c r="Q76" i="22"/>
  <c r="Y69" i="22"/>
  <c r="Y60" i="22"/>
  <c r="Y57" i="22"/>
  <c r="Y46" i="22"/>
  <c r="Y40" i="22"/>
  <c r="X26" i="22"/>
  <c r="D31" i="24"/>
  <c r="T2" i="29"/>
  <c r="T7" i="29" s="1"/>
  <c r="AB2" i="28"/>
  <c r="AB7" i="28" s="1"/>
  <c r="D385" i="37" s="1"/>
  <c r="F48" i="24"/>
  <c r="F60" i="24" s="1"/>
  <c r="N48" i="23"/>
  <c r="N60" i="23" s="1"/>
  <c r="P48" i="35"/>
  <c r="V48" i="26"/>
  <c r="V60" i="26" s="1"/>
  <c r="X48" i="30"/>
  <c r="X60" i="30" s="1"/>
  <c r="AD48" i="35"/>
  <c r="W20" i="36"/>
  <c r="R32" i="36"/>
  <c r="V66" i="36"/>
  <c r="AE63" i="24"/>
  <c r="H48" i="28"/>
  <c r="H60" i="28" s="1"/>
  <c r="H48" i="27"/>
  <c r="H60" i="27" s="1"/>
  <c r="X48" i="28"/>
  <c r="X48" i="27"/>
  <c r="D125" i="20"/>
  <c r="D83" i="20"/>
  <c r="D42" i="20"/>
  <c r="N34" i="36"/>
  <c r="L60" i="24"/>
  <c r="H48" i="23"/>
  <c r="H60" i="23" s="1"/>
  <c r="P48" i="30"/>
  <c r="P48" i="33"/>
  <c r="D101" i="20"/>
  <c r="D31" i="20"/>
  <c r="T2" i="30"/>
  <c r="T7" i="30" s="1"/>
  <c r="D264" i="37" s="1"/>
  <c r="AB2" i="23"/>
  <c r="AB7" i="23" s="1"/>
  <c r="F48" i="35"/>
  <c r="F60" i="35" s="1"/>
  <c r="H48" i="24"/>
  <c r="H60" i="24" s="1"/>
  <c r="N48" i="24"/>
  <c r="N60" i="24" s="1"/>
  <c r="P48" i="27"/>
  <c r="V48" i="35"/>
  <c r="V60" i="35" s="1"/>
  <c r="X48" i="24"/>
  <c r="AD48" i="31"/>
  <c r="N48" i="34"/>
  <c r="AC115" i="22"/>
  <c r="U108" i="22"/>
  <c r="D110" i="20"/>
  <c r="D108" i="20"/>
  <c r="D92" i="20"/>
  <c r="D90" i="20"/>
  <c r="D88" i="20"/>
  <c r="D69" i="20"/>
  <c r="D65" i="20"/>
  <c r="D57" i="20"/>
  <c r="D53" i="20"/>
  <c r="D51" i="20"/>
  <c r="D49" i="20"/>
  <c r="D45" i="20"/>
  <c r="D18" i="20"/>
  <c r="D16" i="20"/>
  <c r="D12" i="20"/>
  <c r="J98" i="36"/>
  <c r="AL12" i="35"/>
  <c r="P48" i="31"/>
  <c r="P60" i="31" s="1"/>
  <c r="X48" i="23"/>
  <c r="D99" i="20"/>
  <c r="D36" i="20"/>
  <c r="F48" i="29"/>
  <c r="F60" i="29" s="1"/>
  <c r="H48" i="26"/>
  <c r="H60" i="26" s="1"/>
  <c r="N48" i="26"/>
  <c r="N60" i="26" s="1"/>
  <c r="P48" i="28"/>
  <c r="P60" i="28" s="1"/>
  <c r="P48" i="23"/>
  <c r="P60" i="23" s="1"/>
  <c r="V48" i="29"/>
  <c r="X48" i="26"/>
  <c r="AD48" i="30"/>
  <c r="D131" i="20"/>
  <c r="D123" i="20"/>
  <c r="D106" i="20"/>
  <c r="D97" i="20"/>
  <c r="D94" i="20"/>
  <c r="D75" i="20"/>
  <c r="D73" i="20"/>
  <c r="D67" i="20"/>
  <c r="D43" i="20"/>
  <c r="D14" i="20"/>
  <c r="AR15" i="22"/>
  <c r="AR22" i="22" s="1"/>
  <c r="T2" i="35"/>
  <c r="T7" i="35" s="1"/>
  <c r="Z2" i="31"/>
  <c r="Z7" i="31" s="1"/>
  <c r="AB2" i="24"/>
  <c r="AB7" i="24" s="1"/>
  <c r="D381" i="37" s="1"/>
  <c r="F48" i="30"/>
  <c r="F60" i="30" s="1"/>
  <c r="H48" i="29"/>
  <c r="H60" i="29" s="1"/>
  <c r="L48" i="26"/>
  <c r="N48" i="29"/>
  <c r="N60" i="29" s="1"/>
  <c r="P48" i="26"/>
  <c r="T48" i="28"/>
  <c r="T60" i="28" s="1"/>
  <c r="T48" i="23"/>
  <c r="T60" i="23" s="1"/>
  <c r="T48" i="27"/>
  <c r="T60" i="27" s="1"/>
  <c r="V48" i="30"/>
  <c r="V60" i="30" s="1"/>
  <c r="X48" i="29"/>
  <c r="X60" i="29" s="1"/>
  <c r="AB48" i="26"/>
  <c r="AB60" i="26" s="1"/>
  <c r="AB48" i="24"/>
  <c r="AD48" i="28"/>
  <c r="AD60" i="28" s="1"/>
  <c r="AD48" i="23"/>
  <c r="AD48" i="27"/>
  <c r="AB48" i="32"/>
  <c r="C8" i="21"/>
  <c r="AA102" i="22"/>
  <c r="U101" i="22"/>
  <c r="AA83" i="22"/>
  <c r="D130" i="20"/>
  <c r="D122" i="20"/>
  <c r="D102" i="20"/>
  <c r="D100" i="20"/>
  <c r="D84" i="20"/>
  <c r="D41" i="20"/>
  <c r="D35" i="20"/>
  <c r="AL20" i="20"/>
  <c r="I20" i="20"/>
  <c r="AE108" i="24"/>
  <c r="AT12" i="35"/>
  <c r="N109" i="36"/>
  <c r="X96" i="36"/>
  <c r="F63" i="36"/>
  <c r="AE43" i="24"/>
  <c r="AE73" i="24"/>
  <c r="AE54" i="24"/>
  <c r="AE49" i="24"/>
  <c r="AE83" i="24"/>
  <c r="AA20" i="36"/>
  <c r="V2" i="35"/>
  <c r="V7" i="35" s="1"/>
  <c r="V2" i="24"/>
  <c r="V7" i="24" s="1"/>
  <c r="G76" i="22"/>
  <c r="G94" i="22"/>
  <c r="F2" i="24"/>
  <c r="F7" i="24" s="1"/>
  <c r="F2" i="31"/>
  <c r="F7" i="31" s="1"/>
  <c r="F2" i="29"/>
  <c r="F7" i="29" s="1"/>
  <c r="D45" i="37" s="1"/>
  <c r="F2" i="32"/>
  <c r="F7" i="32" s="1"/>
  <c r="F2" i="26"/>
  <c r="F7" i="26" s="1"/>
  <c r="L43" i="36"/>
  <c r="AS12" i="35"/>
  <c r="AK12" i="35"/>
  <c r="AM12" i="35"/>
  <c r="AJ12" i="35"/>
  <c r="D31" i="35"/>
  <c r="AE103" i="24"/>
  <c r="AJ12" i="28"/>
  <c r="AE92" i="24"/>
  <c r="AD2" i="35"/>
  <c r="AD7" i="35" s="1"/>
  <c r="AE96" i="35" s="1"/>
  <c r="AD2" i="23"/>
  <c r="AD7" i="23" s="1"/>
  <c r="AE98" i="23" s="1"/>
  <c r="AD2" i="26"/>
  <c r="AD7" i="26" s="1"/>
  <c r="AD16" i="26" s="1"/>
  <c r="AD2" i="27"/>
  <c r="AD7" i="27" s="1"/>
  <c r="AE43" i="27" s="1"/>
  <c r="AD2" i="30"/>
  <c r="AD7" i="30" s="1"/>
  <c r="AT15" i="22"/>
  <c r="AT22" i="22" s="1"/>
  <c r="AD2" i="31"/>
  <c r="AD7" i="31" s="1"/>
  <c r="N2" i="35"/>
  <c r="N7" i="35" s="1"/>
  <c r="D177" i="37" s="1"/>
  <c r="N2" i="23"/>
  <c r="N7" i="23" s="1"/>
  <c r="N2" i="28"/>
  <c r="N7" i="28" s="1"/>
  <c r="O91" i="22"/>
  <c r="N2" i="29"/>
  <c r="N7" i="29" s="1"/>
  <c r="D169" i="37" s="1"/>
  <c r="N2" i="27"/>
  <c r="N7" i="27" s="1"/>
  <c r="AL15" i="22"/>
  <c r="AL22" i="22" s="1"/>
  <c r="AS12" i="28"/>
  <c r="AP12" i="23"/>
  <c r="AE34" i="24"/>
  <c r="AO12" i="35"/>
  <c r="AQ12" i="35"/>
  <c r="AN12" i="35"/>
  <c r="V2" i="31"/>
  <c r="V7" i="31" s="1"/>
  <c r="P60" i="35"/>
  <c r="X74" i="36"/>
  <c r="AO15" i="22"/>
  <c r="AO22" i="22" s="1"/>
  <c r="L2" i="28"/>
  <c r="L7" i="28" s="1"/>
  <c r="D137" i="37" s="1"/>
  <c r="T2" i="28"/>
  <c r="T7" i="28" s="1"/>
  <c r="T2" i="23"/>
  <c r="T7" i="23" s="1"/>
  <c r="T2" i="27"/>
  <c r="T7" i="27" s="1"/>
  <c r="AB2" i="29"/>
  <c r="AB7" i="29" s="1"/>
  <c r="D386" i="37" s="1"/>
  <c r="AB2" i="35"/>
  <c r="AB7" i="35" s="1"/>
  <c r="D394" i="37" s="1"/>
  <c r="T60" i="35"/>
  <c r="AE20" i="36"/>
  <c r="O20" i="36"/>
  <c r="X2" i="34"/>
  <c r="X7" i="34" s="1"/>
  <c r="D331" i="37" s="1"/>
  <c r="M122" i="22"/>
  <c r="Y116" i="22"/>
  <c r="Y107" i="22"/>
  <c r="Y105" i="22"/>
  <c r="Y103" i="22"/>
  <c r="Y100" i="22"/>
  <c r="Y96" i="22"/>
  <c r="Y94" i="22"/>
  <c r="Y92" i="22"/>
  <c r="Y86" i="22"/>
  <c r="Q79" i="22"/>
  <c r="Y77" i="22"/>
  <c r="Y66" i="22"/>
  <c r="Y63" i="22"/>
  <c r="Y52" i="22"/>
  <c r="T60" i="24"/>
  <c r="Z107" i="36"/>
  <c r="AD52" i="36"/>
  <c r="L2" i="23"/>
  <c r="L7" i="23" s="1"/>
  <c r="T2" i="26"/>
  <c r="T7" i="26" s="1"/>
  <c r="T2" i="24"/>
  <c r="T7" i="24" s="1"/>
  <c r="AB2" i="30"/>
  <c r="AB7" i="30" s="1"/>
  <c r="AB2" i="31"/>
  <c r="AB7" i="31" s="1"/>
  <c r="D389" i="37" s="1"/>
  <c r="U100" i="22"/>
  <c r="Q20" i="36"/>
  <c r="D31" i="34"/>
  <c r="N87" i="36"/>
  <c r="AD80" i="36"/>
  <c r="R67" i="36"/>
  <c r="N65" i="36"/>
  <c r="Z56" i="36"/>
  <c r="X107" i="36"/>
  <c r="P107" i="36"/>
  <c r="Z106" i="36"/>
  <c r="R106" i="36"/>
  <c r="AB105" i="36"/>
  <c r="T105" i="36"/>
  <c r="L105" i="36"/>
  <c r="AD104" i="36"/>
  <c r="V104" i="36"/>
  <c r="N104" i="36"/>
  <c r="F104" i="36"/>
  <c r="X103" i="36"/>
  <c r="H103" i="36"/>
  <c r="Z102" i="36"/>
  <c r="AB101" i="36"/>
  <c r="AD100" i="36"/>
  <c r="L93" i="36"/>
  <c r="Z79" i="36"/>
  <c r="AD70" i="36"/>
  <c r="P61" i="36"/>
  <c r="T43" i="36"/>
  <c r="AD42" i="36"/>
  <c r="X41" i="36"/>
  <c r="P41" i="36"/>
  <c r="D31" i="30"/>
  <c r="AC64" i="23"/>
  <c r="AB60" i="23"/>
  <c r="AS12" i="23"/>
  <c r="P108" i="36"/>
  <c r="R107" i="36"/>
  <c r="J99" i="36"/>
  <c r="F97" i="36"/>
  <c r="H96" i="36"/>
  <c r="AO12" i="28"/>
  <c r="F89" i="36"/>
  <c r="AB83" i="36"/>
  <c r="N78" i="36"/>
  <c r="AB72" i="36"/>
  <c r="Z65" i="36"/>
  <c r="L64" i="36"/>
  <c r="P62" i="36"/>
  <c r="R54" i="36"/>
  <c r="AE97" i="24"/>
  <c r="AE68" i="24"/>
  <c r="Y81" i="24"/>
  <c r="X17" i="24"/>
  <c r="F2" i="30"/>
  <c r="F7" i="30" s="1"/>
  <c r="N2" i="26"/>
  <c r="N7" i="26" s="1"/>
  <c r="Z2" i="24"/>
  <c r="Z7" i="24" s="1"/>
  <c r="AA49" i="24" s="1"/>
  <c r="AD2" i="29"/>
  <c r="AD7" i="29" s="1"/>
  <c r="AE90" i="29" s="1"/>
  <c r="N60" i="35"/>
  <c r="X60" i="35"/>
  <c r="G99" i="22"/>
  <c r="J60" i="26"/>
  <c r="AD60" i="26"/>
  <c r="J31" i="36"/>
  <c r="R48" i="28"/>
  <c r="R60" i="28" s="1"/>
  <c r="AA58" i="22"/>
  <c r="Z48" i="24"/>
  <c r="Z48" i="26"/>
  <c r="Z48" i="31"/>
  <c r="Z60" i="31" s="1"/>
  <c r="Z48" i="30"/>
  <c r="Z60" i="30" s="1"/>
  <c r="Z48" i="32"/>
  <c r="Z60" i="32" s="1"/>
  <c r="Z48" i="35"/>
  <c r="Z60" i="35" s="1"/>
  <c r="Z48" i="23"/>
  <c r="Z60" i="23" s="1"/>
  <c r="Z48" i="34"/>
  <c r="Z60" i="34" s="1"/>
  <c r="Z48" i="29"/>
  <c r="Z60" i="29" s="1"/>
  <c r="R48" i="32"/>
  <c r="R48" i="24"/>
  <c r="R60" i="24" s="1"/>
  <c r="R48" i="26"/>
  <c r="R60" i="26" s="1"/>
  <c r="R48" i="34"/>
  <c r="R48" i="33"/>
  <c r="R60" i="33" s="1"/>
  <c r="R48" i="31"/>
  <c r="R60" i="31" s="1"/>
  <c r="R48" i="30"/>
  <c r="R60" i="30" s="1"/>
  <c r="R48" i="35"/>
  <c r="R60" i="35" s="1"/>
  <c r="R48" i="23"/>
  <c r="R60" i="23" s="1"/>
  <c r="R48" i="29"/>
  <c r="R60" i="29" s="1"/>
  <c r="J48" i="34"/>
  <c r="J60" i="34" s="1"/>
  <c r="J48" i="32"/>
  <c r="J60" i="32" s="1"/>
  <c r="J48" i="33"/>
  <c r="J60" i="33" s="1"/>
  <c r="J48" i="35"/>
  <c r="J60" i="35" s="1"/>
  <c r="J48" i="29"/>
  <c r="J60" i="29" s="1"/>
  <c r="J48" i="27"/>
  <c r="J60" i="27" s="1"/>
  <c r="J48" i="23"/>
  <c r="J60" i="23" s="1"/>
  <c r="J48" i="28"/>
  <c r="J60" i="28" s="1"/>
  <c r="J48" i="31"/>
  <c r="J60" i="31" s="1"/>
  <c r="J48" i="24"/>
  <c r="J48" i="30"/>
  <c r="J60" i="30" s="1"/>
  <c r="V103" i="36"/>
  <c r="AB47" i="36"/>
  <c r="N45" i="36"/>
  <c r="AD41" i="36"/>
  <c r="Z48" i="27"/>
  <c r="O8" i="41"/>
  <c r="H8" i="41"/>
  <c r="K8" i="41"/>
  <c r="D8" i="41"/>
  <c r="I8" i="41"/>
  <c r="E8" i="41"/>
  <c r="AD107" i="36"/>
  <c r="V87" i="36"/>
  <c r="F69" i="36"/>
  <c r="V54" i="36"/>
  <c r="L51" i="36"/>
  <c r="V45" i="36"/>
  <c r="AQ12" i="23"/>
  <c r="P44" i="36"/>
  <c r="H44" i="36"/>
  <c r="L42" i="36"/>
  <c r="D36" i="23"/>
  <c r="AL12" i="23"/>
  <c r="AN12" i="23"/>
  <c r="O28" i="41"/>
  <c r="O29" i="41"/>
  <c r="O30" i="41" s="1"/>
  <c r="AN12" i="28"/>
  <c r="AT12" i="28"/>
  <c r="AP12" i="28"/>
  <c r="T101" i="36"/>
  <c r="V100" i="36"/>
  <c r="N100" i="36"/>
  <c r="F100" i="36"/>
  <c r="X99" i="36"/>
  <c r="H99" i="36"/>
  <c r="AB97" i="36"/>
  <c r="T97" i="36"/>
  <c r="L97" i="36"/>
  <c r="X95" i="36"/>
  <c r="H95" i="36"/>
  <c r="Z94" i="36"/>
  <c r="R94" i="36"/>
  <c r="R90" i="36"/>
  <c r="L89" i="36"/>
  <c r="J83" i="36"/>
  <c r="AB82" i="36"/>
  <c r="AD74" i="36"/>
  <c r="X73" i="36"/>
  <c r="J72" i="36"/>
  <c r="T71" i="36"/>
  <c r="AB67" i="36"/>
  <c r="Z64" i="36"/>
  <c r="T63" i="36"/>
  <c r="N62" i="36"/>
  <c r="Z57" i="36"/>
  <c r="L56" i="36"/>
  <c r="F55" i="36"/>
  <c r="J53" i="36"/>
  <c r="T52" i="36"/>
  <c r="V51" i="36"/>
  <c r="P50" i="36"/>
  <c r="J49" i="36"/>
  <c r="F47" i="36"/>
  <c r="V40" i="36"/>
  <c r="H39" i="36"/>
  <c r="Z35" i="36"/>
  <c r="R35" i="36"/>
  <c r="AB34" i="36"/>
  <c r="AD33" i="36"/>
  <c r="X32" i="36"/>
  <c r="H32" i="36"/>
  <c r="Z31" i="36"/>
  <c r="AB30" i="36"/>
  <c r="D31" i="29"/>
  <c r="R27" i="36"/>
  <c r="Y20" i="36"/>
  <c r="X60" i="23"/>
  <c r="X7" i="23"/>
  <c r="P60" i="30"/>
  <c r="T60" i="26"/>
  <c r="V60" i="23"/>
  <c r="X39" i="36"/>
  <c r="Z29" i="22"/>
  <c r="AA57" i="22"/>
  <c r="AA101" i="22"/>
  <c r="AA104" i="22"/>
  <c r="Z2" i="34"/>
  <c r="Z7" i="34" s="1"/>
  <c r="AA42" i="22"/>
  <c r="AA44" i="22"/>
  <c r="AA60" i="22"/>
  <c r="AA86" i="22"/>
  <c r="AA95" i="22"/>
  <c r="AA43" i="22"/>
  <c r="Z2" i="27"/>
  <c r="Z7" i="27" s="1"/>
  <c r="D353" i="37" s="1"/>
  <c r="Z2" i="23"/>
  <c r="Z7" i="23" s="1"/>
  <c r="Z2" i="28"/>
  <c r="Z7" i="28" s="1"/>
  <c r="AA106" i="28" s="1"/>
  <c r="AA47" i="22"/>
  <c r="AA77" i="22"/>
  <c r="AA118" i="22"/>
  <c r="M21" i="21"/>
  <c r="Z2" i="35"/>
  <c r="Z7" i="35" s="1"/>
  <c r="Z2" i="29"/>
  <c r="Z7" i="29" s="1"/>
  <c r="Z11" i="29" s="1"/>
  <c r="S113" i="22"/>
  <c r="S108" i="22"/>
  <c r="R2" i="29"/>
  <c r="R7" i="29" s="1"/>
  <c r="D231" i="37" s="1"/>
  <c r="K83" i="22"/>
  <c r="J2" i="33"/>
  <c r="J7" i="33" s="1"/>
  <c r="D113" i="37" s="1"/>
  <c r="AM12" i="23"/>
  <c r="J2" i="24"/>
  <c r="J7" i="24" s="1"/>
  <c r="Z2" i="26"/>
  <c r="Z7" i="26" s="1"/>
  <c r="D351" i="37" s="1"/>
  <c r="AC30" i="27"/>
  <c r="D43" i="29"/>
  <c r="AC20" i="36"/>
  <c r="U20" i="36"/>
  <c r="M20" i="36"/>
  <c r="Z2" i="33"/>
  <c r="Z7" i="33" s="1"/>
  <c r="AA82" i="33" s="1"/>
  <c r="J29" i="41"/>
  <c r="J30" i="41" s="1"/>
  <c r="T29" i="22"/>
  <c r="U46" i="22"/>
  <c r="U73" i="22"/>
  <c r="U110" i="22"/>
  <c r="U65" i="22"/>
  <c r="U94" i="22"/>
  <c r="U109" i="22"/>
  <c r="U121" i="22"/>
  <c r="T2" i="33"/>
  <c r="M85" i="22"/>
  <c r="M112" i="22"/>
  <c r="L102" i="36"/>
  <c r="AB94" i="36"/>
  <c r="AB79" i="36"/>
  <c r="R73" i="36"/>
  <c r="F67" i="36"/>
  <c r="T64" i="36"/>
  <c r="H29" i="36"/>
  <c r="AD60" i="30"/>
  <c r="H48" i="34"/>
  <c r="H60" i="34" s="1"/>
  <c r="H48" i="33"/>
  <c r="H60" i="33" s="1"/>
  <c r="Y50" i="31"/>
  <c r="P30" i="36"/>
  <c r="Z29" i="36"/>
  <c r="V27" i="36"/>
  <c r="Z108" i="36"/>
  <c r="F106" i="36"/>
  <c r="P97" i="36"/>
  <c r="F90" i="36"/>
  <c r="T69" i="36"/>
  <c r="D34" i="20"/>
  <c r="K20" i="36"/>
  <c r="O14" i="19"/>
  <c r="P102" i="36"/>
  <c r="AD87" i="36"/>
  <c r="H64" i="36"/>
  <c r="Z63" i="36"/>
  <c r="R63" i="36"/>
  <c r="J63" i="36"/>
  <c r="AB62" i="36"/>
  <c r="T62" i="36"/>
  <c r="L62" i="36"/>
  <c r="R56" i="36"/>
  <c r="J56" i="36"/>
  <c r="AB55" i="36"/>
  <c r="T55" i="36"/>
  <c r="L55" i="36"/>
  <c r="J52" i="36"/>
  <c r="F50" i="36"/>
  <c r="Z48" i="36"/>
  <c r="T22" i="20"/>
  <c r="U22" i="20" s="1"/>
  <c r="H7" i="21" s="1"/>
  <c r="H8" i="21" s="1"/>
  <c r="E24" i="40"/>
  <c r="F24" i="40" s="1"/>
  <c r="L35" i="36"/>
  <c r="V34" i="36"/>
  <c r="L31" i="36"/>
  <c r="V30" i="36"/>
  <c r="F30" i="36"/>
  <c r="X29" i="36"/>
  <c r="R28" i="36"/>
  <c r="J28" i="36"/>
  <c r="V109" i="36"/>
  <c r="X108" i="36"/>
  <c r="J107" i="36"/>
  <c r="N101" i="36"/>
  <c r="J91" i="36"/>
  <c r="H88" i="36"/>
  <c r="V63" i="36"/>
  <c r="Z61" i="36"/>
  <c r="F56" i="36"/>
  <c r="AB53" i="36"/>
  <c r="T49" i="36"/>
  <c r="R45" i="36"/>
  <c r="D33" i="20"/>
  <c r="AA96" i="22"/>
  <c r="AA87" i="22"/>
  <c r="E28" i="40"/>
  <c r="F28" i="40" s="1"/>
  <c r="E26" i="40"/>
  <c r="F26" i="40" s="1"/>
  <c r="E25" i="40"/>
  <c r="X34" i="36"/>
  <c r="X30" i="36"/>
  <c r="J29" i="36"/>
  <c r="D31" i="31"/>
  <c r="P109" i="36"/>
  <c r="D111" i="27"/>
  <c r="J108" i="36"/>
  <c r="T107" i="36"/>
  <c r="L107" i="36"/>
  <c r="AB99" i="36"/>
  <c r="AC101" i="27"/>
  <c r="T99" i="36"/>
  <c r="Z96" i="36"/>
  <c r="J96" i="36"/>
  <c r="T95" i="36"/>
  <c r="L95" i="36"/>
  <c r="AD94" i="36"/>
  <c r="N94" i="36"/>
  <c r="F94" i="36"/>
  <c r="P93" i="36"/>
  <c r="R92" i="36"/>
  <c r="J92" i="36"/>
  <c r="T91" i="36"/>
  <c r="L91" i="36"/>
  <c r="AD90" i="36"/>
  <c r="V90" i="36"/>
  <c r="Z88" i="36"/>
  <c r="R88" i="36"/>
  <c r="AB87" i="36"/>
  <c r="T87" i="36"/>
  <c r="P71" i="36"/>
  <c r="AB61" i="36"/>
  <c r="AT12" i="27"/>
  <c r="AC75" i="28"/>
  <c r="AC89" i="28"/>
  <c r="AC65" i="28"/>
  <c r="AC45" i="28"/>
  <c r="AC96" i="28"/>
  <c r="AC48" i="28"/>
  <c r="AC107" i="28"/>
  <c r="AC106" i="23"/>
  <c r="AB21" i="27"/>
  <c r="AC45" i="27"/>
  <c r="X60" i="31"/>
  <c r="Y48" i="31"/>
  <c r="AB95" i="36"/>
  <c r="Y108" i="31"/>
  <c r="Y49" i="31"/>
  <c r="C14" i="41"/>
  <c r="P10" i="41"/>
  <c r="AD60" i="31"/>
  <c r="V60" i="31"/>
  <c r="AM12" i="27"/>
  <c r="T33" i="36"/>
  <c r="AB112" i="33"/>
  <c r="F59" i="20"/>
  <c r="E113" i="20"/>
  <c r="F113" i="20" s="1"/>
  <c r="C9" i="21" s="1"/>
  <c r="C10" i="21" s="1"/>
  <c r="C11" i="21" s="1"/>
  <c r="C12" i="21" s="1"/>
  <c r="AD109" i="36"/>
  <c r="F109" i="36"/>
  <c r="N105" i="36"/>
  <c r="X100" i="36"/>
  <c r="AD97" i="36"/>
  <c r="R95" i="36"/>
  <c r="Z91" i="36"/>
  <c r="N89" i="36"/>
  <c r="J87" i="36"/>
  <c r="T79" i="36"/>
  <c r="P55" i="36"/>
  <c r="H47" i="36"/>
  <c r="T44" i="36"/>
  <c r="F43" i="36"/>
  <c r="R33" i="36"/>
  <c r="D28" i="20"/>
  <c r="C37" i="20"/>
  <c r="D37" i="20" s="1"/>
  <c r="Y58" i="24"/>
  <c r="Y83" i="26"/>
  <c r="L14" i="19"/>
  <c r="AB107" i="36"/>
  <c r="AE48" i="22"/>
  <c r="AE65" i="22"/>
  <c r="AE39" i="22"/>
  <c r="AE100" i="22"/>
  <c r="AE94" i="22"/>
  <c r="AE112" i="22"/>
  <c r="AD2" i="33"/>
  <c r="AD7" i="33" s="1"/>
  <c r="AE35" i="33" s="1"/>
  <c r="AE62" i="22"/>
  <c r="AE103" i="22"/>
  <c r="AE121" i="22"/>
  <c r="AD2" i="28"/>
  <c r="AD7" i="28" s="1"/>
  <c r="AE94" i="28" s="1"/>
  <c r="W54" i="22"/>
  <c r="V2" i="32"/>
  <c r="V7" i="32" s="1"/>
  <c r="D297" i="37" s="1"/>
  <c r="W86" i="22"/>
  <c r="W81" i="22"/>
  <c r="V2" i="29"/>
  <c r="V7" i="29" s="1"/>
  <c r="O57" i="22"/>
  <c r="N2" i="33"/>
  <c r="N7" i="33" s="1"/>
  <c r="O78" i="22"/>
  <c r="N2" i="31"/>
  <c r="N7" i="31" s="1"/>
  <c r="D172" i="37" s="1"/>
  <c r="N2" i="30"/>
  <c r="N7" i="30" s="1"/>
  <c r="O81" i="30" s="1"/>
  <c r="G82" i="22"/>
  <c r="G59" i="22"/>
  <c r="C21" i="21"/>
  <c r="G93" i="22"/>
  <c r="G109" i="22"/>
  <c r="F2" i="27"/>
  <c r="F7" i="27" s="1"/>
  <c r="F2" i="23"/>
  <c r="F7" i="23" s="1"/>
  <c r="D39" i="37" s="1"/>
  <c r="F2" i="28"/>
  <c r="F7" i="28" s="1"/>
  <c r="AH15" i="22"/>
  <c r="AH22" i="22" s="1"/>
  <c r="AQ12" i="28"/>
  <c r="AM12" i="28"/>
  <c r="D31" i="28"/>
  <c r="X21" i="26"/>
  <c r="Y65" i="26"/>
  <c r="Y41" i="24"/>
  <c r="Y73" i="24"/>
  <c r="M29" i="41"/>
  <c r="M30" i="41" s="1"/>
  <c r="I29" i="41"/>
  <c r="I30" i="41" s="1"/>
  <c r="E29" i="41"/>
  <c r="E30" i="41" s="1"/>
  <c r="P13" i="19"/>
  <c r="P14" i="19"/>
  <c r="Z109" i="36"/>
  <c r="J109" i="36"/>
  <c r="T108" i="36"/>
  <c r="J105" i="36"/>
  <c r="L104" i="36"/>
  <c r="V99" i="36"/>
  <c r="V107" i="36"/>
  <c r="P106" i="36"/>
  <c r="R101" i="36"/>
  <c r="N91" i="36"/>
  <c r="AB88" i="36"/>
  <c r="T88" i="36"/>
  <c r="AB81" i="36"/>
  <c r="P68" i="36"/>
  <c r="AD65" i="36"/>
  <c r="P64" i="36"/>
  <c r="P57" i="36"/>
  <c r="X44" i="36"/>
  <c r="AB42" i="36"/>
  <c r="AT12" i="23"/>
  <c r="AJ12" i="23"/>
  <c r="AO12" i="23"/>
  <c r="D31" i="23"/>
  <c r="D43" i="28"/>
  <c r="D43" i="23"/>
  <c r="P60" i="26"/>
  <c r="T60" i="30"/>
  <c r="T60" i="31"/>
  <c r="V60" i="29"/>
  <c r="Z60" i="28"/>
  <c r="AB60" i="31"/>
  <c r="AD60" i="29"/>
  <c r="Z104" i="36"/>
  <c r="R104" i="36"/>
  <c r="T103" i="36"/>
  <c r="V102" i="36"/>
  <c r="N102" i="36"/>
  <c r="F102" i="36"/>
  <c r="Z100" i="36"/>
  <c r="R100" i="36"/>
  <c r="J100" i="36"/>
  <c r="V98" i="36"/>
  <c r="N98" i="36"/>
  <c r="P89" i="36"/>
  <c r="H89" i="36"/>
  <c r="Z81" i="36"/>
  <c r="J44" i="36"/>
  <c r="P34" i="36"/>
  <c r="Z33" i="36"/>
  <c r="H30" i="36"/>
  <c r="R29" i="36"/>
  <c r="AB28" i="36"/>
  <c r="X48" i="34"/>
  <c r="X60" i="34" s="1"/>
  <c r="X48" i="33"/>
  <c r="X48" i="32"/>
  <c r="X60" i="32" s="1"/>
  <c r="P48" i="34"/>
  <c r="P60" i="34" s="1"/>
  <c r="P48" i="32"/>
  <c r="AD98" i="36"/>
  <c r="X97" i="36"/>
  <c r="H97" i="36"/>
  <c r="R96" i="36"/>
  <c r="V94" i="36"/>
  <c r="X93" i="36"/>
  <c r="J88" i="36"/>
  <c r="L87" i="36"/>
  <c r="AB80" i="36"/>
  <c r="R70" i="36"/>
  <c r="L65" i="36"/>
  <c r="J33" i="36"/>
  <c r="L28" i="36"/>
  <c r="O20" i="20"/>
  <c r="N22" i="20"/>
  <c r="O22" i="20" s="1"/>
  <c r="F7" i="21" s="1"/>
  <c r="F8" i="21" s="1"/>
  <c r="V105" i="36"/>
  <c r="P104" i="36"/>
  <c r="H104" i="36"/>
  <c r="Z103" i="36"/>
  <c r="R103" i="36"/>
  <c r="J103" i="36"/>
  <c r="AB102" i="36"/>
  <c r="T102" i="36"/>
  <c r="V101" i="36"/>
  <c r="F101" i="36"/>
  <c r="P100" i="36"/>
  <c r="Z99" i="36"/>
  <c r="R99" i="36"/>
  <c r="V97" i="36"/>
  <c r="N97" i="36"/>
  <c r="P96" i="36"/>
  <c r="Z95" i="36"/>
  <c r="J95" i="36"/>
  <c r="T94" i="36"/>
  <c r="F93" i="36"/>
  <c r="H92" i="36"/>
  <c r="R91" i="36"/>
  <c r="T90" i="36"/>
  <c r="L90" i="36"/>
  <c r="V89" i="36"/>
  <c r="P88" i="36"/>
  <c r="R87" i="36"/>
  <c r="T83" i="36"/>
  <c r="AD78" i="36"/>
  <c r="F78" i="36"/>
  <c r="H74" i="36"/>
  <c r="Z73" i="36"/>
  <c r="T72" i="36"/>
  <c r="V71" i="36"/>
  <c r="P70" i="36"/>
  <c r="R69" i="36"/>
  <c r="J69" i="36"/>
  <c r="T68" i="36"/>
  <c r="L68" i="36"/>
  <c r="V67" i="36"/>
  <c r="N67" i="36"/>
  <c r="P66" i="36"/>
  <c r="R65" i="36"/>
  <c r="AD63" i="36"/>
  <c r="R61" i="36"/>
  <c r="J61" i="36"/>
  <c r="T57" i="36"/>
  <c r="AD56" i="36"/>
  <c r="V56" i="36"/>
  <c r="X55" i="36"/>
  <c r="H55" i="36"/>
  <c r="Z54" i="36"/>
  <c r="J54" i="36"/>
  <c r="T53" i="36"/>
  <c r="V52" i="36"/>
  <c r="N52" i="36"/>
  <c r="Z50" i="36"/>
  <c r="N48" i="36"/>
  <c r="X47" i="36"/>
  <c r="P47" i="36"/>
  <c r="AD48" i="34"/>
  <c r="AD60" i="34" s="1"/>
  <c r="AD48" i="32"/>
  <c r="AD70" i="22"/>
  <c r="AD124" i="22" s="1"/>
  <c r="V70" i="22"/>
  <c r="W70" i="22" s="1"/>
  <c r="V48" i="34"/>
  <c r="V48" i="33"/>
  <c r="V60" i="33" s="1"/>
  <c r="V48" i="32"/>
  <c r="V60" i="32" s="1"/>
  <c r="N48" i="33"/>
  <c r="N48" i="32"/>
  <c r="N60" i="32" s="1"/>
  <c r="F70" i="22"/>
  <c r="F124" i="22" s="1"/>
  <c r="F8" i="22" s="1"/>
  <c r="F48" i="34"/>
  <c r="F60" i="34" s="1"/>
  <c r="F48" i="33"/>
  <c r="P92" i="36"/>
  <c r="AB90" i="36"/>
  <c r="AD89" i="36"/>
  <c r="Z87" i="36"/>
  <c r="V78" i="36"/>
  <c r="P74" i="36"/>
  <c r="H66" i="36"/>
  <c r="N63" i="36"/>
  <c r="H62" i="36"/>
  <c r="AB57" i="36"/>
  <c r="L53" i="36"/>
  <c r="AB35" i="36"/>
  <c r="F34" i="36"/>
  <c r="AB31" i="36"/>
  <c r="N30" i="36"/>
  <c r="P29" i="36"/>
  <c r="H107" i="36"/>
  <c r="J106" i="36"/>
  <c r="P103" i="36"/>
  <c r="P99" i="36"/>
  <c r="R98" i="36"/>
  <c r="P95" i="36"/>
  <c r="V92" i="36"/>
  <c r="N92" i="36"/>
  <c r="F92" i="36"/>
  <c r="P91" i="36"/>
  <c r="H91" i="36"/>
  <c r="V81" i="36"/>
  <c r="N81" i="36"/>
  <c r="P80" i="36"/>
  <c r="H80" i="36"/>
  <c r="R79" i="36"/>
  <c r="J79" i="36"/>
  <c r="T78" i="36"/>
  <c r="L78" i="36"/>
  <c r="V74" i="36"/>
  <c r="N74" i="36"/>
  <c r="F74" i="36"/>
  <c r="T124" i="22"/>
  <c r="AO20" i="22" s="1"/>
  <c r="AC40" i="22"/>
  <c r="AC74" i="22"/>
  <c r="AC80" i="22"/>
  <c r="AC82" i="22"/>
  <c r="AC93" i="22"/>
  <c r="AC76" i="22"/>
  <c r="AC91" i="22"/>
  <c r="AC121" i="22"/>
  <c r="U39" i="22"/>
  <c r="U41" i="22"/>
  <c r="U64" i="22"/>
  <c r="U92" i="22"/>
  <c r="J21" i="21"/>
  <c r="U45" i="22"/>
  <c r="U63" i="22"/>
  <c r="U119" i="22"/>
  <c r="M68" i="22"/>
  <c r="M119" i="22"/>
  <c r="P112" i="35"/>
  <c r="T86" i="35"/>
  <c r="L21" i="40"/>
  <c r="K28" i="40"/>
  <c r="L28" i="40" s="1"/>
  <c r="K27" i="40"/>
  <c r="L27" i="40" s="1"/>
  <c r="P73" i="36"/>
  <c r="Z72" i="36"/>
  <c r="R72" i="36"/>
  <c r="AB71" i="36"/>
  <c r="V70" i="36"/>
  <c r="P69" i="36"/>
  <c r="H69" i="36"/>
  <c r="Z68" i="36"/>
  <c r="R68" i="36"/>
  <c r="J68" i="36"/>
  <c r="T67" i="36"/>
  <c r="L67" i="36"/>
  <c r="AD66" i="36"/>
  <c r="N66" i="36"/>
  <c r="H65" i="36"/>
  <c r="R64" i="36"/>
  <c r="J64" i="36"/>
  <c r="AB63" i="36"/>
  <c r="L63" i="36"/>
  <c r="V62" i="36"/>
  <c r="F62" i="36"/>
  <c r="X61" i="36"/>
  <c r="H61" i="36"/>
  <c r="R57" i="36"/>
  <c r="J57" i="36"/>
  <c r="AB56" i="36"/>
  <c r="T56" i="36"/>
  <c r="V55" i="36"/>
  <c r="N55" i="36"/>
  <c r="P54" i="36"/>
  <c r="Z53" i="36"/>
  <c r="N51" i="36"/>
  <c r="F51" i="36"/>
  <c r="H50" i="36"/>
  <c r="Z49" i="36"/>
  <c r="R49" i="36"/>
  <c r="AB48" i="36"/>
  <c r="T48" i="36"/>
  <c r="L48" i="36"/>
  <c r="V47" i="36"/>
  <c r="N47" i="36"/>
  <c r="AD45" i="36"/>
  <c r="F45" i="36"/>
  <c r="J43" i="36"/>
  <c r="T42" i="36"/>
  <c r="V41" i="36"/>
  <c r="T35" i="36"/>
  <c r="AD34" i="36"/>
  <c r="Z32" i="36"/>
  <c r="J32" i="36"/>
  <c r="T31" i="36"/>
  <c r="AD30" i="36"/>
  <c r="AB27" i="36"/>
  <c r="Q22" i="26"/>
  <c r="N99" i="36"/>
  <c r="P98" i="36"/>
  <c r="H98" i="36"/>
  <c r="Z97" i="36"/>
  <c r="R97" i="36"/>
  <c r="J97" i="36"/>
  <c r="AB96" i="36"/>
  <c r="T96" i="36"/>
  <c r="L96" i="36"/>
  <c r="AD95" i="36"/>
  <c r="V95" i="36"/>
  <c r="N95" i="36"/>
  <c r="F95" i="36"/>
  <c r="P94" i="36"/>
  <c r="Z93" i="36"/>
  <c r="R93" i="36"/>
  <c r="J93" i="36"/>
  <c r="AB92" i="36"/>
  <c r="L88" i="36"/>
  <c r="F87" i="36"/>
  <c r="F54" i="36"/>
  <c r="N40" i="36"/>
  <c r="F40" i="36"/>
  <c r="P39" i="36"/>
  <c r="J35" i="36"/>
  <c r="T34" i="36"/>
  <c r="L34" i="36"/>
  <c r="P32" i="36"/>
  <c r="R31" i="36"/>
  <c r="T30" i="36"/>
  <c r="L30" i="36"/>
  <c r="V29" i="36"/>
  <c r="N29" i="36"/>
  <c r="P28" i="36"/>
  <c r="H28" i="36"/>
  <c r="J27" i="36"/>
  <c r="AE87" i="22"/>
  <c r="O87" i="22"/>
  <c r="G87" i="22"/>
  <c r="AA55" i="22"/>
  <c r="AA53" i="22"/>
  <c r="Z30" i="22"/>
  <c r="X38" i="26"/>
  <c r="G88" i="17"/>
  <c r="AC66" i="26"/>
  <c r="AC49" i="26"/>
  <c r="AB16" i="26"/>
  <c r="AC36" i="26"/>
  <c r="AE54" i="31"/>
  <c r="X60" i="24"/>
  <c r="P60" i="24"/>
  <c r="AC64" i="29"/>
  <c r="AC33" i="29"/>
  <c r="AC64" i="26"/>
  <c r="Z13" i="24"/>
  <c r="AA33" i="24"/>
  <c r="AA96" i="24"/>
  <c r="AC44" i="26"/>
  <c r="AD93" i="36"/>
  <c r="X88" i="36"/>
  <c r="AD67" i="36"/>
  <c r="X66" i="36"/>
  <c r="Y97" i="26"/>
  <c r="Y63" i="26"/>
  <c r="Y29" i="26"/>
  <c r="F41" i="36"/>
  <c r="D43" i="31"/>
  <c r="AD105" i="36"/>
  <c r="X92" i="36"/>
  <c r="Y33" i="26"/>
  <c r="Y58" i="26"/>
  <c r="Y85" i="26"/>
  <c r="Y109" i="26"/>
  <c r="N107" i="36"/>
  <c r="F107" i="36"/>
  <c r="X106" i="36"/>
  <c r="H106" i="36"/>
  <c r="Z105" i="36"/>
  <c r="R105" i="36"/>
  <c r="AB104" i="36"/>
  <c r="T104" i="36"/>
  <c r="AD103" i="36"/>
  <c r="N103" i="36"/>
  <c r="F103" i="36"/>
  <c r="AB74" i="36"/>
  <c r="T74" i="36"/>
  <c r="L74" i="36"/>
  <c r="AD73" i="36"/>
  <c r="V73" i="36"/>
  <c r="X72" i="36"/>
  <c r="P72" i="36"/>
  <c r="H72" i="36"/>
  <c r="Z71" i="36"/>
  <c r="R71" i="36"/>
  <c r="J71" i="36"/>
  <c r="AB70" i="36"/>
  <c r="T70" i="36"/>
  <c r="V69" i="36"/>
  <c r="N69" i="36"/>
  <c r="H68" i="36"/>
  <c r="Z67" i="36"/>
  <c r="J67" i="36"/>
  <c r="AB66" i="36"/>
  <c r="V65" i="36"/>
  <c r="F65" i="36"/>
  <c r="X62" i="36"/>
  <c r="X109" i="36"/>
  <c r="H109" i="36"/>
  <c r="R108" i="36"/>
  <c r="AD40" i="36"/>
  <c r="T109" i="36"/>
  <c r="F108" i="36"/>
  <c r="AB106" i="36"/>
  <c r="T106" i="36"/>
  <c r="T48" i="32"/>
  <c r="L48" i="32"/>
  <c r="L60" i="32" s="1"/>
  <c r="AD2" i="32"/>
  <c r="AD7" i="32" s="1"/>
  <c r="AE72" i="32" s="1"/>
  <c r="N2" i="32"/>
  <c r="N7" i="32" s="1"/>
  <c r="J94" i="36"/>
  <c r="AB93" i="36"/>
  <c r="T93" i="36"/>
  <c r="AD92" i="36"/>
  <c r="J90" i="36"/>
  <c r="AB89" i="36"/>
  <c r="T89" i="36"/>
  <c r="V88" i="36"/>
  <c r="N88" i="36"/>
  <c r="F88" i="36"/>
  <c r="P87" i="36"/>
  <c r="H87" i="36"/>
  <c r="Z83" i="36"/>
  <c r="R83" i="36"/>
  <c r="T28" i="36"/>
  <c r="AD27" i="36"/>
  <c r="N27" i="36"/>
  <c r="T48" i="34"/>
  <c r="AE117" i="22"/>
  <c r="G116" i="22"/>
  <c r="G115" i="22"/>
  <c r="G114" i="22"/>
  <c r="G112" i="22"/>
  <c r="G111" i="22"/>
  <c r="AA107" i="22"/>
  <c r="AA106" i="22"/>
  <c r="AE104" i="22"/>
  <c r="O99" i="22"/>
  <c r="W96" i="22"/>
  <c r="W93" i="22"/>
  <c r="AA85" i="22"/>
  <c r="G85" i="22"/>
  <c r="AA80" i="22"/>
  <c r="AA79" i="22"/>
  <c r="O76" i="22"/>
  <c r="W73" i="22"/>
  <c r="O59" i="22"/>
  <c r="U58" i="22"/>
  <c r="O58" i="22"/>
  <c r="W55" i="22"/>
  <c r="O51" i="22"/>
  <c r="AA41" i="22"/>
  <c r="AD26" i="22"/>
  <c r="V21" i="22"/>
  <c r="AB38" i="24"/>
  <c r="Z45" i="36"/>
  <c r="J45" i="36"/>
  <c r="AB44" i="36"/>
  <c r="L44" i="36"/>
  <c r="V43" i="36"/>
  <c r="N43" i="36"/>
  <c r="P42" i="36"/>
  <c r="H42" i="36"/>
  <c r="Z41" i="36"/>
  <c r="R41" i="36"/>
  <c r="J41" i="36"/>
  <c r="AB40" i="36"/>
  <c r="T40" i="36"/>
  <c r="L40" i="36"/>
  <c r="AD39" i="36"/>
  <c r="V39" i="36"/>
  <c r="N39" i="36"/>
  <c r="X31" i="36"/>
  <c r="O21" i="21"/>
  <c r="G21" i="21"/>
  <c r="F2" i="34"/>
  <c r="F7" i="34" s="1"/>
  <c r="D52" i="37" s="1"/>
  <c r="G121" i="22"/>
  <c r="AE119" i="22"/>
  <c r="O118" i="22"/>
  <c r="O117" i="22"/>
  <c r="AA111" i="22"/>
  <c r="AA110" i="22"/>
  <c r="AE109" i="22"/>
  <c r="G107" i="22"/>
  <c r="G106" i="22"/>
  <c r="O105" i="22"/>
  <c r="AA100" i="22"/>
  <c r="AE99" i="22"/>
  <c r="AA94" i="22"/>
  <c r="AE86" i="22"/>
  <c r="G86" i="22"/>
  <c r="W85" i="22"/>
  <c r="W84" i="22"/>
  <c r="AA82" i="22"/>
  <c r="G80" i="22"/>
  <c r="AA74" i="22"/>
  <c r="AA73" i="22"/>
  <c r="AA69" i="22"/>
  <c r="W64" i="22"/>
  <c r="W63" i="22"/>
  <c r="AA54" i="22"/>
  <c r="AE53" i="22"/>
  <c r="AE51" i="22"/>
  <c r="AA45" i="22"/>
  <c r="V29" i="22"/>
  <c r="V82" i="36"/>
  <c r="P86" i="33"/>
  <c r="R80" i="36"/>
  <c r="X51" i="36"/>
  <c r="P51" i="36"/>
  <c r="H51" i="36"/>
  <c r="R50" i="36"/>
  <c r="J50" i="36"/>
  <c r="AB49" i="36"/>
  <c r="L49" i="36"/>
  <c r="AD48" i="36"/>
  <c r="V48" i="36"/>
  <c r="F48" i="36"/>
  <c r="Z48" i="33"/>
  <c r="Z60" i="33" s="1"/>
  <c r="F2" i="33"/>
  <c r="F7" i="33" s="1"/>
  <c r="D51" i="37" s="1"/>
  <c r="R109" i="36"/>
  <c r="AB108" i="36"/>
  <c r="L108" i="36"/>
  <c r="X102" i="36"/>
  <c r="Z101" i="36"/>
  <c r="J101" i="36"/>
  <c r="AB100" i="36"/>
  <c r="L100" i="36"/>
  <c r="L92" i="36"/>
  <c r="AD91" i="36"/>
  <c r="V91" i="36"/>
  <c r="F91" i="36"/>
  <c r="X90" i="36"/>
  <c r="P90" i="36"/>
  <c r="H90" i="36"/>
  <c r="Z89" i="36"/>
  <c r="R89" i="36"/>
  <c r="J89" i="36"/>
  <c r="X83" i="36"/>
  <c r="P83" i="36"/>
  <c r="H83" i="36"/>
  <c r="R82" i="36"/>
  <c r="J82" i="36"/>
  <c r="V80" i="36"/>
  <c r="Z78" i="36"/>
  <c r="J78" i="36"/>
  <c r="N77" i="34"/>
  <c r="X53" i="36"/>
  <c r="P53" i="36"/>
  <c r="R52" i="36"/>
  <c r="AB51" i="36"/>
  <c r="T51" i="36"/>
  <c r="AD50" i="36"/>
  <c r="V50" i="36"/>
  <c r="N50" i="36"/>
  <c r="X49" i="36"/>
  <c r="P49" i="36"/>
  <c r="H49" i="36"/>
  <c r="R48" i="36"/>
  <c r="T47" i="36"/>
  <c r="L47" i="36"/>
  <c r="H45" i="36"/>
  <c r="Z44" i="36"/>
  <c r="R44" i="36"/>
  <c r="AE122" i="22"/>
  <c r="AE118" i="22"/>
  <c r="G117" i="22"/>
  <c r="O116" i="22"/>
  <c r="AE107" i="22"/>
  <c r="O104" i="22"/>
  <c r="G103" i="22"/>
  <c r="G102" i="22"/>
  <c r="W95" i="22"/>
  <c r="AE90" i="22"/>
  <c r="G84" i="22"/>
  <c r="W83" i="22"/>
  <c r="AE78" i="22"/>
  <c r="W75" i="22"/>
  <c r="AE72" i="29"/>
  <c r="AT6" i="24"/>
  <c r="AE31" i="24"/>
  <c r="AE35" i="24"/>
  <c r="AE42" i="24"/>
  <c r="AE46" i="24"/>
  <c r="AE51" i="24"/>
  <c r="AE55" i="24"/>
  <c r="AE59" i="24"/>
  <c r="AE66" i="24"/>
  <c r="AE70" i="24"/>
  <c r="AE74" i="24"/>
  <c r="AE82" i="24"/>
  <c r="AE90" i="24"/>
  <c r="AE94" i="24"/>
  <c r="AE98" i="24"/>
  <c r="AE102" i="24"/>
  <c r="AE106" i="24"/>
  <c r="AE110" i="24"/>
  <c r="AE107" i="24"/>
  <c r="AE101" i="24"/>
  <c r="AE96" i="24"/>
  <c r="AE91" i="24"/>
  <c r="AE80" i="24"/>
  <c r="AE72" i="24"/>
  <c r="AE67" i="24"/>
  <c r="AE58" i="24"/>
  <c r="AE53" i="24"/>
  <c r="AE47" i="24"/>
  <c r="AE41" i="24"/>
  <c r="AE33" i="24"/>
  <c r="AE7" i="24"/>
  <c r="AE111" i="24"/>
  <c r="AE105" i="24"/>
  <c r="AE100" i="24"/>
  <c r="AE95" i="24"/>
  <c r="AE89" i="24"/>
  <c r="AE76" i="24"/>
  <c r="AE71" i="24"/>
  <c r="AE65" i="24"/>
  <c r="AE57" i="24"/>
  <c r="AE52" i="24"/>
  <c r="AE45" i="24"/>
  <c r="AE37" i="24"/>
  <c r="AE32" i="24"/>
  <c r="Z21" i="24"/>
  <c r="AA34" i="24"/>
  <c r="AA41" i="24"/>
  <c r="AA55" i="24"/>
  <c r="AA59" i="24"/>
  <c r="AA74" i="24"/>
  <c r="AA81" i="24"/>
  <c r="AA97" i="24"/>
  <c r="AA101" i="24"/>
  <c r="Z20" i="24"/>
  <c r="AR6" i="24"/>
  <c r="AA42" i="24"/>
  <c r="AA46" i="24"/>
  <c r="AA63" i="24"/>
  <c r="AA67" i="24"/>
  <c r="AA82" i="24"/>
  <c r="AA89" i="24"/>
  <c r="AA102" i="24"/>
  <c r="AA106" i="24"/>
  <c r="Z14" i="24"/>
  <c r="AA7" i="24"/>
  <c r="AA43" i="24"/>
  <c r="AA47" i="24"/>
  <c r="AA64" i="24"/>
  <c r="AA68" i="24"/>
  <c r="AA83" i="24"/>
  <c r="AA90" i="24"/>
  <c r="AA103" i="24"/>
  <c r="AA107" i="24"/>
  <c r="AC42" i="29"/>
  <c r="AC55" i="29"/>
  <c r="AC59" i="29"/>
  <c r="AC101" i="29"/>
  <c r="AC105" i="29"/>
  <c r="AC109" i="29"/>
  <c r="AE48" i="24"/>
  <c r="AE109" i="24"/>
  <c r="AE104" i="24"/>
  <c r="AE99" i="24"/>
  <c r="AE93" i="24"/>
  <c r="AE84" i="24"/>
  <c r="AE75" i="24"/>
  <c r="AE69" i="24"/>
  <c r="AE64" i="24"/>
  <c r="AE56" i="24"/>
  <c r="AE50" i="24"/>
  <c r="AE44" i="24"/>
  <c r="AE36" i="24"/>
  <c r="AE30" i="24"/>
  <c r="AC66" i="30"/>
  <c r="AD99" i="36"/>
  <c r="X98" i="36"/>
  <c r="X94" i="36"/>
  <c r="AD82" i="36"/>
  <c r="AD102" i="36"/>
  <c r="AD96" i="36"/>
  <c r="AD88" i="36"/>
  <c r="X87" i="36"/>
  <c r="AD69" i="36"/>
  <c r="X68" i="36"/>
  <c r="X64" i="36"/>
  <c r="X57" i="36"/>
  <c r="AD54" i="36"/>
  <c r="T100" i="36"/>
  <c r="T92" i="36"/>
  <c r="T81" i="36"/>
  <c r="AD77" i="34"/>
  <c r="V77" i="34"/>
  <c r="N54" i="36"/>
  <c r="H41" i="36"/>
  <c r="AD81" i="36"/>
  <c r="X80" i="36"/>
  <c r="X69" i="36"/>
  <c r="AD62" i="36"/>
  <c r="AD55" i="36"/>
  <c r="X54" i="36"/>
  <c r="R53" i="36"/>
  <c r="AB52" i="36"/>
  <c r="L52" i="36"/>
  <c r="AD51" i="36"/>
  <c r="X50" i="36"/>
  <c r="AD47" i="36"/>
  <c r="AD43" i="36"/>
  <c r="X42" i="36"/>
  <c r="L81" i="36"/>
  <c r="F80" i="36"/>
  <c r="P79" i="36"/>
  <c r="H79" i="36"/>
  <c r="T66" i="36"/>
  <c r="L66" i="36"/>
  <c r="V61" i="36"/>
  <c r="N61" i="36"/>
  <c r="F61" i="36"/>
  <c r="V77" i="33"/>
  <c r="Z38" i="33"/>
  <c r="X38" i="34"/>
  <c r="H102" i="36"/>
  <c r="V96" i="36"/>
  <c r="AD38" i="34"/>
  <c r="V42" i="36"/>
  <c r="AD35" i="36"/>
  <c r="V35" i="36"/>
  <c r="N35" i="36"/>
  <c r="F35" i="36"/>
  <c r="T32" i="36"/>
  <c r="L32" i="36"/>
  <c r="AD31" i="36"/>
  <c r="V31" i="36"/>
  <c r="N31" i="36"/>
  <c r="V38" i="32"/>
  <c r="AD10" i="32"/>
  <c r="AB2" i="32"/>
  <c r="AB7" i="32" s="1"/>
  <c r="D390" i="37" s="1"/>
  <c r="T2" i="32"/>
  <c r="T7" i="32" s="1"/>
  <c r="N21" i="21"/>
  <c r="AB86" i="33"/>
  <c r="AB2" i="33"/>
  <c r="AB7" i="33" s="1"/>
  <c r="D392" i="37" s="1"/>
  <c r="U118" i="22"/>
  <c r="AC117" i="22"/>
  <c r="M115" i="22"/>
  <c r="U113" i="22"/>
  <c r="AC112" i="22"/>
  <c r="AC106" i="22"/>
  <c r="U104" i="22"/>
  <c r="M92" i="22"/>
  <c r="U87" i="22"/>
  <c r="M86" i="22"/>
  <c r="U83" i="22"/>
  <c r="U82" i="22"/>
  <c r="U81" i="22"/>
  <c r="U61" i="22"/>
  <c r="M60" i="22"/>
  <c r="U56" i="22"/>
  <c r="U55" i="22"/>
  <c r="M53" i="22"/>
  <c r="U47" i="22"/>
  <c r="U43" i="22"/>
  <c r="U42" i="22"/>
  <c r="Z92" i="36"/>
  <c r="T82" i="36"/>
  <c r="L82" i="36"/>
  <c r="P81" i="36"/>
  <c r="J86" i="32"/>
  <c r="AD86" i="32"/>
  <c r="Z43" i="36"/>
  <c r="R43" i="36"/>
  <c r="P40" i="36"/>
  <c r="H40" i="36"/>
  <c r="P33" i="36"/>
  <c r="H33" i="36"/>
  <c r="X7" i="33"/>
  <c r="D330" i="37" s="1"/>
  <c r="L2" i="33"/>
  <c r="L7" i="33" s="1"/>
  <c r="AC120" i="22"/>
  <c r="U107" i="22"/>
  <c r="U103" i="22"/>
  <c r="U91" i="22"/>
  <c r="U90" i="22"/>
  <c r="AC84" i="22"/>
  <c r="U80" i="22"/>
  <c r="U79" i="22"/>
  <c r="U75" i="22"/>
  <c r="U62" i="22"/>
  <c r="U51" i="22"/>
  <c r="U44" i="22"/>
  <c r="AD27" i="22"/>
  <c r="AD29" i="22"/>
  <c r="AE40" i="22"/>
  <c r="AE41" i="22"/>
  <c r="AE47" i="22"/>
  <c r="AE54" i="22"/>
  <c r="AE64" i="22"/>
  <c r="AE75" i="22"/>
  <c r="AE79" i="22"/>
  <c r="AE81" i="22"/>
  <c r="AE84" i="22"/>
  <c r="AE93" i="22"/>
  <c r="AE96" i="22"/>
  <c r="AE102" i="22"/>
  <c r="AE106" i="22"/>
  <c r="AE108" i="22"/>
  <c r="AE111" i="22"/>
  <c r="AE114" i="22"/>
  <c r="AE115" i="22"/>
  <c r="AE116" i="22"/>
  <c r="AE120" i="22"/>
  <c r="AE43" i="22"/>
  <c r="AE45" i="22"/>
  <c r="AE55" i="22"/>
  <c r="AE59" i="22"/>
  <c r="AE67" i="22"/>
  <c r="AE92" i="22"/>
  <c r="AE101" i="22"/>
  <c r="AE105" i="22"/>
  <c r="AE110" i="22"/>
  <c r="AE113" i="22"/>
  <c r="AD2" i="34"/>
  <c r="AD7" i="34" s="1"/>
  <c r="AE75" i="34" s="1"/>
  <c r="V27" i="22"/>
  <c r="W51" i="22"/>
  <c r="W56" i="22"/>
  <c r="W80" i="22"/>
  <c r="W82" i="22"/>
  <c r="W91" i="22"/>
  <c r="W104" i="22"/>
  <c r="W109" i="22"/>
  <c r="W118" i="22"/>
  <c r="V28" i="22"/>
  <c r="W52" i="22"/>
  <c r="W78" i="22"/>
  <c r="W102" i="22"/>
  <c r="W114" i="22"/>
  <c r="W116" i="22"/>
  <c r="N22" i="22"/>
  <c r="O79" i="22"/>
  <c r="O84" i="22"/>
  <c r="O85" i="22"/>
  <c r="O86" i="22"/>
  <c r="O115" i="22"/>
  <c r="N2" i="34"/>
  <c r="N7" i="34" s="1"/>
  <c r="D176" i="37" s="1"/>
  <c r="O61" i="22"/>
  <c r="O73" i="22"/>
  <c r="O75" i="22"/>
  <c r="O83" i="22"/>
  <c r="O100" i="22"/>
  <c r="O101" i="22"/>
  <c r="F24" i="22"/>
  <c r="G61" i="22"/>
  <c r="G69" i="22"/>
  <c r="G73" i="22"/>
  <c r="G77" i="22"/>
  <c r="G83" i="22"/>
  <c r="G92" i="22"/>
  <c r="G95" i="22"/>
  <c r="G100" i="22"/>
  <c r="G101" i="22"/>
  <c r="G104" i="22"/>
  <c r="G108" i="22"/>
  <c r="G110" i="22"/>
  <c r="G120" i="22"/>
  <c r="G51" i="22"/>
  <c r="G63" i="22"/>
  <c r="G78" i="22"/>
  <c r="G81" i="22"/>
  <c r="G90" i="22"/>
  <c r="G91" i="22"/>
  <c r="G105" i="22"/>
  <c r="G113" i="22"/>
  <c r="G118" i="22"/>
  <c r="G119" i="22"/>
  <c r="AC16" i="22"/>
  <c r="AB2" i="34"/>
  <c r="AC42" i="22"/>
  <c r="AC44" i="22"/>
  <c r="AC86" i="22"/>
  <c r="AC100" i="22"/>
  <c r="AC103" i="22"/>
  <c r="AC119" i="22"/>
  <c r="T20" i="22"/>
  <c r="T24" i="22"/>
  <c r="U52" i="22"/>
  <c r="U53" i="22"/>
  <c r="U57" i="22"/>
  <c r="U59" i="22"/>
  <c r="U60" i="22"/>
  <c r="U67" i="22"/>
  <c r="U68" i="22"/>
  <c r="U74" i="22"/>
  <c r="U78" i="22"/>
  <c r="U99" i="22"/>
  <c r="U102" i="22"/>
  <c r="U106" i="22"/>
  <c r="U112" i="22"/>
  <c r="U114" i="22"/>
  <c r="U116" i="22"/>
  <c r="U117" i="22"/>
  <c r="U122" i="22"/>
  <c r="T30" i="22"/>
  <c r="U40" i="22"/>
  <c r="U54" i="22"/>
  <c r="U66" i="22"/>
  <c r="U69" i="22"/>
  <c r="U76" i="22"/>
  <c r="U77" i="22"/>
  <c r="U84" i="22"/>
  <c r="U85" i="22"/>
  <c r="U86" i="22"/>
  <c r="U93" i="22"/>
  <c r="U95" i="22"/>
  <c r="U96" i="22"/>
  <c r="U111" i="22"/>
  <c r="U115" i="22"/>
  <c r="U120" i="22"/>
  <c r="T2" i="34"/>
  <c r="T7" i="34" s="1"/>
  <c r="M40" i="22"/>
  <c r="M93" i="22"/>
  <c r="M111" i="22"/>
  <c r="L21" i="22"/>
  <c r="M62" i="22"/>
  <c r="M104" i="22"/>
  <c r="M110" i="22"/>
  <c r="AB77" i="28"/>
  <c r="AB60" i="28"/>
  <c r="H101" i="36"/>
  <c r="H82" i="36"/>
  <c r="H100" i="36"/>
  <c r="AA82" i="29"/>
  <c r="N56" i="36"/>
  <c r="AD86" i="30"/>
  <c r="L38" i="30"/>
  <c r="F27" i="36"/>
  <c r="P86" i="30"/>
  <c r="P38" i="23"/>
  <c r="AA92" i="24"/>
  <c r="L99" i="36"/>
  <c r="Y22" i="30"/>
  <c r="L101" i="36"/>
  <c r="H73" i="36"/>
  <c r="H54" i="36"/>
  <c r="F42" i="36"/>
  <c r="F99" i="36"/>
  <c r="H94" i="36"/>
  <c r="L70" i="36"/>
  <c r="H53" i="36"/>
  <c r="Z52" i="36"/>
  <c r="P38" i="24"/>
  <c r="G96" i="22"/>
  <c r="AC48" i="22"/>
  <c r="U48" i="22"/>
  <c r="AD86" i="28"/>
  <c r="F105" i="36"/>
  <c r="J80" i="36"/>
  <c r="J112" i="27"/>
  <c r="AC122" i="22"/>
  <c r="O122" i="22"/>
  <c r="G122" i="22"/>
  <c r="U70" i="22"/>
  <c r="AE58" i="22"/>
  <c r="T77" i="30"/>
  <c r="AB124" i="22"/>
  <c r="AB8" i="22" s="1"/>
  <c r="Z90" i="36"/>
  <c r="AL12" i="28"/>
  <c r="L109" i="36"/>
  <c r="F98" i="36"/>
  <c r="J48" i="36"/>
  <c r="D43" i="26"/>
  <c r="H60" i="35"/>
  <c r="AI12" i="23"/>
  <c r="AI12" i="28"/>
  <c r="H70" i="36"/>
  <c r="F71" i="36"/>
  <c r="H81" i="36"/>
  <c r="AR12" i="35"/>
  <c r="Z69" i="36"/>
  <c r="N71" i="36"/>
  <c r="L72" i="36"/>
  <c r="N60" i="28"/>
  <c r="N60" i="31"/>
  <c r="N70" i="22"/>
  <c r="O70" i="22" s="1"/>
  <c r="AA54" i="24"/>
  <c r="AB60" i="30"/>
  <c r="J38" i="33"/>
  <c r="H38" i="34"/>
  <c r="H34" i="36"/>
  <c r="F31" i="36"/>
  <c r="K22" i="23"/>
  <c r="I22" i="33"/>
  <c r="H14" i="19"/>
  <c r="AB17" i="31"/>
  <c r="AB22" i="22"/>
  <c r="AC53" i="22"/>
  <c r="AB21" i="22"/>
  <c r="AA94" i="31"/>
  <c r="AA122" i="22"/>
  <c r="AA119" i="22"/>
  <c r="AA117" i="22"/>
  <c r="AA115" i="22"/>
  <c r="AA113" i="22"/>
  <c r="AA112" i="22"/>
  <c r="AA108" i="22"/>
  <c r="AA105" i="22"/>
  <c r="AA92" i="22"/>
  <c r="AA91" i="22"/>
  <c r="AA90" i="22"/>
  <c r="AA78" i="22"/>
  <c r="AA75" i="22"/>
  <c r="AA66" i="22"/>
  <c r="AA62" i="22"/>
  <c r="AA61" i="22"/>
  <c r="AA59" i="22"/>
  <c r="AA56" i="22"/>
  <c r="AA48" i="22"/>
  <c r="AA40" i="22"/>
  <c r="Z19" i="22"/>
  <c r="AA120" i="22"/>
  <c r="AA114" i="22"/>
  <c r="AA109" i="22"/>
  <c r="AA103" i="22"/>
  <c r="AA99" i="22"/>
  <c r="AA93" i="22"/>
  <c r="AA84" i="22"/>
  <c r="AA81" i="22"/>
  <c r="AA76" i="22"/>
  <c r="AA67" i="22"/>
  <c r="AA65" i="22"/>
  <c r="AA64" i="22"/>
  <c r="AA63" i="22"/>
  <c r="AA52" i="22"/>
  <c r="AA46" i="22"/>
  <c r="AA39" i="22"/>
  <c r="O114" i="22"/>
  <c r="O113" i="22"/>
  <c r="O112" i="22"/>
  <c r="O111" i="22"/>
  <c r="O110" i="22"/>
  <c r="O107" i="22"/>
  <c r="O106" i="22"/>
  <c r="O103" i="22"/>
  <c r="O102" i="22"/>
  <c r="O96" i="22"/>
  <c r="O94" i="22"/>
  <c r="O93" i="22"/>
  <c r="O92" i="22"/>
  <c r="O90" i="22"/>
  <c r="O81" i="22"/>
  <c r="O80" i="22"/>
  <c r="O77" i="22"/>
  <c r="O74" i="22"/>
  <c r="O67" i="22"/>
  <c r="O63" i="22"/>
  <c r="O121" i="22"/>
  <c r="O120" i="22"/>
  <c r="O119" i="22"/>
  <c r="O109" i="22"/>
  <c r="O108" i="22"/>
  <c r="O95" i="22"/>
  <c r="O82" i="22"/>
  <c r="O69" i="22"/>
  <c r="O65" i="22"/>
  <c r="O52" i="22"/>
  <c r="H13" i="19"/>
  <c r="AK15" i="22"/>
  <c r="AK22" i="22" s="1"/>
  <c r="L2" i="26"/>
  <c r="L7" i="26" s="1"/>
  <c r="L2" i="24"/>
  <c r="L7" i="24" s="1"/>
  <c r="M68" i="24" s="1"/>
  <c r="M118" i="22"/>
  <c r="M109" i="22"/>
  <c r="M103" i="22"/>
  <c r="M90" i="22"/>
  <c r="M87" i="22"/>
  <c r="M84" i="22"/>
  <c r="M83" i="22"/>
  <c r="M82" i="22"/>
  <c r="M81" i="22"/>
  <c r="M77" i="22"/>
  <c r="M76" i="22"/>
  <c r="M75" i="22"/>
  <c r="M65" i="22"/>
  <c r="M56" i="22"/>
  <c r="M47" i="22"/>
  <c r="M39" i="22"/>
  <c r="L2" i="29"/>
  <c r="L7" i="29" s="1"/>
  <c r="L2" i="35"/>
  <c r="L7" i="35" s="1"/>
  <c r="L2" i="34"/>
  <c r="L7" i="34" s="1"/>
  <c r="M121" i="22"/>
  <c r="M117" i="22"/>
  <c r="M114" i="22"/>
  <c r="M108" i="22"/>
  <c r="M107" i="22"/>
  <c r="M102" i="22"/>
  <c r="M101" i="22"/>
  <c r="M96" i="22"/>
  <c r="M91" i="22"/>
  <c r="M80" i="22"/>
  <c r="M79" i="22"/>
  <c r="M78" i="22"/>
  <c r="M69" i="22"/>
  <c r="M67" i="22"/>
  <c r="M63" i="22"/>
  <c r="M61" i="22"/>
  <c r="M59" i="22"/>
  <c r="M54" i="22"/>
  <c r="M46" i="22"/>
  <c r="L2" i="30"/>
  <c r="L7" i="30" s="1"/>
  <c r="L2" i="31"/>
  <c r="L7" i="31" s="1"/>
  <c r="D141" i="37" s="1"/>
  <c r="L2" i="32"/>
  <c r="L7" i="32" s="1"/>
  <c r="F21" i="21"/>
  <c r="M120" i="22"/>
  <c r="M116" i="22"/>
  <c r="M113" i="22"/>
  <c r="M106" i="22"/>
  <c r="M105" i="22"/>
  <c r="M100" i="22"/>
  <c r="M99" i="22"/>
  <c r="M95" i="22"/>
  <c r="M94" i="22"/>
  <c r="M73" i="22"/>
  <c r="M66" i="22"/>
  <c r="M64" i="22"/>
  <c r="M58" i="22"/>
  <c r="M57" i="22"/>
  <c r="M55" i="22"/>
  <c r="M45" i="22"/>
  <c r="M5" i="38"/>
  <c r="P5" i="38"/>
  <c r="M4" i="38"/>
  <c r="L5" i="38"/>
  <c r="K5" i="38"/>
  <c r="CC8" i="38" s="1"/>
  <c r="CC14" i="38" s="1"/>
  <c r="P4" i="38"/>
  <c r="O5" i="38"/>
  <c r="N4" i="38"/>
  <c r="U5" i="38"/>
  <c r="T5" i="38"/>
  <c r="N5" i="38"/>
  <c r="S5" i="38"/>
  <c r="S4" i="38"/>
  <c r="R5" i="38"/>
  <c r="Q5" i="38"/>
  <c r="Q4" i="38"/>
  <c r="AB14" i="27"/>
  <c r="AD18" i="24"/>
  <c r="AD10" i="24"/>
  <c r="AD21" i="24"/>
  <c r="AD15" i="24"/>
  <c r="AD20" i="24"/>
  <c r="AD14" i="24"/>
  <c r="AD11" i="24"/>
  <c r="AB18" i="23"/>
  <c r="AB10" i="23"/>
  <c r="AB14" i="23"/>
  <c r="AD10" i="30"/>
  <c r="N86" i="32"/>
  <c r="P101" i="36"/>
  <c r="AB38" i="33"/>
  <c r="U22" i="33"/>
  <c r="P77" i="34"/>
  <c r="R38" i="34"/>
  <c r="L106" i="36"/>
  <c r="N90" i="36"/>
  <c r="AD83" i="36"/>
  <c r="V83" i="36"/>
  <c r="N83" i="36"/>
  <c r="P82" i="36"/>
  <c r="R81" i="36"/>
  <c r="AD79" i="36"/>
  <c r="X78" i="36"/>
  <c r="P78" i="36"/>
  <c r="V77" i="24"/>
  <c r="W22" i="24"/>
  <c r="D43" i="35"/>
  <c r="L98" i="36"/>
  <c r="Y22" i="31"/>
  <c r="Y60" i="31"/>
  <c r="R78" i="36"/>
  <c r="AC22" i="33"/>
  <c r="AR12" i="28"/>
  <c r="N82" i="36"/>
  <c r="N79" i="36"/>
  <c r="N73" i="36"/>
  <c r="H57" i="36"/>
  <c r="Z98" i="36"/>
  <c r="F81" i="36"/>
  <c r="L71" i="36"/>
  <c r="N70" i="36"/>
  <c r="F66" i="36"/>
  <c r="V77" i="35"/>
  <c r="V106" i="36"/>
  <c r="N106" i="36"/>
  <c r="P105" i="36"/>
  <c r="H105" i="36"/>
  <c r="J104" i="36"/>
  <c r="AB103" i="36"/>
  <c r="R102" i="36"/>
  <c r="J102" i="36"/>
  <c r="AB91" i="36"/>
  <c r="M22" i="33"/>
  <c r="F112" i="34"/>
  <c r="AB86" i="34"/>
  <c r="AB60" i="34"/>
  <c r="AB32" i="36"/>
  <c r="AB38" i="34"/>
  <c r="Z28" i="36"/>
  <c r="M22" i="34"/>
  <c r="U22" i="34"/>
  <c r="L94" i="36"/>
  <c r="J73" i="36"/>
  <c r="L57" i="36"/>
  <c r="X86" i="30"/>
  <c r="AB77" i="23"/>
  <c r="AC77" i="23" s="1"/>
  <c r="R112" i="24"/>
  <c r="X38" i="35"/>
  <c r="AD112" i="32"/>
  <c r="Z38" i="32"/>
  <c r="R38" i="32"/>
  <c r="X13" i="32"/>
  <c r="V108" i="36"/>
  <c r="T98" i="36"/>
  <c r="V93" i="36"/>
  <c r="N93" i="36"/>
  <c r="R77" i="33"/>
  <c r="P45" i="36"/>
  <c r="AB43" i="36"/>
  <c r="V33" i="36"/>
  <c r="N33" i="36"/>
  <c r="P38" i="34"/>
  <c r="V38" i="34"/>
  <c r="T38" i="34"/>
  <c r="L38" i="34"/>
  <c r="T86" i="26"/>
  <c r="P86" i="29"/>
  <c r="T77" i="29"/>
  <c r="AB112" i="24"/>
  <c r="N80" i="36"/>
  <c r="Z74" i="36"/>
  <c r="R74" i="36"/>
  <c r="J74" i="36"/>
  <c r="AB73" i="36"/>
  <c r="T73" i="36"/>
  <c r="V72" i="36"/>
  <c r="X71" i="36"/>
  <c r="AB69" i="36"/>
  <c r="V68" i="36"/>
  <c r="N68" i="36"/>
  <c r="F68" i="36"/>
  <c r="P67" i="36"/>
  <c r="H67" i="36"/>
  <c r="Z66" i="36"/>
  <c r="R66" i="36"/>
  <c r="J66" i="36"/>
  <c r="AB65" i="36"/>
  <c r="AD64" i="36"/>
  <c r="V64" i="36"/>
  <c r="N64" i="36"/>
  <c r="F64" i="36"/>
  <c r="X63" i="36"/>
  <c r="P63" i="36"/>
  <c r="H63" i="36"/>
  <c r="R62" i="36"/>
  <c r="J62" i="36"/>
  <c r="L61" i="36"/>
  <c r="AD57" i="36"/>
  <c r="V57" i="36"/>
  <c r="X56" i="36"/>
  <c r="P56" i="36"/>
  <c r="Z55" i="36"/>
  <c r="R55" i="36"/>
  <c r="J55" i="36"/>
  <c r="AB54" i="36"/>
  <c r="T54" i="36"/>
  <c r="AD53" i="36"/>
  <c r="V53" i="36"/>
  <c r="X52" i="36"/>
  <c r="P52" i="36"/>
  <c r="Z51" i="36"/>
  <c r="R51" i="36"/>
  <c r="J51" i="36"/>
  <c r="AB50" i="36"/>
  <c r="T50" i="36"/>
  <c r="L50" i="36"/>
  <c r="AD49" i="36"/>
  <c r="V49" i="36"/>
  <c r="X48" i="36"/>
  <c r="P48" i="36"/>
  <c r="Z47" i="36"/>
  <c r="R47" i="36"/>
  <c r="J47" i="36"/>
  <c r="AB45" i="36"/>
  <c r="T45" i="36"/>
  <c r="L45" i="36"/>
  <c r="V44" i="36"/>
  <c r="X43" i="36"/>
  <c r="P43" i="36"/>
  <c r="H43" i="36"/>
  <c r="R42" i="36"/>
  <c r="Z40" i="36"/>
  <c r="J40" i="36"/>
  <c r="AB39" i="36"/>
  <c r="T39" i="36"/>
  <c r="P35" i="36"/>
  <c r="H35" i="36"/>
  <c r="Z34" i="36"/>
  <c r="R34" i="36"/>
  <c r="L33" i="36"/>
  <c r="AD32" i="36"/>
  <c r="N32" i="36"/>
  <c r="F32" i="36"/>
  <c r="P31" i="36"/>
  <c r="AD28" i="36"/>
  <c r="V28" i="36"/>
  <c r="F28" i="36"/>
  <c r="P27" i="36"/>
  <c r="R86" i="27"/>
  <c r="V86" i="27"/>
  <c r="N108" i="36"/>
  <c r="H108" i="36"/>
  <c r="L112" i="24"/>
  <c r="AB112" i="35"/>
  <c r="AB112" i="31"/>
  <c r="Z112" i="27"/>
  <c r="AR12" i="23"/>
  <c r="F96" i="36"/>
  <c r="F82" i="36"/>
  <c r="Z82" i="36"/>
  <c r="H86" i="33"/>
  <c r="H86" i="29"/>
  <c r="AH12" i="35"/>
  <c r="J81" i="36"/>
  <c r="H78" i="36"/>
  <c r="N86" i="28"/>
  <c r="H86" i="34"/>
  <c r="L80" i="36"/>
  <c r="L73" i="36"/>
  <c r="N72" i="36"/>
  <c r="AK12" i="28"/>
  <c r="AI12" i="35"/>
  <c r="AK12" i="23"/>
  <c r="H71" i="36"/>
  <c r="F77" i="34"/>
  <c r="Z70" i="36"/>
  <c r="F70" i="36"/>
  <c r="J70" i="36"/>
  <c r="H77" i="34"/>
  <c r="L69" i="36"/>
  <c r="N57" i="36"/>
  <c r="L60" i="26"/>
  <c r="H56" i="36"/>
  <c r="L54" i="36"/>
  <c r="L60" i="34"/>
  <c r="N53" i="36"/>
  <c r="H52" i="36"/>
  <c r="N49" i="36"/>
  <c r="H48" i="36"/>
  <c r="J42" i="36"/>
  <c r="Z42" i="36"/>
  <c r="N42" i="36"/>
  <c r="N60" i="30"/>
  <c r="N41" i="36"/>
  <c r="D43" i="24"/>
  <c r="D43" i="30"/>
  <c r="AB41" i="36"/>
  <c r="L41" i="36"/>
  <c r="L48" i="29"/>
  <c r="L60" i="29" s="1"/>
  <c r="L48" i="35"/>
  <c r="D58" i="22"/>
  <c r="D70" i="22" s="1"/>
  <c r="L48" i="30"/>
  <c r="L48" i="31"/>
  <c r="L70" i="22"/>
  <c r="M70" i="22" s="1"/>
  <c r="L48" i="28"/>
  <c r="L48" i="23"/>
  <c r="L48" i="27"/>
  <c r="L48" i="33"/>
  <c r="L60" i="33" s="1"/>
  <c r="F39" i="36"/>
  <c r="L39" i="36"/>
  <c r="J34" i="36"/>
  <c r="H38" i="35"/>
  <c r="J38" i="32"/>
  <c r="J38" i="34"/>
  <c r="H31" i="36"/>
  <c r="H38" i="24"/>
  <c r="H27" i="36"/>
  <c r="F112" i="30"/>
  <c r="F112" i="28"/>
  <c r="F83" i="36"/>
  <c r="D96" i="22"/>
  <c r="F79" i="36"/>
  <c r="F72" i="36"/>
  <c r="F73" i="36"/>
  <c r="F38" i="32"/>
  <c r="F33" i="36"/>
  <c r="AH12" i="28"/>
  <c r="F77" i="35"/>
  <c r="F57" i="36"/>
  <c r="F53" i="36"/>
  <c r="F52" i="36"/>
  <c r="F60" i="31"/>
  <c r="F49" i="36"/>
  <c r="F44" i="36"/>
  <c r="Y29" i="28"/>
  <c r="Y33" i="28"/>
  <c r="Y37" i="28"/>
  <c r="Y43" i="28"/>
  <c r="Y47" i="28"/>
  <c r="Y52" i="28"/>
  <c r="Y56" i="28"/>
  <c r="Y63" i="28"/>
  <c r="Y67" i="28"/>
  <c r="Y71" i="28"/>
  <c r="Y75" i="28"/>
  <c r="Y81" i="28"/>
  <c r="Y85" i="28"/>
  <c r="Y91" i="28"/>
  <c r="Y95" i="28"/>
  <c r="Y99" i="28"/>
  <c r="Y103" i="28"/>
  <c r="Y107" i="28"/>
  <c r="Y111" i="28"/>
  <c r="Y7" i="28"/>
  <c r="Y32" i="28"/>
  <c r="Y45" i="28"/>
  <c r="Y51" i="28"/>
  <c r="Y57" i="28"/>
  <c r="Y65" i="28"/>
  <c r="Y70" i="28"/>
  <c r="Y76" i="28"/>
  <c r="Y83" i="28"/>
  <c r="Y90" i="28"/>
  <c r="Y96" i="28"/>
  <c r="Y101" i="28"/>
  <c r="Y106" i="28"/>
  <c r="AQ6" i="28"/>
  <c r="Y34" i="28"/>
  <c r="Y42" i="28"/>
  <c r="Y50" i="28"/>
  <c r="Y58" i="28"/>
  <c r="Y68" i="28"/>
  <c r="Y74" i="28"/>
  <c r="Y84" i="28"/>
  <c r="Y93" i="28"/>
  <c r="Y100" i="28"/>
  <c r="Y108" i="28"/>
  <c r="Y30" i="28"/>
  <c r="Y36" i="28"/>
  <c r="Y54" i="28"/>
  <c r="Y72" i="28"/>
  <c r="Y89" i="28"/>
  <c r="Y104" i="28"/>
  <c r="X10" i="28"/>
  <c r="Y35" i="28"/>
  <c r="Y44" i="28"/>
  <c r="Y53" i="28"/>
  <c r="Y59" i="28"/>
  <c r="Y69" i="28"/>
  <c r="Y94" i="28"/>
  <c r="Y102" i="28"/>
  <c r="Y109" i="28"/>
  <c r="Y46" i="28"/>
  <c r="Y64" i="28"/>
  <c r="Y80" i="28"/>
  <c r="Y97" i="28"/>
  <c r="Y110" i="28"/>
  <c r="X14" i="28"/>
  <c r="Y31" i="28"/>
  <c r="Y41" i="28"/>
  <c r="Y49" i="28"/>
  <c r="Y55" i="28"/>
  <c r="Y66" i="28"/>
  <c r="Y73" i="28"/>
  <c r="Y82" i="28"/>
  <c r="Y92" i="28"/>
  <c r="Y98" i="28"/>
  <c r="Y105" i="28"/>
  <c r="Y72" i="32"/>
  <c r="X70" i="36"/>
  <c r="AB68" i="36"/>
  <c r="R60" i="32"/>
  <c r="R39" i="36"/>
  <c r="J39" i="36"/>
  <c r="T86" i="24"/>
  <c r="V79" i="36"/>
  <c r="AC22" i="35"/>
  <c r="T77" i="27"/>
  <c r="R40" i="36"/>
  <c r="R60" i="27"/>
  <c r="AB33" i="36"/>
  <c r="R38" i="27"/>
  <c r="R30" i="36"/>
  <c r="AB29" i="36"/>
  <c r="AS12" i="27"/>
  <c r="L29" i="36"/>
  <c r="AK12" i="27"/>
  <c r="D31" i="27"/>
  <c r="N38" i="27"/>
  <c r="N28" i="36"/>
  <c r="X27" i="36"/>
  <c r="AN12" i="27"/>
  <c r="AC32" i="28"/>
  <c r="AC36" i="28"/>
  <c r="AC42" i="28"/>
  <c r="AC55" i="28"/>
  <c r="AC59" i="28"/>
  <c r="AC70" i="28"/>
  <c r="AC80" i="28"/>
  <c r="AC90" i="28"/>
  <c r="AC94" i="28"/>
  <c r="AC106" i="28"/>
  <c r="AC110" i="28"/>
  <c r="D43" i="27"/>
  <c r="AC41" i="27"/>
  <c r="AC104" i="28"/>
  <c r="AC93" i="28"/>
  <c r="AC81" i="28"/>
  <c r="AC43" i="28"/>
  <c r="AC35" i="28"/>
  <c r="AI12" i="27"/>
  <c r="AQ12" i="27"/>
  <c r="D45" i="27"/>
  <c r="X11" i="24"/>
  <c r="Y43" i="24"/>
  <c r="Y63" i="24"/>
  <c r="Y82" i="24"/>
  <c r="Y101" i="24"/>
  <c r="X82" i="36"/>
  <c r="AD72" i="36"/>
  <c r="AD68" i="36"/>
  <c r="X67" i="36"/>
  <c r="X91" i="36"/>
  <c r="X89" i="36"/>
  <c r="AB78" i="36"/>
  <c r="T77" i="32"/>
  <c r="AE63" i="32"/>
  <c r="AD61" i="36"/>
  <c r="Y22" i="32"/>
  <c r="AD101" i="36"/>
  <c r="L79" i="36"/>
  <c r="X45" i="36"/>
  <c r="D31" i="33"/>
  <c r="X104" i="36"/>
  <c r="AE73" i="32"/>
  <c r="AD71" i="36"/>
  <c r="X65" i="36"/>
  <c r="P65" i="36"/>
  <c r="P77" i="32"/>
  <c r="X40" i="36"/>
  <c r="C76" i="20"/>
  <c r="D76" i="20" s="1"/>
  <c r="U22" i="35"/>
  <c r="Z62" i="36"/>
  <c r="AD44" i="36"/>
  <c r="AD60" i="27"/>
  <c r="N44" i="36"/>
  <c r="N60" i="27"/>
  <c r="T41" i="36"/>
  <c r="X35" i="36"/>
  <c r="V32" i="36"/>
  <c r="AP12" i="27"/>
  <c r="Z38" i="27"/>
  <c r="Z30" i="36"/>
  <c r="J38" i="27"/>
  <c r="J30" i="36"/>
  <c r="AJ12" i="27"/>
  <c r="T29" i="36"/>
  <c r="AO12" i="27"/>
  <c r="AD38" i="27"/>
  <c r="AH12" i="27"/>
  <c r="Y105" i="27"/>
  <c r="T65" i="36"/>
  <c r="X101" i="36"/>
  <c r="Z60" i="27"/>
  <c r="AC109" i="28"/>
  <c r="AC73" i="28"/>
  <c r="AC49" i="28"/>
  <c r="AB60" i="27"/>
  <c r="AC60" i="27" s="1"/>
  <c r="X60" i="27"/>
  <c r="P60" i="27"/>
  <c r="AE85" i="24"/>
  <c r="AE81" i="24"/>
  <c r="AC108" i="28"/>
  <c r="AC92" i="28"/>
  <c r="AC85" i="28"/>
  <c r="AC72" i="28"/>
  <c r="AC53" i="28"/>
  <c r="AC47" i="28"/>
  <c r="AC34" i="28"/>
  <c r="AA95" i="28"/>
  <c r="Y50" i="27"/>
  <c r="Y98" i="24"/>
  <c r="Y65" i="24"/>
  <c r="Y32" i="24"/>
  <c r="Y73" i="30"/>
  <c r="AL12" i="27"/>
  <c r="AR12" i="27"/>
  <c r="X15" i="24"/>
  <c r="Z18" i="28"/>
  <c r="M45" i="23"/>
  <c r="AA97" i="31"/>
  <c r="AB20" i="26"/>
  <c r="AC33" i="26"/>
  <c r="AC37" i="26"/>
  <c r="AC56" i="26"/>
  <c r="AC63" i="26"/>
  <c r="AC81" i="26"/>
  <c r="AC91" i="26"/>
  <c r="AC107" i="26"/>
  <c r="AC111" i="26"/>
  <c r="AC44" i="31"/>
  <c r="AC53" i="31"/>
  <c r="AC64" i="31"/>
  <c r="AC72" i="31"/>
  <c r="AC83" i="31"/>
  <c r="AC93" i="31"/>
  <c r="AC109" i="31"/>
  <c r="AE36" i="29"/>
  <c r="AE66" i="29"/>
  <c r="T80" i="36"/>
  <c r="T61" i="36"/>
  <c r="Z39" i="36"/>
  <c r="Z112" i="32"/>
  <c r="AB98" i="36"/>
  <c r="N96" i="36"/>
  <c r="N112" i="32"/>
  <c r="J112" i="32"/>
  <c r="X81" i="36"/>
  <c r="Z86" i="32"/>
  <c r="Z80" i="36"/>
  <c r="X79" i="36"/>
  <c r="AB64" i="36"/>
  <c r="AD106" i="36"/>
  <c r="X105" i="36"/>
  <c r="L112" i="33"/>
  <c r="L103" i="36"/>
  <c r="Y34" i="26"/>
  <c r="Y53" i="26"/>
  <c r="Y72" i="26"/>
  <c r="Y96" i="26"/>
  <c r="X12" i="31"/>
  <c r="X10" i="31"/>
  <c r="AB109" i="36"/>
  <c r="AE110" i="32"/>
  <c r="AD108" i="36"/>
  <c r="H112" i="33"/>
  <c r="H93" i="36"/>
  <c r="F77" i="33"/>
  <c r="D124" i="36"/>
  <c r="AB77" i="32"/>
  <c r="L77" i="32"/>
  <c r="T112" i="33"/>
  <c r="R86" i="33"/>
  <c r="X86" i="34"/>
  <c r="T86" i="34"/>
  <c r="L86" i="34"/>
  <c r="K29" i="41"/>
  <c r="K30" i="41" s="1"/>
  <c r="G29" i="41"/>
  <c r="G30" i="41" s="1"/>
  <c r="C29" i="41"/>
  <c r="C30" i="41" s="1"/>
  <c r="P13" i="41"/>
  <c r="X33" i="36"/>
  <c r="X28" i="36"/>
  <c r="Z27" i="36"/>
  <c r="R112" i="32"/>
  <c r="X77" i="32"/>
  <c r="H77" i="32"/>
  <c r="O22" i="32"/>
  <c r="AT6" i="32"/>
  <c r="AD16" i="32"/>
  <c r="AD18" i="32"/>
  <c r="AD20" i="32"/>
  <c r="AE41" i="32"/>
  <c r="AE65" i="32"/>
  <c r="AE89" i="32"/>
  <c r="AE97" i="32"/>
  <c r="AE105" i="32"/>
  <c r="P5" i="21"/>
  <c r="O6" i="21" s="1"/>
  <c r="AD38" i="33"/>
  <c r="N38" i="33"/>
  <c r="AD112" i="34"/>
  <c r="V112" i="34"/>
  <c r="N112" i="34"/>
  <c r="AB112" i="34"/>
  <c r="T112" i="34"/>
  <c r="L112" i="34"/>
  <c r="AD29" i="36"/>
  <c r="V112" i="32"/>
  <c r="F112" i="32"/>
  <c r="R86" i="32"/>
  <c r="V86" i="32"/>
  <c r="F86" i="32"/>
  <c r="AD21" i="32"/>
  <c r="V112" i="33"/>
  <c r="N112" i="33"/>
  <c r="X112" i="33"/>
  <c r="P112" i="33"/>
  <c r="L86" i="33"/>
  <c r="R38" i="33"/>
  <c r="P112" i="34"/>
  <c r="H112" i="34"/>
  <c r="Z112" i="34"/>
  <c r="R112" i="34"/>
  <c r="J112" i="34"/>
  <c r="P86" i="34"/>
  <c r="R60" i="34"/>
  <c r="Q22" i="34"/>
  <c r="M48" i="22"/>
  <c r="L124" i="22"/>
  <c r="X112" i="29"/>
  <c r="Z112" i="29"/>
  <c r="AA112" i="29" s="1"/>
  <c r="R112" i="29"/>
  <c r="J112" i="29"/>
  <c r="X38" i="30"/>
  <c r="X112" i="23"/>
  <c r="T112" i="23"/>
  <c r="AD112" i="23"/>
  <c r="N112" i="23"/>
  <c r="AE108" i="32"/>
  <c r="AE100" i="32"/>
  <c r="AE92" i="32"/>
  <c r="AE82" i="32"/>
  <c r="AE58" i="32"/>
  <c r="AE56" i="32"/>
  <c r="AE54" i="32"/>
  <c r="AE36" i="32"/>
  <c r="AE34" i="32"/>
  <c r="AE32" i="32"/>
  <c r="AE29" i="32"/>
  <c r="AD12" i="32"/>
  <c r="X86" i="33"/>
  <c r="H77" i="33"/>
  <c r="X77" i="33"/>
  <c r="N77" i="33"/>
  <c r="X60" i="33"/>
  <c r="P60" i="33"/>
  <c r="Y22" i="33"/>
  <c r="N60" i="34"/>
  <c r="Z38" i="34"/>
  <c r="AC22" i="34"/>
  <c r="Y22" i="34"/>
  <c r="I22" i="34"/>
  <c r="D122" i="22"/>
  <c r="Q89" i="42"/>
  <c r="Q76" i="42"/>
  <c r="Q40" i="42"/>
  <c r="Z77" i="26"/>
  <c r="R77" i="26"/>
  <c r="J77" i="26"/>
  <c r="Y22" i="26"/>
  <c r="T27" i="36"/>
  <c r="L27" i="36"/>
  <c r="K14" i="19"/>
  <c r="AE106" i="32"/>
  <c r="AE98" i="32"/>
  <c r="AE90" i="32"/>
  <c r="AE80" i="32"/>
  <c r="AE71" i="32"/>
  <c r="AE68" i="32"/>
  <c r="AE66" i="32"/>
  <c r="AE52" i="32"/>
  <c r="AE50" i="32"/>
  <c r="AE48" i="32"/>
  <c r="AE46" i="32"/>
  <c r="AE44" i="32"/>
  <c r="AE42" i="32"/>
  <c r="AD14" i="32"/>
  <c r="J112" i="33"/>
  <c r="Z86" i="33"/>
  <c r="F86" i="33"/>
  <c r="T86" i="33"/>
  <c r="T77" i="33"/>
  <c r="AB77" i="33"/>
  <c r="J77" i="33"/>
  <c r="AD77" i="33"/>
  <c r="Z77" i="33"/>
  <c r="AE41" i="33"/>
  <c r="AD60" i="33"/>
  <c r="V38" i="33"/>
  <c r="F38" i="33"/>
  <c r="AD19" i="33"/>
  <c r="Q22" i="33"/>
  <c r="AB77" i="34"/>
  <c r="T77" i="34"/>
  <c r="L77" i="34"/>
  <c r="Z77" i="34"/>
  <c r="R77" i="34"/>
  <c r="J77" i="34"/>
  <c r="N38" i="34"/>
  <c r="F38" i="34"/>
  <c r="V124" i="22"/>
  <c r="T38" i="33"/>
  <c r="L38" i="33"/>
  <c r="AD21" i="33"/>
  <c r="AD112" i="28"/>
  <c r="N112" i="28"/>
  <c r="Z112" i="28"/>
  <c r="AA112" i="28" s="1"/>
  <c r="R112" i="28"/>
  <c r="J112" i="28"/>
  <c r="V112" i="28"/>
  <c r="AB86" i="28"/>
  <c r="AC86" i="28" s="1"/>
  <c r="T86" i="28"/>
  <c r="L86" i="28"/>
  <c r="N98" i="42"/>
  <c r="N97" i="42"/>
  <c r="J98" i="42"/>
  <c r="J97" i="42"/>
  <c r="Q95" i="42"/>
  <c r="F97" i="42"/>
  <c r="X112" i="26"/>
  <c r="Y112" i="26" s="1"/>
  <c r="AB112" i="26"/>
  <c r="P112" i="26"/>
  <c r="H112" i="26"/>
  <c r="Z112" i="26"/>
  <c r="R112" i="26"/>
  <c r="J112" i="26"/>
  <c r="N112" i="30"/>
  <c r="AB112" i="30"/>
  <c r="AD112" i="30"/>
  <c r="AE112" i="30" s="1"/>
  <c r="X112" i="30"/>
  <c r="P112" i="30"/>
  <c r="L112" i="30"/>
  <c r="L77" i="23"/>
  <c r="V77" i="23"/>
  <c r="F77" i="23"/>
  <c r="Z112" i="33"/>
  <c r="F112" i="33"/>
  <c r="AD86" i="33"/>
  <c r="J86" i="33"/>
  <c r="L77" i="33"/>
  <c r="T60" i="33"/>
  <c r="S22" i="33"/>
  <c r="AD30" i="22"/>
  <c r="X19" i="22"/>
  <c r="X21" i="22"/>
  <c r="X22" i="22"/>
  <c r="Y16" i="22"/>
  <c r="Y33" i="22" s="1"/>
  <c r="X20" i="22"/>
  <c r="X28" i="22"/>
  <c r="X29" i="22"/>
  <c r="X30" i="22"/>
  <c r="Y43" i="22"/>
  <c r="Y45" i="22"/>
  <c r="Y47" i="22"/>
  <c r="Y51" i="22"/>
  <c r="Y53" i="22"/>
  <c r="Y55" i="22"/>
  <c r="Y65" i="22"/>
  <c r="Y75" i="22"/>
  <c r="Y81" i="22"/>
  <c r="Y84" i="22"/>
  <c r="X23" i="22"/>
  <c r="X25" i="22"/>
  <c r="X27" i="22"/>
  <c r="Y39" i="22"/>
  <c r="Y41" i="22"/>
  <c r="Y44" i="22"/>
  <c r="Y54" i="22"/>
  <c r="Y59" i="22"/>
  <c r="Y62" i="22"/>
  <c r="Y64" i="22"/>
  <c r="Y67" i="22"/>
  <c r="Y76" i="22"/>
  <c r="Y78" i="22"/>
  <c r="Y79" i="22"/>
  <c r="Y82" i="22"/>
  <c r="Y90" i="22"/>
  <c r="Y93" i="22"/>
  <c r="P29" i="22"/>
  <c r="Q74" i="22"/>
  <c r="P19" i="22"/>
  <c r="Q75" i="22"/>
  <c r="Q77" i="22"/>
  <c r="Z38" i="28"/>
  <c r="R38" i="28"/>
  <c r="J38" i="28"/>
  <c r="L112" i="26"/>
  <c r="AD38" i="29"/>
  <c r="V38" i="29"/>
  <c r="N38" i="29"/>
  <c r="X38" i="29"/>
  <c r="P38" i="29"/>
  <c r="H38" i="29"/>
  <c r="Z38" i="29"/>
  <c r="R38" i="29"/>
  <c r="J38" i="29"/>
  <c r="AD77" i="30"/>
  <c r="N77" i="30"/>
  <c r="AD13" i="32"/>
  <c r="AD112" i="33"/>
  <c r="R112" i="33"/>
  <c r="V86" i="33"/>
  <c r="N86" i="33"/>
  <c r="P77" i="33"/>
  <c r="X38" i="33"/>
  <c r="P38" i="33"/>
  <c r="H38" i="33"/>
  <c r="X112" i="34"/>
  <c r="X77" i="34"/>
  <c r="AD19" i="22"/>
  <c r="AD23" i="22"/>
  <c r="AE16" i="22"/>
  <c r="AE33" i="22" s="1"/>
  <c r="AT17" i="22" s="1"/>
  <c r="AD22" i="22"/>
  <c r="AD24" i="22"/>
  <c r="AE44" i="22"/>
  <c r="AE46" i="22"/>
  <c r="AE57" i="22"/>
  <c r="AE63" i="22"/>
  <c r="AE66" i="22"/>
  <c r="AE73" i="22"/>
  <c r="AE76" i="22"/>
  <c r="AE82" i="22"/>
  <c r="AE85" i="22"/>
  <c r="AD20" i="22"/>
  <c r="AD21" i="22"/>
  <c r="AD28" i="22"/>
  <c r="AE42" i="22"/>
  <c r="AE52" i="22"/>
  <c r="AE56" i="22"/>
  <c r="AE60" i="22"/>
  <c r="AE61" i="22"/>
  <c r="AE68" i="22"/>
  <c r="AE69" i="22"/>
  <c r="AE74" i="22"/>
  <c r="AE77" i="22"/>
  <c r="AE80" i="22"/>
  <c r="AE83" i="22"/>
  <c r="AE91" i="22"/>
  <c r="AE95" i="22"/>
  <c r="F86" i="28"/>
  <c r="T77" i="28"/>
  <c r="L77" i="28"/>
  <c r="S22" i="28"/>
  <c r="Q34" i="42"/>
  <c r="AG14" i="42"/>
  <c r="V21" i="42" s="1"/>
  <c r="AB86" i="23"/>
  <c r="AC86" i="23" s="1"/>
  <c r="L86" i="23"/>
  <c r="AG20" i="20"/>
  <c r="AF22" i="20"/>
  <c r="Z112" i="24"/>
  <c r="AA112" i="24" s="1"/>
  <c r="X112" i="24"/>
  <c r="P112" i="24"/>
  <c r="H112" i="24"/>
  <c r="M22" i="18"/>
  <c r="M16" i="18"/>
  <c r="X112" i="35"/>
  <c r="H112" i="35"/>
  <c r="T38" i="35"/>
  <c r="V77" i="31"/>
  <c r="F77" i="31"/>
  <c r="D87" i="22"/>
  <c r="Z21" i="22"/>
  <c r="Z20" i="22"/>
  <c r="U16" i="22"/>
  <c r="U33" i="22" s="1"/>
  <c r="T25" i="22"/>
  <c r="T28" i="22"/>
  <c r="M44" i="22"/>
  <c r="L27" i="22"/>
  <c r="X86" i="28"/>
  <c r="Y86" i="28" s="1"/>
  <c r="P86" i="28"/>
  <c r="H86" i="28"/>
  <c r="Z86" i="28"/>
  <c r="R86" i="28"/>
  <c r="J86" i="28"/>
  <c r="AB86" i="26"/>
  <c r="AC86" i="26" s="1"/>
  <c r="L86" i="26"/>
  <c r="H38" i="26"/>
  <c r="AD38" i="26"/>
  <c r="V38" i="26"/>
  <c r="N38" i="26"/>
  <c r="P112" i="29"/>
  <c r="P77" i="29"/>
  <c r="Z77" i="29"/>
  <c r="AA77" i="29" s="1"/>
  <c r="R77" i="29"/>
  <c r="J77" i="29"/>
  <c r="AB77" i="29"/>
  <c r="L77" i="29"/>
  <c r="K22" i="29"/>
  <c r="V112" i="30"/>
  <c r="H38" i="30"/>
  <c r="R38" i="30"/>
  <c r="AB38" i="30"/>
  <c r="S22" i="30"/>
  <c r="Z7" i="30"/>
  <c r="R77" i="23"/>
  <c r="C85" i="20"/>
  <c r="D85" i="20" s="1"/>
  <c r="R37" i="20"/>
  <c r="Q113" i="20"/>
  <c r="R113" i="20" s="1"/>
  <c r="AB86" i="24"/>
  <c r="L86" i="24"/>
  <c r="S22" i="24"/>
  <c r="Y87" i="22"/>
  <c r="Y58" i="22"/>
  <c r="V86" i="28"/>
  <c r="Z77" i="28"/>
  <c r="R77" i="28"/>
  <c r="J77" i="28"/>
  <c r="AA22" i="28"/>
  <c r="K22" i="28"/>
  <c r="Q119" i="42"/>
  <c r="Q16" i="42"/>
  <c r="X77" i="26"/>
  <c r="Y77" i="26" s="1"/>
  <c r="P77" i="26"/>
  <c r="H77" i="26"/>
  <c r="AB112" i="29"/>
  <c r="AC112" i="29" s="1"/>
  <c r="T112" i="29"/>
  <c r="L112" i="29"/>
  <c r="AD112" i="29"/>
  <c r="AE112" i="29" s="1"/>
  <c r="V112" i="29"/>
  <c r="N112" i="29"/>
  <c r="F112" i="29"/>
  <c r="AD77" i="29"/>
  <c r="AE77" i="29" s="1"/>
  <c r="J77" i="30"/>
  <c r="T86" i="23"/>
  <c r="AD86" i="23"/>
  <c r="V86" i="23"/>
  <c r="F86" i="23"/>
  <c r="H86" i="23"/>
  <c r="AB38" i="23"/>
  <c r="T38" i="23"/>
  <c r="U22" i="23"/>
  <c r="AM113" i="20"/>
  <c r="AN113" i="20" s="1"/>
  <c r="O9" i="21" s="1"/>
  <c r="O10" i="21" s="1"/>
  <c r="F77" i="24"/>
  <c r="X38" i="24"/>
  <c r="Q6" i="18"/>
  <c r="O8" i="18" s="1"/>
  <c r="M10" i="18" s="1"/>
  <c r="AB86" i="35"/>
  <c r="L86" i="35"/>
  <c r="P38" i="35"/>
  <c r="AD38" i="28"/>
  <c r="V38" i="28"/>
  <c r="N38" i="28"/>
  <c r="AB38" i="28"/>
  <c r="AC38" i="28" s="1"/>
  <c r="T38" i="28"/>
  <c r="L38" i="28"/>
  <c r="M121" i="42"/>
  <c r="M123" i="42" s="1"/>
  <c r="Q82" i="42"/>
  <c r="Z86" i="26"/>
  <c r="R86" i="26"/>
  <c r="J86" i="26"/>
  <c r="P38" i="26"/>
  <c r="AE22" i="26"/>
  <c r="W22" i="26"/>
  <c r="H112" i="29"/>
  <c r="X86" i="29"/>
  <c r="AE22" i="29"/>
  <c r="W22" i="29"/>
  <c r="AB86" i="30"/>
  <c r="T86" i="30"/>
  <c r="N86" i="23"/>
  <c r="P86" i="23"/>
  <c r="Z38" i="23"/>
  <c r="X38" i="23"/>
  <c r="H38" i="23"/>
  <c r="R38" i="23"/>
  <c r="J38" i="23"/>
  <c r="AC113" i="20"/>
  <c r="AD113" i="20" s="1"/>
  <c r="K9" i="21" s="1"/>
  <c r="K10" i="21" s="1"/>
  <c r="T112" i="24"/>
  <c r="J112" i="24"/>
  <c r="L38" i="24"/>
  <c r="AE22" i="24"/>
  <c r="L112" i="35"/>
  <c r="AD77" i="35"/>
  <c r="N77" i="35"/>
  <c r="AB38" i="35"/>
  <c r="L38" i="35"/>
  <c r="G131" i="17"/>
  <c r="P112" i="31"/>
  <c r="T112" i="31"/>
  <c r="L112" i="31"/>
  <c r="F86" i="27"/>
  <c r="P86" i="31"/>
  <c r="AD112" i="27"/>
  <c r="AD77" i="28"/>
  <c r="V77" i="28"/>
  <c r="N77" i="28"/>
  <c r="F77" i="28"/>
  <c r="X77" i="28"/>
  <c r="Y77" i="28" s="1"/>
  <c r="P77" i="28"/>
  <c r="H77" i="28"/>
  <c r="X38" i="28"/>
  <c r="Y38" i="28" s="1"/>
  <c r="P38" i="28"/>
  <c r="H38" i="28"/>
  <c r="AE22" i="28"/>
  <c r="W22" i="28"/>
  <c r="Y22" i="28"/>
  <c r="Q22" i="28"/>
  <c r="Q104" i="42"/>
  <c r="E98" i="42"/>
  <c r="E121" i="42" s="1"/>
  <c r="E123" i="42" s="1"/>
  <c r="Q96" i="42"/>
  <c r="Q70" i="42"/>
  <c r="AG15" i="42"/>
  <c r="V16" i="42" s="1"/>
  <c r="AA20" i="42" s="1"/>
  <c r="T112" i="26"/>
  <c r="AB77" i="26"/>
  <c r="T77" i="26"/>
  <c r="L77" i="26"/>
  <c r="AD77" i="26"/>
  <c r="V77" i="26"/>
  <c r="N77" i="26"/>
  <c r="F77" i="26"/>
  <c r="S22" i="26"/>
  <c r="Z86" i="29"/>
  <c r="AA86" i="29" s="1"/>
  <c r="R86" i="29"/>
  <c r="J86" i="29"/>
  <c r="AB86" i="29"/>
  <c r="T86" i="29"/>
  <c r="L86" i="29"/>
  <c r="Y22" i="29"/>
  <c r="Q22" i="29"/>
  <c r="S22" i="29"/>
  <c r="N86" i="30"/>
  <c r="F86" i="30"/>
  <c r="H86" i="30"/>
  <c r="Z77" i="30"/>
  <c r="L38" i="23"/>
  <c r="K22" i="24"/>
  <c r="T86" i="31"/>
  <c r="R77" i="31"/>
  <c r="T38" i="31"/>
  <c r="N112" i="27"/>
  <c r="W22" i="27"/>
  <c r="P38" i="31"/>
  <c r="Q22" i="31"/>
  <c r="Q11" i="42"/>
  <c r="AD112" i="26"/>
  <c r="V112" i="26"/>
  <c r="N112" i="26"/>
  <c r="F112" i="26"/>
  <c r="AD86" i="26"/>
  <c r="V86" i="26"/>
  <c r="N86" i="26"/>
  <c r="F86" i="26"/>
  <c r="X86" i="26"/>
  <c r="Y86" i="26" s="1"/>
  <c r="P86" i="26"/>
  <c r="H86" i="26"/>
  <c r="AB38" i="26"/>
  <c r="AC38" i="26" s="1"/>
  <c r="T38" i="26"/>
  <c r="L38" i="26"/>
  <c r="Z38" i="26"/>
  <c r="R38" i="26"/>
  <c r="J38" i="26"/>
  <c r="BO8" i="38"/>
  <c r="BO14" i="38" s="1"/>
  <c r="AP8" i="38"/>
  <c r="AP14" i="38" s="1"/>
  <c r="AF8" i="38"/>
  <c r="AF14" i="38" s="1"/>
  <c r="BG8" i="38"/>
  <c r="BG14" i="38" s="1"/>
  <c r="AO8" i="38"/>
  <c r="AO14" i="38" s="1"/>
  <c r="AE8" i="38"/>
  <c r="AE14" i="38" s="1"/>
  <c r="BQ8" i="38"/>
  <c r="BQ14" i="38" s="1"/>
  <c r="BF8" i="38"/>
  <c r="BF14" i="38" s="1"/>
  <c r="AH8" i="38"/>
  <c r="AH14" i="38" s="1"/>
  <c r="BP8" i="38"/>
  <c r="BP14" i="38" s="1"/>
  <c r="AQ8" i="38"/>
  <c r="AQ14" i="38" s="1"/>
  <c r="AG8" i="38"/>
  <c r="AG14" i="38" s="1"/>
  <c r="AD86" i="29"/>
  <c r="V86" i="29"/>
  <c r="N86" i="29"/>
  <c r="F86" i="29"/>
  <c r="X77" i="29"/>
  <c r="H77" i="29"/>
  <c r="H112" i="23"/>
  <c r="Q22" i="23"/>
  <c r="AA22" i="23"/>
  <c r="Y22" i="23"/>
  <c r="S22" i="23"/>
  <c r="AD77" i="24"/>
  <c r="AE77" i="24" s="1"/>
  <c r="N77" i="24"/>
  <c r="T38" i="24"/>
  <c r="T112" i="35"/>
  <c r="X112" i="31"/>
  <c r="Y112" i="31" s="1"/>
  <c r="H112" i="31"/>
  <c r="R112" i="27"/>
  <c r="V112" i="27"/>
  <c r="F112" i="27"/>
  <c r="AD86" i="27"/>
  <c r="N86" i="27"/>
  <c r="Z86" i="27"/>
  <c r="J86" i="27"/>
  <c r="AB77" i="27"/>
  <c r="AC77" i="27" s="1"/>
  <c r="L77" i="27"/>
  <c r="X77" i="27"/>
  <c r="P77" i="27"/>
  <c r="H77" i="27"/>
  <c r="AB86" i="31"/>
  <c r="AC86" i="31" s="1"/>
  <c r="L86" i="31"/>
  <c r="X86" i="31"/>
  <c r="Y86" i="31" s="1"/>
  <c r="H86" i="31"/>
  <c r="Z77" i="31"/>
  <c r="J77" i="31"/>
  <c r="AD77" i="31"/>
  <c r="N77" i="31"/>
  <c r="X38" i="31"/>
  <c r="Y38" i="31" s="1"/>
  <c r="H38" i="31"/>
  <c r="AB38" i="31"/>
  <c r="AC38" i="31" s="1"/>
  <c r="L38" i="31"/>
  <c r="Y22" i="27"/>
  <c r="Q22" i="27"/>
  <c r="F38" i="28"/>
  <c r="F38" i="29"/>
  <c r="F38" i="27"/>
  <c r="D48" i="22"/>
  <c r="F29" i="36"/>
  <c r="D31" i="26"/>
  <c r="F38" i="26"/>
  <c r="D31" i="32"/>
  <c r="AC22" i="31"/>
  <c r="AC22" i="26"/>
  <c r="AC22" i="28"/>
  <c r="AC22" i="24"/>
  <c r="AC22" i="30"/>
  <c r="AC22" i="23"/>
  <c r="AA22" i="26"/>
  <c r="AA22" i="33"/>
  <c r="AA22" i="29"/>
  <c r="AA22" i="24"/>
  <c r="AB15" i="28"/>
  <c r="Z17" i="33"/>
  <c r="AA70" i="33"/>
  <c r="O22" i="28"/>
  <c r="O22" i="24"/>
  <c r="O22" i="27"/>
  <c r="O22" i="26"/>
  <c r="O22" i="29"/>
  <c r="M22" i="31"/>
  <c r="M22" i="26"/>
  <c r="M22" i="28"/>
  <c r="M22" i="30"/>
  <c r="M22" i="23"/>
  <c r="M22" i="35"/>
  <c r="M22" i="24"/>
  <c r="AC116" i="22"/>
  <c r="AC111" i="22"/>
  <c r="AC108" i="22"/>
  <c r="AC105" i="22"/>
  <c r="AC102" i="22"/>
  <c r="AC99" i="22"/>
  <c r="AC95" i="22"/>
  <c r="AC73" i="22"/>
  <c r="AC65" i="22"/>
  <c r="AC64" i="22"/>
  <c r="AC63" i="22"/>
  <c r="AC45" i="22"/>
  <c r="AB30" i="22"/>
  <c r="AB28" i="22"/>
  <c r="AB25" i="22"/>
  <c r="AB24" i="22"/>
  <c r="AB23" i="22"/>
  <c r="AB20" i="22"/>
  <c r="AB19" i="22"/>
  <c r="AC118" i="22"/>
  <c r="AC113" i="22"/>
  <c r="AC110" i="22"/>
  <c r="AC104" i="22"/>
  <c r="AC92" i="22"/>
  <c r="AC90" i="22"/>
  <c r="AC85" i="22"/>
  <c r="AC83" i="22"/>
  <c r="AC81" i="22"/>
  <c r="AC79" i="22"/>
  <c r="AC77" i="22"/>
  <c r="AC75" i="22"/>
  <c r="AC69" i="22"/>
  <c r="AC67" i="22"/>
  <c r="AC66" i="22"/>
  <c r="AC61" i="22"/>
  <c r="AC59" i="22"/>
  <c r="AC52" i="22"/>
  <c r="AC51" i="22"/>
  <c r="AC46" i="22"/>
  <c r="AC43" i="22"/>
  <c r="AC41" i="22"/>
  <c r="AB29" i="22"/>
  <c r="AB27" i="22"/>
  <c r="AB7" i="34"/>
  <c r="AC109" i="22"/>
  <c r="AC107" i="22"/>
  <c r="AC101" i="22"/>
  <c r="AC96" i="22"/>
  <c r="AC94" i="22"/>
  <c r="AC87" i="22"/>
  <c r="AC78" i="22"/>
  <c r="AC70" i="22"/>
  <c r="AC68" i="22"/>
  <c r="AC62" i="22"/>
  <c r="AC60" i="22"/>
  <c r="AC58" i="22"/>
  <c r="AC57" i="22"/>
  <c r="AC56" i="22"/>
  <c r="AC55" i="22"/>
  <c r="AC54" i="22"/>
  <c r="AC47" i="22"/>
  <c r="AC39" i="22"/>
  <c r="AB26" i="22"/>
  <c r="AA33" i="27"/>
  <c r="AA48" i="27"/>
  <c r="Z25" i="22"/>
  <c r="Z7" i="32"/>
  <c r="Z26" i="22"/>
  <c r="Z24" i="22"/>
  <c r="Z22" i="22"/>
  <c r="Z28" i="22"/>
  <c r="AA16" i="22"/>
  <c r="AA33" i="22" s="1"/>
  <c r="Z34" i="22" s="1"/>
  <c r="O71" i="24"/>
  <c r="I111" i="22"/>
  <c r="I80" i="22"/>
  <c r="I43" i="22"/>
  <c r="L21" i="27"/>
  <c r="G14" i="19"/>
  <c r="M41" i="22"/>
  <c r="L29" i="22"/>
  <c r="L25" i="22"/>
  <c r="M43" i="22"/>
  <c r="M42" i="22"/>
  <c r="L23" i="22"/>
  <c r="L19" i="22"/>
  <c r="G79" i="22"/>
  <c r="G67" i="22"/>
  <c r="G65" i="22"/>
  <c r="G75" i="22"/>
  <c r="K4" i="38"/>
  <c r="BZ8" i="38"/>
  <c r="BZ14" i="38" s="1"/>
  <c r="AX8" i="38"/>
  <c r="AX14" i="38" s="1"/>
  <c r="BE8" i="38"/>
  <c r="BE14" i="38" s="1"/>
  <c r="K22" i="33"/>
  <c r="K22" i="26"/>
  <c r="G58" i="22"/>
  <c r="C23" i="37"/>
  <c r="I23" i="37" s="1"/>
  <c r="I30" i="37"/>
  <c r="I22" i="26"/>
  <c r="AF30" i="42"/>
  <c r="F7" i="35"/>
  <c r="D53" i="37" s="1"/>
  <c r="W71" i="24"/>
  <c r="W109" i="24"/>
  <c r="V19" i="22"/>
  <c r="V30" i="22"/>
  <c r="W39" i="22"/>
  <c r="W40" i="22"/>
  <c r="W41" i="22"/>
  <c r="W42" i="22"/>
  <c r="W57" i="22"/>
  <c r="W61" i="22"/>
  <c r="W62" i="22"/>
  <c r="W65" i="22"/>
  <c r="W66" i="22"/>
  <c r="W69" i="22"/>
  <c r="W77" i="22"/>
  <c r="W90" i="22"/>
  <c r="W99" i="22"/>
  <c r="W101" i="22"/>
  <c r="W103" i="22"/>
  <c r="W105" i="22"/>
  <c r="W107" i="22"/>
  <c r="W112" i="22"/>
  <c r="V2" i="34"/>
  <c r="V7" i="34" s="1"/>
  <c r="V2" i="33"/>
  <c r="V7" i="33" s="1"/>
  <c r="D299" i="37" s="1"/>
  <c r="AP15" i="22"/>
  <c r="W43" i="22"/>
  <c r="W44" i="22"/>
  <c r="W45" i="22"/>
  <c r="W46" i="22"/>
  <c r="W47" i="22"/>
  <c r="W59" i="22"/>
  <c r="W60" i="22"/>
  <c r="W67" i="22"/>
  <c r="W68" i="22"/>
  <c r="W74" i="22"/>
  <c r="W92" i="22"/>
  <c r="W94" i="22"/>
  <c r="W100" i="22"/>
  <c r="W111" i="22"/>
  <c r="W113" i="22"/>
  <c r="W115" i="22"/>
  <c r="W117" i="22"/>
  <c r="W119" i="22"/>
  <c r="W121" i="22"/>
  <c r="K21" i="21"/>
  <c r="V2" i="27"/>
  <c r="V7" i="27" s="1"/>
  <c r="D291" i="37" s="1"/>
  <c r="V2" i="30"/>
  <c r="V7" i="30" s="1"/>
  <c r="V2" i="28"/>
  <c r="V7" i="28" s="1"/>
  <c r="D292" i="37" s="1"/>
  <c r="V2" i="26"/>
  <c r="V7" i="26" s="1"/>
  <c r="V2" i="23"/>
  <c r="V7" i="23" s="1"/>
  <c r="W122" i="22"/>
  <c r="W120" i="22"/>
  <c r="W110" i="22"/>
  <c r="W108" i="22"/>
  <c r="W106" i="22"/>
  <c r="W87" i="22"/>
  <c r="W79" i="22"/>
  <c r="W76" i="22"/>
  <c r="W58" i="22"/>
  <c r="W53" i="22"/>
  <c r="W48" i="22"/>
  <c r="U107" i="28"/>
  <c r="K13" i="19"/>
  <c r="T27" i="22"/>
  <c r="R21" i="22"/>
  <c r="R19" i="22"/>
  <c r="R24" i="22"/>
  <c r="S40" i="22"/>
  <c r="S43" i="22"/>
  <c r="S47" i="22"/>
  <c r="S48" i="22"/>
  <c r="S51" i="22"/>
  <c r="S55" i="22"/>
  <c r="S73" i="22"/>
  <c r="S83" i="22"/>
  <c r="S91" i="22"/>
  <c r="S92" i="22"/>
  <c r="S99" i="22"/>
  <c r="S103" i="22"/>
  <c r="S107" i="22"/>
  <c r="S112" i="22"/>
  <c r="S116" i="22"/>
  <c r="S120" i="22"/>
  <c r="S41" i="22"/>
  <c r="S44" i="22"/>
  <c r="S52" i="22"/>
  <c r="S53" i="22"/>
  <c r="S56" i="22"/>
  <c r="S82" i="22"/>
  <c r="S86" i="22"/>
  <c r="S90" i="22"/>
  <c r="S95" i="22"/>
  <c r="S102" i="22"/>
  <c r="S106" i="22"/>
  <c r="S110" i="22"/>
  <c r="S111" i="22"/>
  <c r="S115" i="22"/>
  <c r="S119" i="22"/>
  <c r="S122" i="22"/>
  <c r="I21" i="21"/>
  <c r="R2" i="31"/>
  <c r="R7" i="31" s="1"/>
  <c r="R2" i="28"/>
  <c r="R7" i="28" s="1"/>
  <c r="R28" i="22"/>
  <c r="R30" i="22"/>
  <c r="S45" i="22"/>
  <c r="S54" i="22"/>
  <c r="S81" i="22"/>
  <c r="S101" i="22"/>
  <c r="S109" i="22"/>
  <c r="S117" i="22"/>
  <c r="R2" i="34"/>
  <c r="R7" i="34" s="1"/>
  <c r="R2" i="32"/>
  <c r="R7" i="32" s="1"/>
  <c r="R2" i="35"/>
  <c r="R7" i="35" s="1"/>
  <c r="R29" i="22"/>
  <c r="S42" i="22"/>
  <c r="S100" i="22"/>
  <c r="S105" i="22"/>
  <c r="R2" i="33"/>
  <c r="R7" i="33" s="1"/>
  <c r="D237" i="37" s="1"/>
  <c r="R2" i="24"/>
  <c r="R7" i="24" s="1"/>
  <c r="R2" i="26"/>
  <c r="R7" i="26" s="1"/>
  <c r="S46" i="22"/>
  <c r="S60" i="22"/>
  <c r="S66" i="22"/>
  <c r="S84" i="22"/>
  <c r="S93" i="22"/>
  <c r="S114" i="22"/>
  <c r="S121" i="22"/>
  <c r="R2" i="30"/>
  <c r="R7" i="30" s="1"/>
  <c r="D233" i="37" s="1"/>
  <c r="R26" i="22"/>
  <c r="S59" i="22"/>
  <c r="S61" i="22"/>
  <c r="S63" i="22"/>
  <c r="S65" i="22"/>
  <c r="S67" i="22"/>
  <c r="S69" i="22"/>
  <c r="S74" i="22"/>
  <c r="S75" i="22"/>
  <c r="S76" i="22"/>
  <c r="S77" i="22"/>
  <c r="S78" i="22"/>
  <c r="S79" i="22"/>
  <c r="S80" i="22"/>
  <c r="S85" i="22"/>
  <c r="S94" i="22"/>
  <c r="S96" i="22"/>
  <c r="S104" i="22"/>
  <c r="R2" i="27"/>
  <c r="R7" i="27" s="1"/>
  <c r="D229" i="37" s="1"/>
  <c r="R2" i="23"/>
  <c r="R7" i="23" s="1"/>
  <c r="D225" i="37" s="1"/>
  <c r="R22" i="22"/>
  <c r="S57" i="22"/>
  <c r="S62" i="22"/>
  <c r="S64" i="22"/>
  <c r="S68" i="22"/>
  <c r="S118" i="22"/>
  <c r="AN15" i="22"/>
  <c r="AN22" i="22" s="1"/>
  <c r="S39" i="22"/>
  <c r="S87" i="22"/>
  <c r="S58" i="22"/>
  <c r="I13" i="19"/>
  <c r="C7" i="19"/>
  <c r="F8" i="19" s="1"/>
  <c r="P25" i="22"/>
  <c r="Q40" i="22"/>
  <c r="Q42" i="22"/>
  <c r="Q60" i="22"/>
  <c r="Q61" i="22"/>
  <c r="Q64" i="22"/>
  <c r="Q65" i="22"/>
  <c r="Q68" i="22"/>
  <c r="Q69" i="22"/>
  <c r="Q90" i="22"/>
  <c r="Q91" i="22"/>
  <c r="Q122" i="22"/>
  <c r="P2" i="31"/>
  <c r="P7" i="31" s="1"/>
  <c r="Q44" i="22"/>
  <c r="Q46" i="22"/>
  <c r="Q53" i="22"/>
  <c r="Q55" i="22"/>
  <c r="Q92" i="22"/>
  <c r="Q93" i="22"/>
  <c r="Q94" i="22"/>
  <c r="Q95" i="22"/>
  <c r="Q103" i="22"/>
  <c r="Q104" i="22"/>
  <c r="Q105" i="22"/>
  <c r="Q106" i="22"/>
  <c r="Q107" i="22"/>
  <c r="Q108" i="22"/>
  <c r="Q109" i="22"/>
  <c r="Q110" i="22"/>
  <c r="P2" i="33"/>
  <c r="P7" i="33" s="1"/>
  <c r="P2" i="32"/>
  <c r="P7" i="32" s="1"/>
  <c r="P2" i="35"/>
  <c r="P7" i="35" s="1"/>
  <c r="D208" i="37" s="1"/>
  <c r="P2" i="23"/>
  <c r="P7" i="23" s="1"/>
  <c r="D194" i="37" s="1"/>
  <c r="P2" i="29"/>
  <c r="P7" i="29" s="1"/>
  <c r="P2" i="28"/>
  <c r="P7" i="28" s="1"/>
  <c r="AM15" i="22"/>
  <c r="AM22" i="22" s="1"/>
  <c r="Q45" i="22"/>
  <c r="Q57" i="22"/>
  <c r="Q59" i="22"/>
  <c r="Q66" i="22"/>
  <c r="Q67" i="22"/>
  <c r="Q99" i="22"/>
  <c r="Q100" i="22"/>
  <c r="Q101" i="22"/>
  <c r="Q111" i="22"/>
  <c r="Q112" i="22"/>
  <c r="Q113" i="22"/>
  <c r="Q114" i="22"/>
  <c r="Q115" i="22"/>
  <c r="Q116" i="22"/>
  <c r="Q117" i="22"/>
  <c r="Q118" i="22"/>
  <c r="Q119" i="22"/>
  <c r="Q120" i="22"/>
  <c r="Q121" i="22"/>
  <c r="P2" i="34"/>
  <c r="P7" i="34" s="1"/>
  <c r="D207" i="37" s="1"/>
  <c r="Q41" i="22"/>
  <c r="Q43" i="22"/>
  <c r="Q56" i="22"/>
  <c r="Q96" i="22"/>
  <c r="P2" i="24"/>
  <c r="P7" i="24" s="1"/>
  <c r="D195" i="37" s="1"/>
  <c r="P2" i="26"/>
  <c r="P7" i="26" s="1"/>
  <c r="Q47" i="22"/>
  <c r="Q62" i="22"/>
  <c r="Q63" i="22"/>
  <c r="P2" i="30"/>
  <c r="P7" i="30" s="1"/>
  <c r="H21" i="21"/>
  <c r="P2" i="27"/>
  <c r="P7" i="27" s="1"/>
  <c r="Q86" i="22"/>
  <c r="Q85" i="22"/>
  <c r="Q84" i="22"/>
  <c r="Q83" i="22"/>
  <c r="Q82" i="22"/>
  <c r="Q81" i="22"/>
  <c r="Q80" i="22"/>
  <c r="Q73" i="22"/>
  <c r="Q87" i="22"/>
  <c r="Q58" i="22"/>
  <c r="O94" i="24"/>
  <c r="O110" i="24"/>
  <c r="J2" i="31"/>
  <c r="J7" i="31" s="1"/>
  <c r="J2" i="26"/>
  <c r="J7" i="26" s="1"/>
  <c r="M21" i="41"/>
  <c r="L21" i="41"/>
  <c r="H21" i="41"/>
  <c r="G21" i="41"/>
  <c r="J20" i="22"/>
  <c r="K99" i="22"/>
  <c r="J2" i="34"/>
  <c r="J7" i="34" s="1"/>
  <c r="J2" i="35"/>
  <c r="J7" i="35" s="1"/>
  <c r="J2" i="23"/>
  <c r="J7" i="23" s="1"/>
  <c r="J2" i="29"/>
  <c r="J7" i="29" s="1"/>
  <c r="K66" i="22"/>
  <c r="K75" i="22"/>
  <c r="K81" i="22"/>
  <c r="K96" i="22"/>
  <c r="K101" i="22"/>
  <c r="K122" i="22"/>
  <c r="J2" i="27"/>
  <c r="J7" i="27" s="1"/>
  <c r="K77" i="22"/>
  <c r="K85" i="22"/>
  <c r="J2" i="28"/>
  <c r="J7" i="28" s="1"/>
  <c r="AJ15" i="22"/>
  <c r="AJ22" i="22" s="1"/>
  <c r="K79" i="22"/>
  <c r="J2" i="30"/>
  <c r="J7" i="30" s="1"/>
  <c r="D109" i="37" s="1"/>
  <c r="N21" i="41"/>
  <c r="J2" i="32"/>
  <c r="J7" i="32" s="1"/>
  <c r="D111" i="37" s="1"/>
  <c r="K58" i="22"/>
  <c r="H25" i="22"/>
  <c r="I58" i="22"/>
  <c r="I42" i="22"/>
  <c r="H23" i="22"/>
  <c r="H29" i="22"/>
  <c r="I40" i="22"/>
  <c r="I46" i="22"/>
  <c r="I56" i="22"/>
  <c r="I59" i="22"/>
  <c r="I60" i="22"/>
  <c r="I61" i="22"/>
  <c r="I62" i="22"/>
  <c r="I63" i="22"/>
  <c r="I64" i="22"/>
  <c r="I65" i="22"/>
  <c r="I66" i="22"/>
  <c r="I76" i="22"/>
  <c r="I79" i="22"/>
  <c r="I84" i="22"/>
  <c r="I93" i="22"/>
  <c r="I100" i="22"/>
  <c r="I104" i="22"/>
  <c r="I108" i="22"/>
  <c r="I112" i="22"/>
  <c r="I116" i="22"/>
  <c r="I120" i="22"/>
  <c r="I122" i="22"/>
  <c r="H2" i="33"/>
  <c r="H7" i="33" s="1"/>
  <c r="D82" i="37" s="1"/>
  <c r="D21" i="21"/>
  <c r="H2" i="32"/>
  <c r="H7" i="32" s="1"/>
  <c r="D80" i="37" s="1"/>
  <c r="H2" i="27"/>
  <c r="H7" i="27" s="1"/>
  <c r="H2" i="35"/>
  <c r="H7" i="35" s="1"/>
  <c r="H2" i="23"/>
  <c r="H7" i="23" s="1"/>
  <c r="H2" i="29"/>
  <c r="H7" i="29" s="1"/>
  <c r="D76" i="37" s="1"/>
  <c r="H2" i="28"/>
  <c r="H7" i="28" s="1"/>
  <c r="AI15" i="22"/>
  <c r="I39" i="22"/>
  <c r="I55" i="22"/>
  <c r="I67" i="22"/>
  <c r="I68" i="22"/>
  <c r="I69" i="22"/>
  <c r="I73" i="22"/>
  <c r="I74" i="22"/>
  <c r="I77" i="22"/>
  <c r="I82" i="22"/>
  <c r="I85" i="22"/>
  <c r="I90" i="22"/>
  <c r="I94" i="22"/>
  <c r="I96" i="22"/>
  <c r="I101" i="22"/>
  <c r="I105" i="22"/>
  <c r="I109" i="22"/>
  <c r="I113" i="22"/>
  <c r="I117" i="22"/>
  <c r="I121" i="22"/>
  <c r="H2" i="34"/>
  <c r="H7" i="34" s="1"/>
  <c r="I54" i="22"/>
  <c r="I78" i="22"/>
  <c r="I86" i="22"/>
  <c r="I95" i="22"/>
  <c r="I107" i="22"/>
  <c r="I115" i="22"/>
  <c r="H2" i="31"/>
  <c r="H7" i="31" s="1"/>
  <c r="D79" i="37" s="1"/>
  <c r="H2" i="30"/>
  <c r="H7" i="30" s="1"/>
  <c r="H27" i="22"/>
  <c r="I47" i="22"/>
  <c r="I48" i="22"/>
  <c r="I53" i="22"/>
  <c r="I75" i="22"/>
  <c r="I83" i="22"/>
  <c r="I110" i="22"/>
  <c r="I118" i="22"/>
  <c r="I81" i="22"/>
  <c r="I102" i="22"/>
  <c r="I103" i="22"/>
  <c r="I119" i="22"/>
  <c r="H2" i="26"/>
  <c r="H7" i="26" s="1"/>
  <c r="D72" i="37" s="1"/>
  <c r="I44" i="22"/>
  <c r="I91" i="22"/>
  <c r="I99" i="22"/>
  <c r="I106" i="22"/>
  <c r="H2" i="24"/>
  <c r="H7" i="24" s="1"/>
  <c r="I114" i="22"/>
  <c r="I87" i="22"/>
  <c r="D21" i="41"/>
  <c r="J21" i="41"/>
  <c r="O21" i="41"/>
  <c r="P28" i="41"/>
  <c r="Q26" i="41"/>
  <c r="F21" i="41"/>
  <c r="K21" i="41"/>
  <c r="D14" i="19"/>
  <c r="G52" i="22"/>
  <c r="F20" i="22"/>
  <c r="I22" i="28"/>
  <c r="I22" i="29"/>
  <c r="I22" i="31"/>
  <c r="I22" i="23"/>
  <c r="I22" i="30"/>
  <c r="I22" i="27"/>
  <c r="G22" i="26"/>
  <c r="G22" i="28"/>
  <c r="G22" i="27"/>
  <c r="G22" i="24"/>
  <c r="G22" i="29"/>
  <c r="U22" i="28"/>
  <c r="U22" i="26"/>
  <c r="U22" i="30"/>
  <c r="U22" i="24"/>
  <c r="U22" i="31"/>
  <c r="V22" i="22"/>
  <c r="V20" i="22"/>
  <c r="V23" i="22"/>
  <c r="W16" i="22"/>
  <c r="W33" i="22" s="1"/>
  <c r="V26" i="22"/>
  <c r="V24" i="22"/>
  <c r="T21" i="22"/>
  <c r="T19" i="22"/>
  <c r="T23" i="22"/>
  <c r="T22" i="22"/>
  <c r="T26" i="22"/>
  <c r="T7" i="33"/>
  <c r="D268" i="37" s="1"/>
  <c r="R25" i="22"/>
  <c r="R20" i="22"/>
  <c r="S16" i="22"/>
  <c r="S33" i="22" s="1"/>
  <c r="R34" i="22" s="1"/>
  <c r="P27" i="22"/>
  <c r="P23" i="22"/>
  <c r="P21" i="22"/>
  <c r="E21" i="21"/>
  <c r="K121" i="22"/>
  <c r="K119" i="22"/>
  <c r="K117" i="22"/>
  <c r="K115" i="22"/>
  <c r="K113" i="22"/>
  <c r="K111" i="22"/>
  <c r="K109" i="22"/>
  <c r="K107" i="22"/>
  <c r="K105" i="22"/>
  <c r="K103" i="22"/>
  <c r="K95" i="22"/>
  <c r="K93" i="22"/>
  <c r="K91" i="22"/>
  <c r="K87" i="22"/>
  <c r="K64" i="22"/>
  <c r="K51" i="22"/>
  <c r="J30" i="22"/>
  <c r="K102" i="22"/>
  <c r="K100" i="22"/>
  <c r="K86" i="22"/>
  <c r="K84" i="22"/>
  <c r="K82" i="22"/>
  <c r="K80" i="22"/>
  <c r="K78" i="22"/>
  <c r="K76" i="22"/>
  <c r="K74" i="22"/>
  <c r="K62" i="22"/>
  <c r="K52" i="22"/>
  <c r="K120" i="22"/>
  <c r="K118" i="22"/>
  <c r="K116" i="22"/>
  <c r="K114" i="22"/>
  <c r="K112" i="22"/>
  <c r="K110" i="22"/>
  <c r="K108" i="22"/>
  <c r="K106" i="22"/>
  <c r="K104" i="22"/>
  <c r="K94" i="22"/>
  <c r="K92" i="22"/>
  <c r="K90" i="22"/>
  <c r="K68" i="22"/>
  <c r="K60" i="22"/>
  <c r="K48" i="22"/>
  <c r="J28" i="22"/>
  <c r="J26" i="22"/>
  <c r="J24" i="22"/>
  <c r="J22" i="22"/>
  <c r="H21" i="22"/>
  <c r="H19" i="22"/>
  <c r="I41" i="22"/>
  <c r="Q25" i="41"/>
  <c r="N29" i="41"/>
  <c r="N30" i="41" s="1"/>
  <c r="N28" i="41"/>
  <c r="F28" i="41"/>
  <c r="F29" i="41"/>
  <c r="F30" i="41" s="1"/>
  <c r="Z10" i="24"/>
  <c r="Z11" i="24"/>
  <c r="AD12" i="24"/>
  <c r="Z16" i="24"/>
  <c r="AD17" i="24"/>
  <c r="AB12" i="23"/>
  <c r="X20" i="28"/>
  <c r="X15" i="28"/>
  <c r="X12" i="28"/>
  <c r="X21" i="28"/>
  <c r="X18" i="28"/>
  <c r="X13" i="28"/>
  <c r="X19" i="28"/>
  <c r="X16" i="28"/>
  <c r="X11" i="28"/>
  <c r="AB21" i="28"/>
  <c r="AB16" i="28"/>
  <c r="AB13" i="28"/>
  <c r="AB14" i="28"/>
  <c r="AB11" i="28"/>
  <c r="AB17" i="28"/>
  <c r="AB16" i="29"/>
  <c r="AB19" i="23"/>
  <c r="AB11" i="23"/>
  <c r="AB20" i="23"/>
  <c r="AB13" i="23"/>
  <c r="AB20" i="27"/>
  <c r="AB18" i="27"/>
  <c r="AB16" i="27"/>
  <c r="AB13" i="27"/>
  <c r="AB11" i="27"/>
  <c r="AD11" i="26"/>
  <c r="AD21" i="30"/>
  <c r="AD13" i="30"/>
  <c r="AD19" i="30"/>
  <c r="AD16" i="30"/>
  <c r="J28" i="41"/>
  <c r="Z12" i="24"/>
  <c r="AD13" i="24"/>
  <c r="Z15" i="24"/>
  <c r="AD16" i="24"/>
  <c r="AD19" i="24"/>
  <c r="AB16" i="23"/>
  <c r="AD17" i="30"/>
  <c r="X17" i="28"/>
  <c r="Q151" i="19"/>
  <c r="Q101" i="19"/>
  <c r="Q71" i="19"/>
  <c r="G8" i="41"/>
  <c r="L8" i="41"/>
  <c r="P23" i="41"/>
  <c r="P11" i="41"/>
  <c r="P14" i="41"/>
  <c r="Q121" i="19"/>
  <c r="Q91" i="19"/>
  <c r="Q40" i="19"/>
  <c r="T19" i="24"/>
  <c r="X16" i="26"/>
  <c r="X14" i="26"/>
  <c r="X18" i="24"/>
  <c r="X21" i="31"/>
  <c r="X19" i="31"/>
  <c r="X17" i="31"/>
  <c r="X15" i="31"/>
  <c r="X13" i="31"/>
  <c r="X11" i="31"/>
  <c r="Z21" i="28"/>
  <c r="Z15" i="28"/>
  <c r="Z13" i="28"/>
  <c r="Z20" i="29"/>
  <c r="Z18" i="29"/>
  <c r="Z16" i="29"/>
  <c r="Z14" i="29"/>
  <c r="Z12" i="29"/>
  <c r="AB21" i="26"/>
  <c r="AB13" i="26"/>
  <c r="AB11" i="26"/>
  <c r="AB20" i="31"/>
  <c r="AB18" i="31"/>
  <c r="AB16" i="31"/>
  <c r="AB14" i="31"/>
  <c r="AB12" i="31"/>
  <c r="AD20" i="28"/>
  <c r="AD16" i="28"/>
  <c r="AD21" i="29"/>
  <c r="AD17" i="29"/>
  <c r="AD15" i="29"/>
  <c r="AD13" i="29"/>
  <c r="Q141" i="19"/>
  <c r="Q111" i="19"/>
  <c r="Q60" i="19"/>
  <c r="Q30" i="19"/>
  <c r="C8" i="41"/>
  <c r="P8" i="41" s="1"/>
  <c r="N8" i="41"/>
  <c r="J8" i="41"/>
  <c r="F8" i="41"/>
  <c r="Q131" i="19"/>
  <c r="Q81" i="19"/>
  <c r="Q50" i="19"/>
  <c r="C21" i="41"/>
  <c r="N14" i="19"/>
  <c r="J14" i="19"/>
  <c r="F14" i="19"/>
  <c r="AB112" i="32"/>
  <c r="X112" i="32"/>
  <c r="T112" i="32"/>
  <c r="P112" i="32"/>
  <c r="L112" i="32"/>
  <c r="H112" i="32"/>
  <c r="AB86" i="32"/>
  <c r="X86" i="32"/>
  <c r="Y86" i="32" s="1"/>
  <c r="T86" i="32"/>
  <c r="P86" i="32"/>
  <c r="L86" i="32"/>
  <c r="H86" i="32"/>
  <c r="AD77" i="32"/>
  <c r="AE77" i="32" s="1"/>
  <c r="Z77" i="32"/>
  <c r="V77" i="32"/>
  <c r="R77" i="32"/>
  <c r="N77" i="32"/>
  <c r="J77" i="32"/>
  <c r="F77" i="32"/>
  <c r="AD60" i="32"/>
  <c r="AE60" i="32" s="1"/>
  <c r="T60" i="32"/>
  <c r="AD38" i="32"/>
  <c r="N38" i="32"/>
  <c r="AB38" i="32"/>
  <c r="M14" i="19"/>
  <c r="I14" i="19"/>
  <c r="E14" i="19"/>
  <c r="H60" i="32"/>
  <c r="L38" i="32"/>
  <c r="E21" i="41"/>
  <c r="I21" i="41"/>
  <c r="AB60" i="32"/>
  <c r="P60" i="32"/>
  <c r="X38" i="32"/>
  <c r="T38" i="32"/>
  <c r="P38" i="32"/>
  <c r="H38" i="32"/>
  <c r="W22" i="32"/>
  <c r="K22" i="32"/>
  <c r="AD15" i="32"/>
  <c r="AD11" i="32"/>
  <c r="AE7" i="32"/>
  <c r="AE22" i="32"/>
  <c r="S22" i="32"/>
  <c r="I22" i="32"/>
  <c r="AD19" i="32"/>
  <c r="AC22" i="32"/>
  <c r="M22" i="32"/>
  <c r="AA22" i="32"/>
  <c r="Q22" i="32"/>
  <c r="G22" i="32"/>
  <c r="U22" i="32"/>
  <c r="Y46" i="33"/>
  <c r="X16" i="33"/>
  <c r="X13" i="33"/>
  <c r="Y33" i="33"/>
  <c r="AE22" i="33"/>
  <c r="W22" i="33"/>
  <c r="O22" i="33"/>
  <c r="G22" i="33"/>
  <c r="AD86" i="34"/>
  <c r="V86" i="34"/>
  <c r="N86" i="34"/>
  <c r="F86" i="34"/>
  <c r="Z86" i="34"/>
  <c r="R86" i="34"/>
  <c r="J86" i="34"/>
  <c r="AA22" i="34"/>
  <c r="S22" i="34"/>
  <c r="K22" i="34"/>
  <c r="X70" i="22"/>
  <c r="R70" i="22"/>
  <c r="H70" i="22"/>
  <c r="O48" i="22"/>
  <c r="G48" i="22"/>
  <c r="F30" i="22"/>
  <c r="F28" i="22"/>
  <c r="N26" i="22"/>
  <c r="AC33" i="22"/>
  <c r="Q16" i="22"/>
  <c r="Q33" i="22" s="1"/>
  <c r="P24" i="22"/>
  <c r="P28" i="22"/>
  <c r="Q51" i="22"/>
  <c r="P20" i="22"/>
  <c r="P22" i="22"/>
  <c r="P26" i="22"/>
  <c r="P30" i="22"/>
  <c r="Q52" i="22"/>
  <c r="H24" i="22"/>
  <c r="H28" i="22"/>
  <c r="I51" i="22"/>
  <c r="I16" i="22"/>
  <c r="I33" i="22" s="1"/>
  <c r="H20" i="22"/>
  <c r="H22" i="22"/>
  <c r="H26" i="22"/>
  <c r="H30" i="22"/>
  <c r="I52" i="22"/>
  <c r="O16" i="22"/>
  <c r="O33" i="22" s="1"/>
  <c r="N19" i="22"/>
  <c r="N25" i="22"/>
  <c r="N29" i="22"/>
  <c r="O40" i="22"/>
  <c r="O42" i="22"/>
  <c r="O44" i="22"/>
  <c r="O46" i="22"/>
  <c r="O54" i="22"/>
  <c r="O56" i="22"/>
  <c r="O60" i="22"/>
  <c r="O62" i="22"/>
  <c r="O64" i="22"/>
  <c r="O66" i="22"/>
  <c r="O68" i="22"/>
  <c r="N21" i="22"/>
  <c r="N23" i="22"/>
  <c r="N27" i="22"/>
  <c r="O39" i="22"/>
  <c r="O41" i="22"/>
  <c r="O43" i="22"/>
  <c r="O45" i="22"/>
  <c r="O47" i="22"/>
  <c r="O53" i="22"/>
  <c r="O55" i="22"/>
  <c r="G16" i="22"/>
  <c r="G33" i="22" s="1"/>
  <c r="F19" i="22"/>
  <c r="F25" i="22"/>
  <c r="F29" i="22"/>
  <c r="G40" i="22"/>
  <c r="G42" i="22"/>
  <c r="G44" i="22"/>
  <c r="G46" i="22"/>
  <c r="G54" i="22"/>
  <c r="G56" i="22"/>
  <c r="G60" i="22"/>
  <c r="G62" i="22"/>
  <c r="G64" i="22"/>
  <c r="G66" i="22"/>
  <c r="G68" i="22"/>
  <c r="G74" i="22"/>
  <c r="F21" i="22"/>
  <c r="F23" i="22"/>
  <c r="F27" i="22"/>
  <c r="G39" i="22"/>
  <c r="G41" i="22"/>
  <c r="G43" i="22"/>
  <c r="G45" i="22"/>
  <c r="G47" i="22"/>
  <c r="G53" i="22"/>
  <c r="G55" i="22"/>
  <c r="G57" i="22"/>
  <c r="AB112" i="28"/>
  <c r="T112" i="28"/>
  <c r="L112" i="28"/>
  <c r="AE22" i="34"/>
  <c r="W22" i="34"/>
  <c r="O22" i="34"/>
  <c r="G22" i="34"/>
  <c r="Z70" i="22"/>
  <c r="P70" i="22"/>
  <c r="J70" i="22"/>
  <c r="N30" i="22"/>
  <c r="N28" i="22"/>
  <c r="F26" i="22"/>
  <c r="N24" i="22"/>
  <c r="F22" i="22"/>
  <c r="L20" i="22"/>
  <c r="L22" i="22"/>
  <c r="L26" i="22"/>
  <c r="L30" i="22"/>
  <c r="M52" i="22"/>
  <c r="M16" i="22"/>
  <c r="M33" i="22" s="1"/>
  <c r="L24" i="22"/>
  <c r="L28" i="22"/>
  <c r="M51" i="22"/>
  <c r="AU21" i="22"/>
  <c r="N20" i="22"/>
  <c r="K16" i="22"/>
  <c r="K33" i="22" s="1"/>
  <c r="J21" i="22"/>
  <c r="J23" i="22"/>
  <c r="J27" i="22"/>
  <c r="K39" i="22"/>
  <c r="K41" i="22"/>
  <c r="K43" i="22"/>
  <c r="K45" i="22"/>
  <c r="K47" i="22"/>
  <c r="K53" i="22"/>
  <c r="K55" i="22"/>
  <c r="K57" i="22"/>
  <c r="K59" i="22"/>
  <c r="K61" i="22"/>
  <c r="K63" i="22"/>
  <c r="K65" i="22"/>
  <c r="K67" i="22"/>
  <c r="K69" i="22"/>
  <c r="K73" i="22"/>
  <c r="J25" i="22"/>
  <c r="J29" i="22"/>
  <c r="K40" i="22"/>
  <c r="K42" i="22"/>
  <c r="K44" i="22"/>
  <c r="K46" i="22"/>
  <c r="K54" i="22"/>
  <c r="K56" i="22"/>
  <c r="X112" i="28"/>
  <c r="Y112" i="28" s="1"/>
  <c r="P112" i="28"/>
  <c r="H112" i="28"/>
  <c r="F98" i="42"/>
  <c r="V77" i="29"/>
  <c r="N77" i="29"/>
  <c r="F77" i="29"/>
  <c r="AB38" i="29"/>
  <c r="T38" i="29"/>
  <c r="L38" i="29"/>
  <c r="R77" i="30"/>
  <c r="AB77" i="30"/>
  <c r="L77" i="30"/>
  <c r="V77" i="30"/>
  <c r="F77" i="30"/>
  <c r="X77" i="30"/>
  <c r="P77" i="30"/>
  <c r="H77" i="30"/>
  <c r="P38" i="30"/>
  <c r="Z38" i="30"/>
  <c r="J38" i="30"/>
  <c r="T38" i="30"/>
  <c r="Q22" i="30"/>
  <c r="AA22" i="30"/>
  <c r="K22" i="30"/>
  <c r="X86" i="23"/>
  <c r="Z86" i="23"/>
  <c r="R86" i="23"/>
  <c r="J86" i="23"/>
  <c r="AD22" i="20"/>
  <c r="K7" i="21" s="1"/>
  <c r="K8" i="21" s="1"/>
  <c r="T112" i="30"/>
  <c r="V86" i="30"/>
  <c r="P112" i="23"/>
  <c r="Z112" i="23"/>
  <c r="R112" i="23"/>
  <c r="J112" i="23"/>
  <c r="T77" i="23"/>
  <c r="AD77" i="23"/>
  <c r="N77" i="23"/>
  <c r="Z27" i="22"/>
  <c r="R27" i="22"/>
  <c r="AD25" i="22"/>
  <c r="V25" i="22"/>
  <c r="Z23" i="22"/>
  <c r="R23" i="22"/>
  <c r="P98" i="42"/>
  <c r="L98" i="42"/>
  <c r="L121" i="42" s="1"/>
  <c r="L123" i="42" s="1"/>
  <c r="H98" i="42"/>
  <c r="H121" i="42" s="1"/>
  <c r="H123" i="42" s="1"/>
  <c r="H112" i="30"/>
  <c r="Z112" i="30"/>
  <c r="R112" i="30"/>
  <c r="J112" i="30"/>
  <c r="AN22" i="20"/>
  <c r="O7" i="21" s="1"/>
  <c r="O8" i="21" s="1"/>
  <c r="R22" i="20"/>
  <c r="G7" i="21" s="1"/>
  <c r="G8" i="21" s="1"/>
  <c r="O121" i="42"/>
  <c r="O123" i="42" s="1"/>
  <c r="K121" i="42"/>
  <c r="K123" i="42" s="1"/>
  <c r="G98" i="42"/>
  <c r="AC22" i="29"/>
  <c r="U22" i="29"/>
  <c r="M22" i="29"/>
  <c r="L86" i="30"/>
  <c r="AB112" i="23"/>
  <c r="AC112" i="23" s="1"/>
  <c r="L112" i="23"/>
  <c r="V112" i="23"/>
  <c r="F112" i="23"/>
  <c r="Z77" i="23"/>
  <c r="J77" i="23"/>
  <c r="AE22" i="30"/>
  <c r="W22" i="30"/>
  <c r="O22" i="30"/>
  <c r="G22" i="30"/>
  <c r="W113" i="20"/>
  <c r="X113" i="20" s="1"/>
  <c r="I9" i="21" s="1"/>
  <c r="I10" i="21" s="1"/>
  <c r="D89" i="20"/>
  <c r="C111" i="20"/>
  <c r="D111" i="20" s="1"/>
  <c r="D81" i="20"/>
  <c r="D71" i="20"/>
  <c r="D62" i="20"/>
  <c r="D56" i="20"/>
  <c r="D47" i="20"/>
  <c r="D40" i="20"/>
  <c r="C59" i="20"/>
  <c r="D59" i="20" s="1"/>
  <c r="U37" i="20"/>
  <c r="T113" i="20"/>
  <c r="U113" i="20" s="1"/>
  <c r="H9" i="21" s="1"/>
  <c r="H10" i="21" s="1"/>
  <c r="AI22" i="20"/>
  <c r="W22" i="20"/>
  <c r="K22" i="20"/>
  <c r="AN20" i="20"/>
  <c r="AD20" i="20"/>
  <c r="R20" i="20"/>
  <c r="F20" i="20"/>
  <c r="D11" i="20"/>
  <c r="X86" i="24"/>
  <c r="P86" i="24"/>
  <c r="H86" i="24"/>
  <c r="AA22" i="35"/>
  <c r="S22" i="35"/>
  <c r="K22" i="35"/>
  <c r="AD38" i="23"/>
  <c r="V38" i="23"/>
  <c r="N38" i="23"/>
  <c r="F38" i="23"/>
  <c r="W22" i="23"/>
  <c r="O22" i="23"/>
  <c r="G22" i="23"/>
  <c r="AA37" i="20"/>
  <c r="Z113" i="20"/>
  <c r="AG22" i="20"/>
  <c r="L7" i="21" s="1"/>
  <c r="L8" i="21" s="1"/>
  <c r="I22" i="20"/>
  <c r="D7" i="21" s="1"/>
  <c r="D8" i="21" s="1"/>
  <c r="D9" i="20"/>
  <c r="C20" i="20"/>
  <c r="D20" i="20" s="1"/>
  <c r="D8" i="20"/>
  <c r="D29" i="20"/>
  <c r="D104" i="20"/>
  <c r="D120" i="20"/>
  <c r="D124" i="20"/>
  <c r="D129" i="20"/>
  <c r="X77" i="24"/>
  <c r="P77" i="24"/>
  <c r="H77" i="24"/>
  <c r="Z77" i="24"/>
  <c r="R77" i="24"/>
  <c r="J77" i="24"/>
  <c r="AB77" i="35"/>
  <c r="T77" i="35"/>
  <c r="L77" i="35"/>
  <c r="G69" i="17"/>
  <c r="E10" i="18"/>
  <c r="Q28" i="18" s="1"/>
  <c r="O22" i="18" s="1"/>
  <c r="M26" i="18" s="1"/>
  <c r="F18" i="18" s="1"/>
  <c r="Z86" i="30"/>
  <c r="R86" i="30"/>
  <c r="J86" i="30"/>
  <c r="AD38" i="30"/>
  <c r="V38" i="30"/>
  <c r="N38" i="30"/>
  <c r="F38" i="30"/>
  <c r="X77" i="23"/>
  <c r="P77" i="23"/>
  <c r="H77" i="23"/>
  <c r="AE22" i="23"/>
  <c r="AI113" i="20"/>
  <c r="AJ113" i="20" s="1"/>
  <c r="M9" i="21" s="1"/>
  <c r="M10" i="21" s="1"/>
  <c r="K113" i="20"/>
  <c r="L113" i="20" s="1"/>
  <c r="E9" i="21" s="1"/>
  <c r="E10" i="21" s="1"/>
  <c r="D82" i="20"/>
  <c r="D79" i="20"/>
  <c r="D70" i="20"/>
  <c r="D63" i="20"/>
  <c r="D55" i="20"/>
  <c r="D48" i="20"/>
  <c r="AG37" i="20"/>
  <c r="AF113" i="20"/>
  <c r="AG113" i="20" s="1"/>
  <c r="L9" i="21" s="1"/>
  <c r="L10" i="21" s="1"/>
  <c r="I37" i="20"/>
  <c r="H113" i="20"/>
  <c r="I113" i="20" s="1"/>
  <c r="D9" i="21" s="1"/>
  <c r="D10" i="21" s="1"/>
  <c r="D30" i="20"/>
  <c r="D10" i="20"/>
  <c r="Z86" i="24"/>
  <c r="R86" i="24"/>
  <c r="J86" i="24"/>
  <c r="AD86" i="35"/>
  <c r="V86" i="35"/>
  <c r="N86" i="35"/>
  <c r="F86" i="35"/>
  <c r="X86" i="35"/>
  <c r="P86" i="35"/>
  <c r="H86" i="35"/>
  <c r="AE22" i="35"/>
  <c r="W22" i="35"/>
  <c r="O22" i="35"/>
  <c r="G22" i="35"/>
  <c r="Y22" i="35"/>
  <c r="Q22" i="35"/>
  <c r="I22" i="35"/>
  <c r="AL37" i="20"/>
  <c r="AK113" i="20"/>
  <c r="O37" i="20"/>
  <c r="N113" i="20"/>
  <c r="Z77" i="35"/>
  <c r="R77" i="35"/>
  <c r="J77" i="35"/>
  <c r="F30" i="40"/>
  <c r="AB77" i="24"/>
  <c r="T77" i="24"/>
  <c r="L77" i="24"/>
  <c r="Z38" i="24"/>
  <c r="R38" i="24"/>
  <c r="J38" i="24"/>
  <c r="Y22" i="24"/>
  <c r="Q22" i="24"/>
  <c r="I22" i="24"/>
  <c r="AD112" i="35"/>
  <c r="V112" i="35"/>
  <c r="N112" i="35"/>
  <c r="F112" i="35"/>
  <c r="X77" i="35"/>
  <c r="P77" i="35"/>
  <c r="H77" i="35"/>
  <c r="AD38" i="35"/>
  <c r="V38" i="35"/>
  <c r="N38" i="35"/>
  <c r="F38" i="35"/>
  <c r="G106" i="17"/>
  <c r="G146" i="17" s="1"/>
  <c r="G147" i="17" s="1"/>
  <c r="G153" i="17"/>
  <c r="G155" i="17" s="1"/>
  <c r="G172" i="17" s="1"/>
  <c r="G173" i="17" s="1"/>
  <c r="G45" i="17"/>
  <c r="AD112" i="31"/>
  <c r="V112" i="31"/>
  <c r="N112" i="31"/>
  <c r="F112" i="31"/>
  <c r="AD38" i="31"/>
  <c r="V38" i="31"/>
  <c r="N38" i="31"/>
  <c r="F38" i="31"/>
  <c r="AD77" i="27"/>
  <c r="V77" i="27"/>
  <c r="N77" i="27"/>
  <c r="F77" i="27"/>
  <c r="X38" i="27"/>
  <c r="P38" i="27"/>
  <c r="H38" i="27"/>
  <c r="AB77" i="31"/>
  <c r="T77" i="31"/>
  <c r="L77" i="31"/>
  <c r="AA22" i="31"/>
  <c r="S22" i="31"/>
  <c r="K22" i="31"/>
  <c r="AB112" i="27"/>
  <c r="AC112" i="27" s="1"/>
  <c r="T112" i="27"/>
  <c r="L112" i="27"/>
  <c r="D17" i="20"/>
  <c r="AD112" i="24"/>
  <c r="AE112" i="24" s="1"/>
  <c r="V112" i="24"/>
  <c r="N112" i="24"/>
  <c r="F112" i="24"/>
  <c r="AD86" i="24"/>
  <c r="AE86" i="24" s="1"/>
  <c r="V86" i="24"/>
  <c r="N86" i="24"/>
  <c r="F86" i="24"/>
  <c r="AD38" i="24"/>
  <c r="V38" i="24"/>
  <c r="N38" i="24"/>
  <c r="F38" i="24"/>
  <c r="Z112" i="35"/>
  <c r="R112" i="35"/>
  <c r="J112" i="35"/>
  <c r="Z86" i="35"/>
  <c r="R86" i="35"/>
  <c r="J86" i="35"/>
  <c r="Z38" i="35"/>
  <c r="R38" i="35"/>
  <c r="J38" i="35"/>
  <c r="G124" i="17"/>
  <c r="Z112" i="31"/>
  <c r="R112" i="31"/>
  <c r="J112" i="31"/>
  <c r="Z86" i="31"/>
  <c r="R86" i="31"/>
  <c r="J86" i="31"/>
  <c r="Z38" i="31"/>
  <c r="R38" i="31"/>
  <c r="J38" i="31"/>
  <c r="AB86" i="27"/>
  <c r="AC86" i="27" s="1"/>
  <c r="T86" i="27"/>
  <c r="L86" i="27"/>
  <c r="Z77" i="27"/>
  <c r="R77" i="27"/>
  <c r="J77" i="27"/>
  <c r="AB38" i="27"/>
  <c r="T38" i="27"/>
  <c r="L38" i="27"/>
  <c r="AD86" i="31"/>
  <c r="V86" i="31"/>
  <c r="N86" i="31"/>
  <c r="F86" i="31"/>
  <c r="X77" i="31"/>
  <c r="P77" i="31"/>
  <c r="H77" i="31"/>
  <c r="AE22" i="31"/>
  <c r="W22" i="31"/>
  <c r="O22" i="31"/>
  <c r="G22" i="31"/>
  <c r="X112" i="27"/>
  <c r="Y112" i="27" s="1"/>
  <c r="P112" i="27"/>
  <c r="H112" i="27"/>
  <c r="X86" i="27"/>
  <c r="P86" i="27"/>
  <c r="H86" i="27"/>
  <c r="AA22" i="27"/>
  <c r="S22" i="27"/>
  <c r="K22" i="27"/>
  <c r="AC22" i="27"/>
  <c r="U22" i="27"/>
  <c r="M22" i="27"/>
  <c r="Q102" i="22"/>
  <c r="D16" i="22"/>
  <c r="C11" i="19"/>
  <c r="J8" i="21"/>
  <c r="D111" i="32"/>
  <c r="D110" i="32"/>
  <c r="D109" i="32"/>
  <c r="D108" i="32"/>
  <c r="D106" i="32"/>
  <c r="D104" i="32"/>
  <c r="D103" i="32"/>
  <c r="D100" i="32"/>
  <c r="D99" i="32"/>
  <c r="D98" i="32"/>
  <c r="D97" i="32"/>
  <c r="D96" i="32"/>
  <c r="D95" i="32"/>
  <c r="D94" i="32"/>
  <c r="D93" i="32"/>
  <c r="D92" i="32"/>
  <c r="D91" i="32"/>
  <c r="D90" i="32"/>
  <c r="D81" i="32"/>
  <c r="D80" i="32"/>
  <c r="D76" i="32"/>
  <c r="D75" i="32"/>
  <c r="D68" i="32"/>
  <c r="D67" i="32"/>
  <c r="D66" i="32"/>
  <c r="D65" i="32"/>
  <c r="D64" i="32"/>
  <c r="D63" i="32"/>
  <c r="D59" i="32"/>
  <c r="D57" i="32"/>
  <c r="D56" i="32"/>
  <c r="D55" i="32"/>
  <c r="D53" i="32"/>
  <c r="D52" i="32"/>
  <c r="D49" i="32"/>
  <c r="D47" i="32"/>
  <c r="D45" i="32"/>
  <c r="D44" i="32"/>
  <c r="D37" i="32"/>
  <c r="D36" i="32"/>
  <c r="D35" i="32"/>
  <c r="D34" i="32"/>
  <c r="D33" i="32"/>
  <c r="AT12" i="32"/>
  <c r="AS12" i="32"/>
  <c r="AR12" i="32"/>
  <c r="AQ12" i="32"/>
  <c r="AP12" i="32"/>
  <c r="AO12" i="32"/>
  <c r="AN12" i="32"/>
  <c r="AM12" i="32"/>
  <c r="AL12" i="32"/>
  <c r="AK12" i="32"/>
  <c r="AJ12" i="32"/>
  <c r="D32" i="32"/>
  <c r="D29" i="32"/>
  <c r="D111" i="33"/>
  <c r="D110" i="33"/>
  <c r="D109" i="33"/>
  <c r="D108" i="33"/>
  <c r="D106" i="33"/>
  <c r="D104" i="33"/>
  <c r="D103" i="33"/>
  <c r="D100" i="33"/>
  <c r="D99" i="33"/>
  <c r="D98" i="33"/>
  <c r="D97" i="33"/>
  <c r="D96" i="33"/>
  <c r="D95" i="33"/>
  <c r="D94" i="33"/>
  <c r="D93" i="33"/>
  <c r="D92" i="33"/>
  <c r="D91" i="33"/>
  <c r="D90" i="33"/>
  <c r="D81" i="33"/>
  <c r="D80" i="33"/>
  <c r="D76" i="33"/>
  <c r="D75" i="33"/>
  <c r="D68" i="33"/>
  <c r="D67" i="33"/>
  <c r="D66" i="33"/>
  <c r="D65" i="33"/>
  <c r="D64" i="33"/>
  <c r="D63" i="33"/>
  <c r="D59" i="33"/>
  <c r="D57" i="33"/>
  <c r="D56" i="33"/>
  <c r="D55" i="33"/>
  <c r="D53" i="33"/>
  <c r="D52" i="33"/>
  <c r="D49" i="33"/>
  <c r="D47" i="33"/>
  <c r="D45" i="33"/>
  <c r="D44" i="33"/>
  <c r="D37" i="33"/>
  <c r="D36" i="33"/>
  <c r="D35" i="33"/>
  <c r="D34" i="33"/>
  <c r="D33" i="33"/>
  <c r="AT12" i="33"/>
  <c r="AS12" i="33"/>
  <c r="AR12" i="33"/>
  <c r="AQ12" i="33"/>
  <c r="AP12" i="33"/>
  <c r="AO12" i="33"/>
  <c r="AN12" i="33"/>
  <c r="AM12" i="33"/>
  <c r="AL12" i="33"/>
  <c r="AK12" i="33"/>
  <c r="AJ12" i="33"/>
  <c r="D32" i="33"/>
  <c r="D29" i="33"/>
  <c r="D111" i="34"/>
  <c r="D110" i="34"/>
  <c r="D109" i="34"/>
  <c r="D108" i="34"/>
  <c r="D106" i="34"/>
  <c r="D104" i="34"/>
  <c r="D103" i="34"/>
  <c r="D100" i="34"/>
  <c r="D99" i="34"/>
  <c r="D98" i="34"/>
  <c r="D97" i="34"/>
  <c r="D96" i="34"/>
  <c r="D94" i="34"/>
  <c r="D93" i="34"/>
  <c r="D92" i="34"/>
  <c r="D91" i="34"/>
  <c r="D90" i="34"/>
  <c r="D81" i="34"/>
  <c r="D80" i="34"/>
  <c r="D76" i="34"/>
  <c r="D75" i="34"/>
  <c r="D68" i="34"/>
  <c r="D67" i="34"/>
  <c r="D66" i="34"/>
  <c r="D65" i="34"/>
  <c r="D64" i="34"/>
  <c r="D63" i="34"/>
  <c r="D59" i="34"/>
  <c r="D57" i="34"/>
  <c r="D56" i="34"/>
  <c r="D55" i="34"/>
  <c r="D53" i="34"/>
  <c r="D52" i="34"/>
  <c r="D49" i="34"/>
  <c r="D47" i="34"/>
  <c r="D45" i="34"/>
  <c r="D44" i="34"/>
  <c r="D37" i="34"/>
  <c r="D36" i="34"/>
  <c r="D35" i="34"/>
  <c r="D34" i="34"/>
  <c r="D33" i="34"/>
  <c r="D32" i="34"/>
  <c r="D29" i="34"/>
  <c r="D111" i="28"/>
  <c r="D110" i="28"/>
  <c r="D109" i="28"/>
  <c r="D108" i="28"/>
  <c r="D106" i="28"/>
  <c r="D104" i="28"/>
  <c r="D103" i="28"/>
  <c r="D100" i="28"/>
  <c r="D99" i="28"/>
  <c r="D98" i="28"/>
  <c r="D97" i="28"/>
  <c r="D96" i="28"/>
  <c r="D95" i="28"/>
  <c r="D94" i="28"/>
  <c r="D93" i="28"/>
  <c r="D92" i="28"/>
  <c r="D91" i="28"/>
  <c r="D90" i="28"/>
  <c r="D81" i="28"/>
  <c r="D80" i="28"/>
  <c r="D76" i="28"/>
  <c r="D75" i="28"/>
  <c r="D68" i="28"/>
  <c r="D67" i="28"/>
  <c r="D65" i="28"/>
  <c r="D64" i="28"/>
  <c r="D63" i="28"/>
  <c r="D59" i="28"/>
  <c r="D57" i="28"/>
  <c r="D56" i="28"/>
  <c r="D55" i="28"/>
  <c r="D53" i="28"/>
  <c r="D52" i="28"/>
  <c r="D49" i="28"/>
  <c r="D47" i="28"/>
  <c r="D45" i="28"/>
  <c r="D44" i="28"/>
  <c r="D37" i="28"/>
  <c r="D36" i="28"/>
  <c r="D35" i="28"/>
  <c r="D34" i="28"/>
  <c r="D33" i="28"/>
  <c r="D32" i="28"/>
  <c r="D29" i="28"/>
  <c r="D111" i="26"/>
  <c r="D110" i="26"/>
  <c r="D109" i="26"/>
  <c r="D108" i="26"/>
  <c r="D106" i="26"/>
  <c r="D104" i="26"/>
  <c r="D103" i="26"/>
  <c r="D100" i="26"/>
  <c r="D99" i="26"/>
  <c r="D98" i="26"/>
  <c r="D97" i="26"/>
  <c r="D96" i="26"/>
  <c r="D95" i="26"/>
  <c r="D94" i="26"/>
  <c r="D93" i="26"/>
  <c r="D92" i="26"/>
  <c r="D91" i="26"/>
  <c r="D90" i="26"/>
  <c r="D81" i="26"/>
  <c r="D80" i="26"/>
  <c r="D76" i="26"/>
  <c r="D75" i="26"/>
  <c r="D68" i="26"/>
  <c r="D67" i="26"/>
  <c r="D66" i="26"/>
  <c r="D65" i="26"/>
  <c r="D64" i="26"/>
  <c r="D63" i="26"/>
  <c r="D59" i="26"/>
  <c r="D57" i="26"/>
  <c r="D56" i="26"/>
  <c r="D55" i="26"/>
  <c r="D53" i="26"/>
  <c r="D52" i="26"/>
  <c r="D49" i="26"/>
  <c r="D47" i="26"/>
  <c r="D45" i="26"/>
  <c r="D44" i="26"/>
  <c r="D37" i="26"/>
  <c r="D36" i="26"/>
  <c r="D35" i="26"/>
  <c r="D34" i="26"/>
  <c r="D33" i="26"/>
  <c r="AT12" i="26"/>
  <c r="AS12" i="26"/>
  <c r="AR12" i="26"/>
  <c r="AQ12" i="26"/>
  <c r="AP12" i="26"/>
  <c r="AO12" i="26"/>
  <c r="AN12" i="26"/>
  <c r="AM12" i="26"/>
  <c r="AL12" i="26"/>
  <c r="AK12" i="26"/>
  <c r="AJ12" i="26"/>
  <c r="D32" i="26"/>
  <c r="D29" i="26"/>
  <c r="D111" i="29"/>
  <c r="D110" i="29"/>
  <c r="D109" i="29"/>
  <c r="D108" i="29"/>
  <c r="D106" i="29"/>
  <c r="D104" i="29"/>
  <c r="D103" i="29"/>
  <c r="D100" i="29"/>
  <c r="D99" i="29"/>
  <c r="D98" i="29"/>
  <c r="D97" i="29"/>
  <c r="D96" i="29"/>
  <c r="D95" i="29"/>
  <c r="D94" i="29"/>
  <c r="D93" i="29"/>
  <c r="D92" i="29"/>
  <c r="D91" i="29"/>
  <c r="D90" i="29"/>
  <c r="D81" i="29"/>
  <c r="D80" i="29"/>
  <c r="D76" i="29"/>
  <c r="D75" i="29"/>
  <c r="D68" i="29"/>
  <c r="D67" i="29"/>
  <c r="D66" i="29"/>
  <c r="D65" i="29"/>
  <c r="D64" i="29"/>
  <c r="D63" i="29"/>
  <c r="D59" i="29"/>
  <c r="D57" i="29"/>
  <c r="D56" i="29"/>
  <c r="D55" i="29"/>
  <c r="D53" i="29"/>
  <c r="D52" i="29"/>
  <c r="D49" i="29"/>
  <c r="D47" i="29"/>
  <c r="D45" i="29"/>
  <c r="D44" i="29"/>
  <c r="D37" i="29"/>
  <c r="D36" i="29"/>
  <c r="D35" i="29"/>
  <c r="D34" i="29"/>
  <c r="D33" i="29"/>
  <c r="AT12" i="29"/>
  <c r="AS12" i="29"/>
  <c r="AR12" i="29"/>
  <c r="AQ12" i="29"/>
  <c r="AP12" i="29"/>
  <c r="AO12" i="29"/>
  <c r="AN12" i="29"/>
  <c r="AM12" i="29"/>
  <c r="AL12" i="29"/>
  <c r="AK12" i="29"/>
  <c r="AJ12" i="29"/>
  <c r="D32" i="29"/>
  <c r="D29" i="29"/>
  <c r="D111" i="30"/>
  <c r="D110" i="30"/>
  <c r="D109" i="30"/>
  <c r="D108" i="30"/>
  <c r="D106" i="30"/>
  <c r="D104" i="30"/>
  <c r="D103" i="30"/>
  <c r="D100" i="30"/>
  <c r="D99" i="30"/>
  <c r="D98" i="30"/>
  <c r="D97" i="30"/>
  <c r="D96" i="30"/>
  <c r="D95" i="30"/>
  <c r="D94" i="30"/>
  <c r="D93" i="30"/>
  <c r="D92" i="30"/>
  <c r="D91" i="30"/>
  <c r="D90" i="30"/>
  <c r="D81" i="30"/>
  <c r="D80" i="30"/>
  <c r="D76" i="30"/>
  <c r="D75" i="30"/>
  <c r="D68" i="30"/>
  <c r="D67" i="30"/>
  <c r="D66" i="30"/>
  <c r="D65" i="30"/>
  <c r="D64" i="30"/>
  <c r="D63" i="30"/>
  <c r="D59" i="30"/>
  <c r="D57" i="30"/>
  <c r="D56" i="30"/>
  <c r="D55" i="30"/>
  <c r="D53" i="30"/>
  <c r="D52" i="30"/>
  <c r="D49" i="30"/>
  <c r="D47" i="30"/>
  <c r="D45" i="30"/>
  <c r="D44" i="30"/>
  <c r="D37" i="30"/>
  <c r="D36" i="30"/>
  <c r="D35" i="30"/>
  <c r="D34" i="30"/>
  <c r="D33" i="30"/>
  <c r="AT12" i="30"/>
  <c r="AS12" i="30"/>
  <c r="AR12" i="30"/>
  <c r="AQ12" i="30"/>
  <c r="AP12" i="30"/>
  <c r="AO12" i="30"/>
  <c r="AN12" i="30"/>
  <c r="AM12" i="30"/>
  <c r="AL12" i="30"/>
  <c r="AK12" i="30"/>
  <c r="AJ12" i="30"/>
  <c r="D32" i="30"/>
  <c r="D29" i="30"/>
  <c r="D111" i="23"/>
  <c r="D110" i="23"/>
  <c r="D109" i="23"/>
  <c r="D108" i="23"/>
  <c r="D106" i="23"/>
  <c r="D104" i="23"/>
  <c r="D103" i="23"/>
  <c r="D100" i="23"/>
  <c r="D99" i="23"/>
  <c r="D98" i="23"/>
  <c r="D97" i="23"/>
  <c r="D96" i="23"/>
  <c r="D95" i="23"/>
  <c r="D94" i="23"/>
  <c r="D93" i="23"/>
  <c r="D92" i="23"/>
  <c r="D91" i="23"/>
  <c r="D90" i="23"/>
  <c r="D81" i="23"/>
  <c r="D80" i="23"/>
  <c r="D76" i="23"/>
  <c r="D75" i="23"/>
  <c r="D68" i="23"/>
  <c r="D67" i="23"/>
  <c r="D66" i="23"/>
  <c r="D65" i="23"/>
  <c r="D64" i="23"/>
  <c r="D63" i="23"/>
  <c r="D59" i="23"/>
  <c r="D57" i="23"/>
  <c r="D56" i="23"/>
  <c r="D55" i="23"/>
  <c r="D53" i="23"/>
  <c r="D52" i="23"/>
  <c r="D49" i="23"/>
  <c r="D47" i="23"/>
  <c r="D45" i="23"/>
  <c r="D44" i="23"/>
  <c r="D37" i="23"/>
  <c r="D35" i="23"/>
  <c r="D34" i="23"/>
  <c r="D33" i="23"/>
  <c r="D32" i="23"/>
  <c r="D29" i="23"/>
  <c r="D111" i="24"/>
  <c r="D110" i="24"/>
  <c r="D109" i="24"/>
  <c r="D108" i="24"/>
  <c r="D106" i="24"/>
  <c r="D104" i="24"/>
  <c r="D103" i="24"/>
  <c r="D100" i="24"/>
  <c r="D99" i="24"/>
  <c r="D98" i="24"/>
  <c r="D97" i="24"/>
  <c r="D96" i="24"/>
  <c r="D95" i="24"/>
  <c r="D94" i="24"/>
  <c r="D93" i="24"/>
  <c r="D92" i="24"/>
  <c r="D91" i="24"/>
  <c r="D90" i="24"/>
  <c r="D81" i="24"/>
  <c r="D80" i="24"/>
  <c r="D76" i="24"/>
  <c r="D75" i="24"/>
  <c r="D68" i="24"/>
  <c r="D67" i="24"/>
  <c r="D66" i="24"/>
  <c r="D65" i="24"/>
  <c r="D64" i="24"/>
  <c r="D63" i="24"/>
  <c r="D59" i="24"/>
  <c r="D57" i="24"/>
  <c r="D56" i="24"/>
  <c r="D55" i="24"/>
  <c r="D53" i="24"/>
  <c r="D52" i="24"/>
  <c r="D49" i="24"/>
  <c r="D47" i="24"/>
  <c r="D45" i="24"/>
  <c r="D44" i="24"/>
  <c r="D37" i="24"/>
  <c r="D36" i="24"/>
  <c r="D35" i="24"/>
  <c r="D34" i="24"/>
  <c r="D33" i="24"/>
  <c r="D32" i="24"/>
  <c r="D29" i="24"/>
  <c r="D111" i="35"/>
  <c r="D110" i="35"/>
  <c r="D109" i="35"/>
  <c r="D108" i="35"/>
  <c r="D106" i="35"/>
  <c r="D104" i="35"/>
  <c r="D103" i="35"/>
  <c r="D100" i="35"/>
  <c r="D99" i="35"/>
  <c r="D98" i="35"/>
  <c r="D97" i="35"/>
  <c r="D96" i="35"/>
  <c r="D95" i="35"/>
  <c r="D94" i="35"/>
  <c r="D93" i="35"/>
  <c r="D92" i="35"/>
  <c r="D91" i="35"/>
  <c r="D90" i="35"/>
  <c r="D81" i="35"/>
  <c r="D80" i="35"/>
  <c r="D76" i="35"/>
  <c r="D75" i="35"/>
  <c r="D68" i="35"/>
  <c r="D67" i="35"/>
  <c r="D66" i="35"/>
  <c r="D65" i="35"/>
  <c r="D64" i="35"/>
  <c r="D63" i="35"/>
  <c r="D59" i="35"/>
  <c r="D57" i="35"/>
  <c r="D56" i="35"/>
  <c r="D55" i="35"/>
  <c r="D53" i="35"/>
  <c r="D52" i="35"/>
  <c r="D49" i="35"/>
  <c r="D47" i="35"/>
  <c r="D45" i="35"/>
  <c r="D44" i="35"/>
  <c r="D37" i="35"/>
  <c r="D36" i="35"/>
  <c r="D35" i="35"/>
  <c r="D34" i="35"/>
  <c r="D33" i="35"/>
  <c r="D32" i="35"/>
  <c r="D29" i="35"/>
  <c r="D111" i="31"/>
  <c r="D110" i="31"/>
  <c r="D109" i="31"/>
  <c r="D108" i="31"/>
  <c r="D106" i="31"/>
  <c r="D104" i="31"/>
  <c r="D103" i="31"/>
  <c r="D100" i="31"/>
  <c r="D99" i="31"/>
  <c r="D98" i="31"/>
  <c r="D97" i="31"/>
  <c r="D96" i="31"/>
  <c r="D95" i="31"/>
  <c r="D94" i="31"/>
  <c r="D93" i="31"/>
  <c r="D92" i="31"/>
  <c r="D91" i="31"/>
  <c r="D90" i="31"/>
  <c r="D81" i="31"/>
  <c r="D80" i="31"/>
  <c r="D76" i="31"/>
  <c r="D75" i="31"/>
  <c r="D68" i="31"/>
  <c r="D67" i="31"/>
  <c r="D66" i="31"/>
  <c r="D65" i="31"/>
  <c r="D64" i="31"/>
  <c r="D63" i="31"/>
  <c r="D59" i="31"/>
  <c r="D57" i="31"/>
  <c r="D56" i="31"/>
  <c r="D55" i="31"/>
  <c r="D53" i="31"/>
  <c r="D52" i="31"/>
  <c r="D49" i="31"/>
  <c r="D47" i="31"/>
  <c r="D45" i="31"/>
  <c r="D44" i="31"/>
  <c r="D37" i="31"/>
  <c r="D36" i="31"/>
  <c r="D35" i="31"/>
  <c r="D34" i="31"/>
  <c r="D33" i="31"/>
  <c r="AT12" i="31"/>
  <c r="AS12" i="31"/>
  <c r="AR12" i="31"/>
  <c r="AQ12" i="31"/>
  <c r="AP12" i="31"/>
  <c r="AO12" i="31"/>
  <c r="AN12" i="31"/>
  <c r="AM12" i="31"/>
  <c r="AL12" i="31"/>
  <c r="AK12" i="31"/>
  <c r="AJ12" i="31"/>
  <c r="D32" i="31"/>
  <c r="D29" i="31"/>
  <c r="D110" i="27"/>
  <c r="D109" i="27"/>
  <c r="D108" i="27"/>
  <c r="D106" i="27"/>
  <c r="D104" i="27"/>
  <c r="D103" i="27"/>
  <c r="D100" i="27"/>
  <c r="D99" i="27"/>
  <c r="D98" i="27"/>
  <c r="D97" i="27"/>
  <c r="D96" i="27"/>
  <c r="D95" i="27"/>
  <c r="D94" i="27"/>
  <c r="D93" i="27"/>
  <c r="D92" i="27"/>
  <c r="D91" i="27"/>
  <c r="D90" i="27"/>
  <c r="D81" i="27"/>
  <c r="D80" i="27"/>
  <c r="D76" i="27"/>
  <c r="D75" i="27"/>
  <c r="D68" i="27"/>
  <c r="D67" i="27"/>
  <c r="D66" i="27"/>
  <c r="D65" i="27"/>
  <c r="D64" i="27"/>
  <c r="D63" i="27"/>
  <c r="D59" i="27"/>
  <c r="D57" i="27"/>
  <c r="D56" i="27"/>
  <c r="D55" i="27"/>
  <c r="D53" i="27"/>
  <c r="D52" i="27"/>
  <c r="D49" i="27"/>
  <c r="D47" i="27"/>
  <c r="D44" i="27"/>
  <c r="D37" i="27"/>
  <c r="D36" i="27"/>
  <c r="D35" i="27"/>
  <c r="D34" i="27"/>
  <c r="D33" i="27"/>
  <c r="D32" i="27"/>
  <c r="D29" i="27"/>
  <c r="D107" i="32"/>
  <c r="D105" i="32"/>
  <c r="D102" i="32"/>
  <c r="D101" i="32"/>
  <c r="D89" i="32"/>
  <c r="D85" i="32"/>
  <c r="D84" i="32"/>
  <c r="D83" i="32"/>
  <c r="D82" i="32"/>
  <c r="D74" i="32"/>
  <c r="D73" i="32"/>
  <c r="D72" i="32"/>
  <c r="D71" i="32"/>
  <c r="D70" i="32"/>
  <c r="D69" i="32"/>
  <c r="D58" i="32"/>
  <c r="D54" i="32"/>
  <c r="D51" i="32"/>
  <c r="D50" i="32"/>
  <c r="D46" i="32"/>
  <c r="D43" i="32"/>
  <c r="D42" i="32"/>
  <c r="D30" i="32"/>
  <c r="D107" i="33"/>
  <c r="D105" i="33"/>
  <c r="D102" i="33"/>
  <c r="D101" i="33"/>
  <c r="D89" i="33"/>
  <c r="D85" i="33"/>
  <c r="D84" i="33"/>
  <c r="D83" i="33"/>
  <c r="D82" i="33"/>
  <c r="D74" i="33"/>
  <c r="D73" i="33"/>
  <c r="D72" i="33"/>
  <c r="D71" i="33"/>
  <c r="D70" i="33"/>
  <c r="D69" i="33"/>
  <c r="D58" i="33"/>
  <c r="D54" i="33"/>
  <c r="D51" i="33"/>
  <c r="D50" i="33"/>
  <c r="D46" i="33"/>
  <c r="D43" i="33"/>
  <c r="D42" i="33"/>
  <c r="D30" i="33"/>
  <c r="D107" i="34"/>
  <c r="D105" i="34"/>
  <c r="D102" i="34"/>
  <c r="D101" i="34"/>
  <c r="D95" i="34"/>
  <c r="AT12" i="34"/>
  <c r="AS12" i="34"/>
  <c r="AR12" i="34"/>
  <c r="AQ12" i="34"/>
  <c r="AP12" i="34"/>
  <c r="AO12" i="34"/>
  <c r="AN12" i="34"/>
  <c r="AM12" i="34"/>
  <c r="AL12" i="34"/>
  <c r="AK12" i="34"/>
  <c r="AJ12" i="34"/>
  <c r="D89" i="34"/>
  <c r="D85" i="34"/>
  <c r="D84" i="34"/>
  <c r="D83" i="34"/>
  <c r="D82" i="34"/>
  <c r="D74" i="34"/>
  <c r="D73" i="34"/>
  <c r="D72" i="34"/>
  <c r="D71" i="34"/>
  <c r="D70" i="34"/>
  <c r="D69" i="34"/>
  <c r="D58" i="34"/>
  <c r="D54" i="34"/>
  <c r="D51" i="34"/>
  <c r="D50" i="34"/>
  <c r="D46" i="34"/>
  <c r="D43" i="34"/>
  <c r="D42" i="34"/>
  <c r="D30" i="34"/>
  <c r="D107" i="28"/>
  <c r="D105" i="28"/>
  <c r="D102" i="28"/>
  <c r="D101" i="28"/>
  <c r="D89" i="28"/>
  <c r="D85" i="28"/>
  <c r="D84" i="28"/>
  <c r="D83" i="28"/>
  <c r="D82" i="28"/>
  <c r="D74" i="28"/>
  <c r="D73" i="28"/>
  <c r="D72" i="28"/>
  <c r="D71" i="28"/>
  <c r="D70" i="28"/>
  <c r="D69" i="28"/>
  <c r="D58" i="28"/>
  <c r="D54" i="28"/>
  <c r="D51" i="28"/>
  <c r="D50" i="28"/>
  <c r="D46" i="28"/>
  <c r="D42" i="28"/>
  <c r="D41" i="28"/>
  <c r="D30" i="28"/>
  <c r="D107" i="26"/>
  <c r="D105" i="26"/>
  <c r="D102" i="26"/>
  <c r="D101" i="26"/>
  <c r="D89" i="26"/>
  <c r="D85" i="26"/>
  <c r="D84" i="26"/>
  <c r="D83" i="26"/>
  <c r="D82" i="26"/>
  <c r="D74" i="26"/>
  <c r="D73" i="26"/>
  <c r="D72" i="26"/>
  <c r="D71" i="26"/>
  <c r="D70" i="26"/>
  <c r="D69" i="26"/>
  <c r="D58" i="26"/>
  <c r="D54" i="26"/>
  <c r="D51" i="26"/>
  <c r="D50" i="26"/>
  <c r="D46" i="26"/>
  <c r="D42" i="26"/>
  <c r="D30" i="26"/>
  <c r="D107" i="29"/>
  <c r="D105" i="29"/>
  <c r="D102" i="29"/>
  <c r="D101" i="29"/>
  <c r="D89" i="29"/>
  <c r="D85" i="29"/>
  <c r="D84" i="29"/>
  <c r="D83" i="29"/>
  <c r="D82" i="29"/>
  <c r="D74" i="29"/>
  <c r="D73" i="29"/>
  <c r="D72" i="29"/>
  <c r="D71" i="29"/>
  <c r="D70" i="29"/>
  <c r="D69" i="29"/>
  <c r="D58" i="29"/>
  <c r="D54" i="29"/>
  <c r="D51" i="29"/>
  <c r="D50" i="29"/>
  <c r="D46" i="29"/>
  <c r="D42" i="29"/>
  <c r="D30" i="29"/>
  <c r="D107" i="30"/>
  <c r="D105" i="30"/>
  <c r="D102" i="30"/>
  <c r="D101" i="30"/>
  <c r="D89" i="30"/>
  <c r="D85" i="30"/>
  <c r="D84" i="30"/>
  <c r="D83" i="30"/>
  <c r="D82" i="30"/>
  <c r="D74" i="30"/>
  <c r="D73" i="30"/>
  <c r="D72" i="30"/>
  <c r="D71" i="30"/>
  <c r="D70" i="30"/>
  <c r="D69" i="30"/>
  <c r="D58" i="30"/>
  <c r="D54" i="30"/>
  <c r="D51" i="30"/>
  <c r="D50" i="30"/>
  <c r="D46" i="30"/>
  <c r="D42" i="30"/>
  <c r="D30" i="30"/>
  <c r="D107" i="23"/>
  <c r="D105" i="23"/>
  <c r="D102" i="23"/>
  <c r="D101" i="23"/>
  <c r="D89" i="23"/>
  <c r="D85" i="23"/>
  <c r="D84" i="23"/>
  <c r="D83" i="23"/>
  <c r="D82" i="23"/>
  <c r="D74" i="23"/>
  <c r="D73" i="23"/>
  <c r="D72" i="23"/>
  <c r="D71" i="23"/>
  <c r="D70" i="23"/>
  <c r="D69" i="23"/>
  <c r="D58" i="23"/>
  <c r="D54" i="23"/>
  <c r="D51" i="23"/>
  <c r="D50" i="23"/>
  <c r="D46" i="23"/>
  <c r="D42" i="23"/>
  <c r="D41" i="23"/>
  <c r="D30" i="23"/>
  <c r="D107" i="24"/>
  <c r="D105" i="24"/>
  <c r="D102" i="24"/>
  <c r="D101" i="24"/>
  <c r="D89" i="24"/>
  <c r="D85" i="24"/>
  <c r="D84" i="24"/>
  <c r="D83" i="24"/>
  <c r="D82" i="24"/>
  <c r="D74" i="24"/>
  <c r="D73" i="24"/>
  <c r="D72" i="24"/>
  <c r="D71" i="24"/>
  <c r="D70" i="24"/>
  <c r="D69" i="24"/>
  <c r="D58" i="24"/>
  <c r="D54" i="24"/>
  <c r="D51" i="24"/>
  <c r="D50" i="24"/>
  <c r="D46" i="24"/>
  <c r="AT12" i="24"/>
  <c r="AS12" i="24"/>
  <c r="AR12" i="24"/>
  <c r="AQ12" i="24"/>
  <c r="AP12" i="24"/>
  <c r="AO12" i="24"/>
  <c r="AN12" i="24"/>
  <c r="AM12" i="24"/>
  <c r="AL12" i="24"/>
  <c r="AK12" i="24"/>
  <c r="AJ12" i="24"/>
  <c r="D42" i="24"/>
  <c r="D30" i="24"/>
  <c r="D107" i="35"/>
  <c r="D105" i="35"/>
  <c r="D102" i="35"/>
  <c r="D101" i="35"/>
  <c r="D89" i="35"/>
  <c r="D85" i="35"/>
  <c r="D84" i="35"/>
  <c r="D83" i="35"/>
  <c r="D82" i="35"/>
  <c r="D74" i="35"/>
  <c r="D73" i="35"/>
  <c r="D72" i="35"/>
  <c r="D71" i="35"/>
  <c r="D70" i="35"/>
  <c r="D69" i="35"/>
  <c r="D58" i="35"/>
  <c r="D54" i="35"/>
  <c r="D51" i="35"/>
  <c r="D50" i="35"/>
  <c r="D46" i="35"/>
  <c r="D42" i="35"/>
  <c r="D41" i="35"/>
  <c r="D30" i="35"/>
  <c r="D107" i="31"/>
  <c r="D105" i="31"/>
  <c r="D102" i="31"/>
  <c r="D101" i="31"/>
  <c r="D89" i="31"/>
  <c r="D85" i="31"/>
  <c r="D84" i="31"/>
  <c r="D83" i="31"/>
  <c r="D82" i="31"/>
  <c r="D74" i="31"/>
  <c r="D73" i="31"/>
  <c r="D72" i="31"/>
  <c r="D71" i="31"/>
  <c r="D70" i="31"/>
  <c r="D69" i="31"/>
  <c r="D58" i="31"/>
  <c r="D54" i="31"/>
  <c r="D51" i="31"/>
  <c r="D50" i="31"/>
  <c r="D46" i="31"/>
  <c r="D42" i="31"/>
  <c r="D30" i="31"/>
  <c r="D107" i="27"/>
  <c r="D105" i="27"/>
  <c r="D102" i="27"/>
  <c r="D101" i="27"/>
  <c r="D89" i="27"/>
  <c r="D85" i="27"/>
  <c r="D84" i="27"/>
  <c r="D83" i="27"/>
  <c r="D82" i="27"/>
  <c r="D74" i="27"/>
  <c r="D73" i="27"/>
  <c r="D72" i="27"/>
  <c r="D71" i="27"/>
  <c r="D70" i="27"/>
  <c r="D69" i="27"/>
  <c r="D58" i="27"/>
  <c r="D54" i="27"/>
  <c r="D51" i="27"/>
  <c r="D50" i="27"/>
  <c r="D46" i="27"/>
  <c r="D42" i="27"/>
  <c r="D41" i="27"/>
  <c r="D30" i="27"/>
  <c r="AH12" i="32"/>
  <c r="AH12" i="33"/>
  <c r="AH12" i="34"/>
  <c r="AH12" i="26"/>
  <c r="AH12" i="29"/>
  <c r="AH12" i="30"/>
  <c r="AH12" i="24"/>
  <c r="AH12" i="31"/>
  <c r="AI12" i="32"/>
  <c r="AI12" i="33"/>
  <c r="AI12" i="34"/>
  <c r="AI12" i="26"/>
  <c r="AI12" i="29"/>
  <c r="AI12" i="30"/>
  <c r="AI12" i="24"/>
  <c r="AI12" i="31"/>
  <c r="D41" i="32"/>
  <c r="D41" i="33"/>
  <c r="D41" i="34"/>
  <c r="D41" i="26"/>
  <c r="D41" i="29"/>
  <c r="D41" i="30"/>
  <c r="D41" i="24"/>
  <c r="D41" i="31"/>
  <c r="AD10" i="26" l="1"/>
  <c r="AB6" i="22"/>
  <c r="AA36" i="29"/>
  <c r="AA65" i="24"/>
  <c r="Y107" i="31"/>
  <c r="AD21" i="26"/>
  <c r="D332" i="37"/>
  <c r="Y73" i="35"/>
  <c r="X15" i="35"/>
  <c r="Y80" i="35"/>
  <c r="Y84" i="35"/>
  <c r="Y91" i="35"/>
  <c r="X10" i="35"/>
  <c r="Y95" i="35"/>
  <c r="X17" i="35"/>
  <c r="Y99" i="35"/>
  <c r="AQ6" i="35"/>
  <c r="AQ13" i="35" s="1"/>
  <c r="Y103" i="35"/>
  <c r="Y31" i="35"/>
  <c r="Y107" i="35"/>
  <c r="Y111" i="35"/>
  <c r="X14" i="35"/>
  <c r="Y94" i="35"/>
  <c r="Y35" i="35"/>
  <c r="X19" i="35"/>
  <c r="Y41" i="35"/>
  <c r="Y45" i="35"/>
  <c r="Y58" i="35"/>
  <c r="Y50" i="35"/>
  <c r="Y54" i="35"/>
  <c r="Y65" i="35"/>
  <c r="Y69" i="35"/>
  <c r="X18" i="35"/>
  <c r="AA54" i="29"/>
  <c r="AA77" i="33"/>
  <c r="AC101" i="31"/>
  <c r="AA81" i="33"/>
  <c r="AC7" i="31"/>
  <c r="Y86" i="35"/>
  <c r="AA63" i="33"/>
  <c r="AS6" i="31"/>
  <c r="AA91" i="33"/>
  <c r="Y38" i="35"/>
  <c r="Y112" i="35"/>
  <c r="AA106" i="33"/>
  <c r="AC30" i="31"/>
  <c r="AA90" i="33"/>
  <c r="AA68" i="29"/>
  <c r="Y48" i="28"/>
  <c r="O69" i="24"/>
  <c r="O48" i="24"/>
  <c r="O50" i="24"/>
  <c r="O59" i="24"/>
  <c r="O30" i="24"/>
  <c r="O109" i="24"/>
  <c r="O66" i="24"/>
  <c r="O43" i="24"/>
  <c r="O68" i="24"/>
  <c r="O95" i="24"/>
  <c r="O36" i="24"/>
  <c r="O64" i="24"/>
  <c r="N16" i="24"/>
  <c r="AB10" i="27"/>
  <c r="AC65" i="27"/>
  <c r="AC82" i="27"/>
  <c r="AC64" i="27"/>
  <c r="AB5" i="22"/>
  <c r="AB11" i="22" s="1"/>
  <c r="X60" i="28"/>
  <c r="Y60" i="28" s="1"/>
  <c r="AB10" i="22"/>
  <c r="AD6" i="22"/>
  <c r="AD5" i="22"/>
  <c r="AC35" i="27"/>
  <c r="AA74" i="29"/>
  <c r="AE56" i="23"/>
  <c r="AA34" i="29"/>
  <c r="AC48" i="27"/>
  <c r="AC51" i="27"/>
  <c r="AC74" i="27"/>
  <c r="AC90" i="27"/>
  <c r="AC96" i="27"/>
  <c r="AC49" i="27"/>
  <c r="AC33" i="27"/>
  <c r="AC43" i="27"/>
  <c r="AC31" i="27"/>
  <c r="AB19" i="27"/>
  <c r="AC103" i="27"/>
  <c r="AC67" i="27"/>
  <c r="O26" i="21"/>
  <c r="AD8" i="22"/>
  <c r="K363" i="42"/>
  <c r="K365" i="42" s="1"/>
  <c r="I363" i="42"/>
  <c r="I365" i="42" s="1"/>
  <c r="Y77" i="23"/>
  <c r="AD11" i="35"/>
  <c r="AA108" i="27"/>
  <c r="AE55" i="32"/>
  <c r="AC89" i="29"/>
  <c r="AC35" i="29"/>
  <c r="Y98" i="31"/>
  <c r="AA69" i="24"/>
  <c r="Y69" i="31"/>
  <c r="AC82" i="29"/>
  <c r="AC111" i="29"/>
  <c r="Y57" i="31"/>
  <c r="Y53" i="31"/>
  <c r="Y103" i="31"/>
  <c r="Z21" i="26"/>
  <c r="AA29" i="27"/>
  <c r="AE36" i="35"/>
  <c r="AA112" i="27"/>
  <c r="AC71" i="29"/>
  <c r="AC95" i="29"/>
  <c r="Y36" i="31"/>
  <c r="Z12" i="26"/>
  <c r="AA70" i="27"/>
  <c r="AE7" i="35"/>
  <c r="AE24" i="35" s="1"/>
  <c r="AT8" i="35" s="1"/>
  <c r="AC63" i="29"/>
  <c r="AC91" i="29"/>
  <c r="Y94" i="31"/>
  <c r="AA66" i="27"/>
  <c r="AC52" i="29"/>
  <c r="AC73" i="29"/>
  <c r="AA52" i="29"/>
  <c r="Y47" i="31"/>
  <c r="AA98" i="27"/>
  <c r="AC47" i="29"/>
  <c r="AC54" i="29"/>
  <c r="AC98" i="29"/>
  <c r="AA109" i="29"/>
  <c r="Y101" i="31"/>
  <c r="AA94" i="27"/>
  <c r="AC32" i="29"/>
  <c r="AC50" i="29"/>
  <c r="Y82" i="31"/>
  <c r="AB11" i="29"/>
  <c r="Z14" i="27"/>
  <c r="AC24" i="31"/>
  <c r="AS8" i="31" s="1"/>
  <c r="AS9" i="31" s="1"/>
  <c r="AS21" i="31" s="1"/>
  <c r="AB14" i="29"/>
  <c r="AC7" i="29"/>
  <c r="AC34" i="29"/>
  <c r="AA76" i="29"/>
  <c r="Y52" i="31"/>
  <c r="Y43" i="31"/>
  <c r="AB17" i="29"/>
  <c r="AC108" i="29"/>
  <c r="AB18" i="29"/>
  <c r="AA44" i="27"/>
  <c r="AC96" i="29"/>
  <c r="AC53" i="29"/>
  <c r="AA103" i="29"/>
  <c r="Y92" i="31"/>
  <c r="AB21" i="29"/>
  <c r="AA34" i="27"/>
  <c r="O112" i="30"/>
  <c r="AC92" i="29"/>
  <c r="AA59" i="29"/>
  <c r="Y70" i="31"/>
  <c r="Z21" i="27"/>
  <c r="AB10" i="29"/>
  <c r="AC86" i="29"/>
  <c r="AC77" i="29"/>
  <c r="AC81" i="29"/>
  <c r="AA42" i="29"/>
  <c r="Y44" i="31"/>
  <c r="X20" i="31"/>
  <c r="AC70" i="29"/>
  <c r="Y64" i="23"/>
  <c r="D318" i="37"/>
  <c r="F72" i="37"/>
  <c r="E72" i="37"/>
  <c r="BH40" i="34"/>
  <c r="AB215" i="38" s="1"/>
  <c r="D114" i="37"/>
  <c r="AA109" i="27"/>
  <c r="M38" i="24"/>
  <c r="M96" i="26"/>
  <c r="D134" i="37"/>
  <c r="J20" i="24"/>
  <c r="D102" i="37"/>
  <c r="F386" i="37"/>
  <c r="E386" i="37"/>
  <c r="W47" i="29"/>
  <c r="D293" i="37"/>
  <c r="AA73" i="23"/>
  <c r="D349" i="37"/>
  <c r="F80" i="37"/>
  <c r="E80" i="37"/>
  <c r="F229" i="37"/>
  <c r="E229" i="37"/>
  <c r="P389" i="37"/>
  <c r="M37" i="24"/>
  <c r="D133" i="37"/>
  <c r="E353" i="37"/>
  <c r="F353" i="37"/>
  <c r="AE77" i="23"/>
  <c r="AD13" i="35"/>
  <c r="Z20" i="26"/>
  <c r="P17" i="29"/>
  <c r="D200" i="37"/>
  <c r="V18" i="23"/>
  <c r="D287" i="37"/>
  <c r="X10" i="23"/>
  <c r="AA104" i="27"/>
  <c r="Z10" i="27"/>
  <c r="AA90" i="27"/>
  <c r="AA30" i="27"/>
  <c r="AD15" i="35"/>
  <c r="X13" i="23"/>
  <c r="E82" i="37"/>
  <c r="F82" i="37"/>
  <c r="F194" i="37"/>
  <c r="E194" i="37"/>
  <c r="R16" i="35"/>
  <c r="D239" i="37"/>
  <c r="V20" i="26"/>
  <c r="D289" i="37"/>
  <c r="AA100" i="27"/>
  <c r="Z12" i="27"/>
  <c r="AA55" i="27"/>
  <c r="AA84" i="27"/>
  <c r="AA105" i="27"/>
  <c r="Z15" i="27"/>
  <c r="Y45" i="23"/>
  <c r="AE46" i="23"/>
  <c r="F297" i="37"/>
  <c r="E297" i="37"/>
  <c r="Y60" i="35"/>
  <c r="U101" i="27"/>
  <c r="D260" i="37"/>
  <c r="W68" i="24"/>
  <c r="D288" i="37"/>
  <c r="AC33" i="23"/>
  <c r="D380" i="37"/>
  <c r="M83" i="27"/>
  <c r="D136" i="37"/>
  <c r="F265" i="37"/>
  <c r="E265" i="37"/>
  <c r="BA19" i="23"/>
  <c r="F16" i="38" s="1"/>
  <c r="J11" i="38" s="1"/>
  <c r="D101" i="37"/>
  <c r="J18" i="35"/>
  <c r="D115" i="37"/>
  <c r="P19" i="28"/>
  <c r="D199" i="37"/>
  <c r="F351" i="37"/>
  <c r="E351" i="37"/>
  <c r="E109" i="37"/>
  <c r="F109" i="37"/>
  <c r="P21" i="30"/>
  <c r="D202" i="37"/>
  <c r="AA59" i="27"/>
  <c r="AA77" i="27"/>
  <c r="AD17" i="35"/>
  <c r="F268" i="37"/>
  <c r="E268" i="37"/>
  <c r="F208" i="37"/>
  <c r="E208" i="37"/>
  <c r="F233" i="37"/>
  <c r="E233" i="37"/>
  <c r="AN6" i="32"/>
  <c r="D235" i="37"/>
  <c r="F292" i="37"/>
  <c r="E292" i="37"/>
  <c r="AA96" i="27"/>
  <c r="Z13" i="27"/>
  <c r="AA51" i="27"/>
  <c r="AA80" i="27"/>
  <c r="AA101" i="27"/>
  <c r="Z16" i="27"/>
  <c r="Y71" i="23"/>
  <c r="Y34" i="23"/>
  <c r="AE107" i="35"/>
  <c r="N15" i="32"/>
  <c r="D173" i="37"/>
  <c r="AE35" i="23"/>
  <c r="E113" i="37"/>
  <c r="F113" i="37"/>
  <c r="F389" i="37"/>
  <c r="E389" i="37"/>
  <c r="T16" i="23"/>
  <c r="D256" i="37"/>
  <c r="V21" i="35"/>
  <c r="D301" i="37"/>
  <c r="F264" i="37"/>
  <c r="E264" i="37"/>
  <c r="O93" i="24"/>
  <c r="D164" i="37"/>
  <c r="E111" i="37"/>
  <c r="F111" i="37"/>
  <c r="AA92" i="27"/>
  <c r="AA97" i="27"/>
  <c r="AA102" i="26"/>
  <c r="Y98" i="23"/>
  <c r="Y58" i="23"/>
  <c r="AE51" i="35"/>
  <c r="Y92" i="35"/>
  <c r="AE91" i="23"/>
  <c r="AC56" i="30"/>
  <c r="D388" i="37"/>
  <c r="T21" i="28"/>
  <c r="D261" i="37"/>
  <c r="O29" i="27"/>
  <c r="D167" i="37"/>
  <c r="BH41" i="27"/>
  <c r="D74" i="37"/>
  <c r="L14" i="29"/>
  <c r="D138" i="37"/>
  <c r="J17" i="28"/>
  <c r="D106" i="37"/>
  <c r="S80" i="34"/>
  <c r="D238" i="37"/>
  <c r="D240" i="37" s="1"/>
  <c r="AD21" i="35"/>
  <c r="P18" i="26"/>
  <c r="D196" i="37"/>
  <c r="Q48" i="33"/>
  <c r="D206" i="37"/>
  <c r="E291" i="37"/>
  <c r="F291" i="37"/>
  <c r="AA82" i="27"/>
  <c r="Z20" i="27"/>
  <c r="AA93" i="27"/>
  <c r="AA70" i="26"/>
  <c r="Y89" i="23"/>
  <c r="AD12" i="35"/>
  <c r="E176" i="37"/>
  <c r="F176" i="37"/>
  <c r="Y64" i="35"/>
  <c r="F231" i="37"/>
  <c r="E231" i="37"/>
  <c r="AA58" i="24"/>
  <c r="D350" i="37"/>
  <c r="U73" i="24"/>
  <c r="D257" i="37"/>
  <c r="F137" i="37"/>
  <c r="E137" i="37"/>
  <c r="F169" i="37"/>
  <c r="E169" i="37"/>
  <c r="F322" i="37"/>
  <c r="E322" i="37"/>
  <c r="D325" i="37"/>
  <c r="Y94" i="26"/>
  <c r="D320" i="37"/>
  <c r="AC83" i="27"/>
  <c r="D384" i="37"/>
  <c r="F225" i="37"/>
  <c r="E225" i="37"/>
  <c r="Q109" i="32"/>
  <c r="D204" i="37"/>
  <c r="Z19" i="27"/>
  <c r="AA46" i="27"/>
  <c r="AA42" i="27"/>
  <c r="AD14" i="23"/>
  <c r="Z20" i="23"/>
  <c r="F195" i="37"/>
  <c r="E195" i="37"/>
  <c r="Q96" i="31"/>
  <c r="D203" i="37"/>
  <c r="AA75" i="27"/>
  <c r="AA111" i="27"/>
  <c r="AA36" i="27"/>
  <c r="AA65" i="27"/>
  <c r="AA89" i="27"/>
  <c r="AA32" i="26"/>
  <c r="Y110" i="23"/>
  <c r="AE64" i="35"/>
  <c r="Y36" i="35"/>
  <c r="O96" i="26"/>
  <c r="D165" i="37"/>
  <c r="U33" i="26"/>
  <c r="D258" i="37"/>
  <c r="F324" i="37"/>
  <c r="E324" i="37"/>
  <c r="AA69" i="27"/>
  <c r="AD18" i="23"/>
  <c r="BH40" i="27"/>
  <c r="AB76" i="38" s="1"/>
  <c r="D105" i="37"/>
  <c r="AA71" i="27"/>
  <c r="AA107" i="27"/>
  <c r="AA32" i="27"/>
  <c r="AA58" i="27"/>
  <c r="AA83" i="27"/>
  <c r="AB13" i="34"/>
  <c r="D393" i="37"/>
  <c r="D395" i="37" s="1"/>
  <c r="AA38" i="27"/>
  <c r="AE35" i="35"/>
  <c r="M83" i="32"/>
  <c r="D142" i="37"/>
  <c r="AA65" i="28"/>
  <c r="M42" i="33"/>
  <c r="D144" i="37"/>
  <c r="Y101" i="35"/>
  <c r="AC36" i="23"/>
  <c r="AA90" i="34"/>
  <c r="D362" i="37"/>
  <c r="M107" i="23"/>
  <c r="D132" i="37"/>
  <c r="O82" i="28"/>
  <c r="D168" i="37"/>
  <c r="Y94" i="24"/>
  <c r="D319" i="37"/>
  <c r="AC52" i="26"/>
  <c r="D382" i="37"/>
  <c r="X11" i="23"/>
  <c r="BH40" i="26"/>
  <c r="AB56" i="38" s="1"/>
  <c r="D103" i="37"/>
  <c r="AA67" i="27"/>
  <c r="AA103" i="27"/>
  <c r="AA76" i="27"/>
  <c r="Y38" i="23"/>
  <c r="AE112" i="23"/>
  <c r="AD18" i="35"/>
  <c r="F141" i="37"/>
  <c r="E141" i="37"/>
  <c r="AA104" i="28"/>
  <c r="F330" i="37"/>
  <c r="E330" i="37"/>
  <c r="D333" i="37"/>
  <c r="Y74" i="35"/>
  <c r="Y98" i="35"/>
  <c r="Y109" i="35"/>
  <c r="AC81" i="23"/>
  <c r="AA97" i="29"/>
  <c r="D355" i="37"/>
  <c r="O85" i="23"/>
  <c r="D163" i="37"/>
  <c r="F323" i="37"/>
  <c r="E323" i="37"/>
  <c r="AA7" i="27"/>
  <c r="AJ6" i="31"/>
  <c r="D110" i="37"/>
  <c r="D112" i="37" s="1"/>
  <c r="AA63" i="27"/>
  <c r="AA99" i="27"/>
  <c r="Z11" i="27"/>
  <c r="AA50" i="27"/>
  <c r="AA72" i="27"/>
  <c r="AA37" i="28"/>
  <c r="AA111" i="23"/>
  <c r="Y108" i="23"/>
  <c r="AE95" i="35"/>
  <c r="M75" i="30"/>
  <c r="D140" i="37"/>
  <c r="Y49" i="35"/>
  <c r="AC54" i="23"/>
  <c r="AA90" i="35"/>
  <c r="D363" i="37"/>
  <c r="F177" i="37"/>
  <c r="E177" i="37"/>
  <c r="F390" i="37"/>
  <c r="E390" i="37"/>
  <c r="F394" i="37"/>
  <c r="E394" i="37"/>
  <c r="AA54" i="27"/>
  <c r="H15" i="34"/>
  <c r="D83" i="37"/>
  <c r="AA56" i="27"/>
  <c r="AA95" i="27"/>
  <c r="Z17" i="27"/>
  <c r="AA45" i="27"/>
  <c r="AA68" i="27"/>
  <c r="AE97" i="23"/>
  <c r="AA75" i="28"/>
  <c r="Y92" i="23"/>
  <c r="AE44" i="35"/>
  <c r="X21" i="35"/>
  <c r="O90" i="30"/>
  <c r="D171" i="37"/>
  <c r="AA109" i="33"/>
  <c r="D361" i="37"/>
  <c r="F331" i="37"/>
  <c r="E331" i="37"/>
  <c r="W69" i="31"/>
  <c r="D296" i="37"/>
  <c r="Y55" i="31"/>
  <c r="D327" i="37"/>
  <c r="AQ6" i="32"/>
  <c r="D328" i="37"/>
  <c r="U73" i="35"/>
  <c r="D270" i="37"/>
  <c r="AD19" i="35"/>
  <c r="AE86" i="35"/>
  <c r="Z11" i="26"/>
  <c r="BH41" i="28"/>
  <c r="D75" i="37"/>
  <c r="F207" i="37"/>
  <c r="E207" i="37"/>
  <c r="S44" i="26"/>
  <c r="D227" i="37"/>
  <c r="E299" i="37"/>
  <c r="F299" i="37"/>
  <c r="AA52" i="27"/>
  <c r="AA91" i="27"/>
  <c r="Z18" i="27"/>
  <c r="AA41" i="27"/>
  <c r="AA64" i="27"/>
  <c r="AE83" i="23"/>
  <c r="AA60" i="27"/>
  <c r="Y70" i="23"/>
  <c r="AE34" i="35"/>
  <c r="U59" i="34"/>
  <c r="D269" i="37"/>
  <c r="F392" i="37"/>
  <c r="E392" i="37"/>
  <c r="F172" i="37"/>
  <c r="E172" i="37"/>
  <c r="Y72" i="30"/>
  <c r="D326" i="37"/>
  <c r="AA73" i="27"/>
  <c r="H20" i="24"/>
  <c r="D71" i="37"/>
  <c r="F76" i="37"/>
  <c r="E76" i="37"/>
  <c r="R21" i="24"/>
  <c r="D226" i="37"/>
  <c r="W94" i="34"/>
  <c r="D300" i="37"/>
  <c r="AA47" i="27"/>
  <c r="AA85" i="27"/>
  <c r="AA110" i="27"/>
  <c r="AA35" i="27"/>
  <c r="AA57" i="27"/>
  <c r="AA72" i="30"/>
  <c r="D357" i="37"/>
  <c r="AE57" i="23"/>
  <c r="Y51" i="23"/>
  <c r="AE103" i="35"/>
  <c r="Y67" i="35"/>
  <c r="AE95" i="23"/>
  <c r="F381" i="37"/>
  <c r="E381" i="37"/>
  <c r="F79" i="37"/>
  <c r="E79" i="37"/>
  <c r="P12" i="27"/>
  <c r="D198" i="37"/>
  <c r="AE112" i="35"/>
  <c r="Z16" i="26"/>
  <c r="Y86" i="23"/>
  <c r="Z19" i="26"/>
  <c r="BA20" i="23"/>
  <c r="D70" i="37"/>
  <c r="F237" i="37"/>
  <c r="E237" i="37"/>
  <c r="R21" i="28"/>
  <c r="D230" i="37"/>
  <c r="AA30" i="32"/>
  <c r="D359" i="37"/>
  <c r="AA43" i="27"/>
  <c r="AA81" i="27"/>
  <c r="AA106" i="27"/>
  <c r="AA31" i="27"/>
  <c r="AA53" i="27"/>
  <c r="AA86" i="27"/>
  <c r="AE44" i="23"/>
  <c r="Y32" i="23"/>
  <c r="AD20" i="35"/>
  <c r="L20" i="34"/>
  <c r="D145" i="37"/>
  <c r="Y42" i="35"/>
  <c r="O47" i="33"/>
  <c r="D175" i="37"/>
  <c r="AA46" i="31"/>
  <c r="D358" i="37"/>
  <c r="F385" i="37"/>
  <c r="E385" i="37"/>
  <c r="V19" i="30"/>
  <c r="D295" i="37"/>
  <c r="Z18" i="26"/>
  <c r="H17" i="30"/>
  <c r="D78" i="37"/>
  <c r="BH41" i="35"/>
  <c r="D84" i="37"/>
  <c r="BH40" i="29"/>
  <c r="AB116" i="38" s="1"/>
  <c r="D107" i="37"/>
  <c r="S31" i="31"/>
  <c r="D234" i="37"/>
  <c r="M55" i="24"/>
  <c r="AA37" i="27"/>
  <c r="AA74" i="27"/>
  <c r="AA102" i="27"/>
  <c r="AR6" i="27"/>
  <c r="AA49" i="27"/>
  <c r="AE77" i="35"/>
  <c r="AD20" i="23"/>
  <c r="M93" i="35"/>
  <c r="D146" i="37"/>
  <c r="T18" i="32"/>
  <c r="D266" i="37"/>
  <c r="D267" i="37" s="1"/>
  <c r="AA30" i="28"/>
  <c r="D354" i="37"/>
  <c r="F332" i="37"/>
  <c r="E332" i="37"/>
  <c r="U69" i="29"/>
  <c r="D262" i="37"/>
  <c r="E116" i="20"/>
  <c r="F116" i="20" s="1"/>
  <c r="K11" i="21"/>
  <c r="K12" i="21" s="1"/>
  <c r="G110" i="27"/>
  <c r="D43" i="37"/>
  <c r="F52" i="37"/>
  <c r="E52" i="37"/>
  <c r="K15" i="46"/>
  <c r="D47" i="37"/>
  <c r="G15" i="46"/>
  <c r="D41" i="37"/>
  <c r="M15" i="46"/>
  <c r="D49" i="37"/>
  <c r="E39" i="37"/>
  <c r="F39" i="37"/>
  <c r="E51" i="37"/>
  <c r="F51" i="37"/>
  <c r="D54" i="37"/>
  <c r="F45" i="37"/>
  <c r="E45" i="37"/>
  <c r="F53" i="37"/>
  <c r="E53" i="37"/>
  <c r="G55" i="31"/>
  <c r="D48" i="37"/>
  <c r="G41" i="24"/>
  <c r="D40" i="37"/>
  <c r="G31" i="28"/>
  <c r="D44" i="37"/>
  <c r="AM8" i="38"/>
  <c r="AM14" i="38" s="1"/>
  <c r="BK8" i="38"/>
  <c r="BK14" i="38" s="1"/>
  <c r="AS8" i="38"/>
  <c r="AS14" i="38" s="1"/>
  <c r="I121" i="42"/>
  <c r="I123" i="42" s="1"/>
  <c r="V20" i="42"/>
  <c r="CA8" i="38"/>
  <c r="CA14" i="38" s="1"/>
  <c r="AV8" i="38"/>
  <c r="AV14" i="38" s="1"/>
  <c r="BL8" i="38"/>
  <c r="BL14" i="38" s="1"/>
  <c r="G90" i="31"/>
  <c r="U50" i="24"/>
  <c r="T14" i="32"/>
  <c r="U58" i="23"/>
  <c r="U85" i="24"/>
  <c r="U60" i="24"/>
  <c r="U52" i="24"/>
  <c r="V20" i="24"/>
  <c r="W80" i="24"/>
  <c r="W82" i="24"/>
  <c r="AP6" i="24"/>
  <c r="AP13" i="24" s="1"/>
  <c r="W65" i="24"/>
  <c r="W101" i="24"/>
  <c r="W92" i="24"/>
  <c r="W41" i="24"/>
  <c r="W105" i="24"/>
  <c r="U57" i="24"/>
  <c r="T11" i="24"/>
  <c r="U96" i="24"/>
  <c r="T17" i="24"/>
  <c r="U38" i="24"/>
  <c r="U67" i="24"/>
  <c r="L13" i="27"/>
  <c r="M37" i="30"/>
  <c r="G70" i="22"/>
  <c r="W31" i="24"/>
  <c r="W7" i="24"/>
  <c r="W24" i="24" s="1"/>
  <c r="W102" i="24"/>
  <c r="V13" i="24"/>
  <c r="W100" i="24"/>
  <c r="W95" i="24"/>
  <c r="W86" i="24"/>
  <c r="W112" i="24"/>
  <c r="W51" i="24"/>
  <c r="W59" i="24"/>
  <c r="W77" i="24"/>
  <c r="W32" i="24"/>
  <c r="W63" i="24"/>
  <c r="T13" i="24"/>
  <c r="T21" i="24"/>
  <c r="U112" i="24"/>
  <c r="U48" i="24"/>
  <c r="U33" i="24"/>
  <c r="U102" i="24"/>
  <c r="U54" i="24"/>
  <c r="U86" i="24"/>
  <c r="T14" i="24"/>
  <c r="U30" i="24"/>
  <c r="T15" i="24"/>
  <c r="U51" i="24"/>
  <c r="U91" i="24"/>
  <c r="U81" i="24"/>
  <c r="U106" i="24"/>
  <c r="U97" i="24"/>
  <c r="U74" i="24"/>
  <c r="U76" i="24"/>
  <c r="S104" i="32"/>
  <c r="U60" i="32"/>
  <c r="T11" i="27"/>
  <c r="V11" i="24"/>
  <c r="W56" i="24"/>
  <c r="W107" i="24"/>
  <c r="W37" i="24"/>
  <c r="W33" i="24"/>
  <c r="W85" i="24"/>
  <c r="W98" i="24"/>
  <c r="W58" i="24"/>
  <c r="V16" i="24"/>
  <c r="W84" i="24"/>
  <c r="V14" i="24"/>
  <c r="V12" i="24"/>
  <c r="W75" i="24"/>
  <c r="W76" i="24"/>
  <c r="W53" i="24"/>
  <c r="W104" i="24"/>
  <c r="W83" i="24"/>
  <c r="W45" i="24"/>
  <c r="V21" i="24"/>
  <c r="W81" i="24"/>
  <c r="N17" i="30"/>
  <c r="O67" i="30"/>
  <c r="M73" i="27"/>
  <c r="M36" i="27"/>
  <c r="M66" i="27"/>
  <c r="O52" i="30"/>
  <c r="O107" i="26"/>
  <c r="O33" i="30"/>
  <c r="L21" i="30"/>
  <c r="L13" i="30"/>
  <c r="L20" i="30"/>
  <c r="M36" i="30"/>
  <c r="M53" i="30"/>
  <c r="M112" i="30"/>
  <c r="M42" i="26"/>
  <c r="L17" i="34"/>
  <c r="L19" i="26"/>
  <c r="M74" i="30"/>
  <c r="M94" i="30"/>
  <c r="AD14" i="26"/>
  <c r="AD12" i="28"/>
  <c r="AD12" i="26"/>
  <c r="AD19" i="26"/>
  <c r="AE73" i="33"/>
  <c r="AE76" i="23"/>
  <c r="AE37" i="23"/>
  <c r="AE96" i="32"/>
  <c r="AE45" i="32"/>
  <c r="AE71" i="23"/>
  <c r="AD17" i="23"/>
  <c r="AE42" i="23"/>
  <c r="AE112" i="31"/>
  <c r="AT6" i="33"/>
  <c r="AT13" i="33" s="1"/>
  <c r="AD10" i="23"/>
  <c r="AD14" i="28"/>
  <c r="AD17" i="26"/>
  <c r="AE86" i="23"/>
  <c r="AE101" i="23"/>
  <c r="AE64" i="23"/>
  <c r="AD13" i="23"/>
  <c r="AD19" i="23"/>
  <c r="AE99" i="23"/>
  <c r="AE67" i="23"/>
  <c r="AE55" i="23"/>
  <c r="AE103" i="23"/>
  <c r="AC110" i="35"/>
  <c r="AS6" i="35"/>
  <c r="AC104" i="35"/>
  <c r="AC7" i="24"/>
  <c r="AC24" i="24" s="1"/>
  <c r="AB15" i="24"/>
  <c r="AB11" i="24"/>
  <c r="AC30" i="26"/>
  <c r="AC101" i="26"/>
  <c r="AC51" i="26"/>
  <c r="AC104" i="26"/>
  <c r="AC100" i="26"/>
  <c r="AC7" i="26"/>
  <c r="AC24" i="26" s="1"/>
  <c r="AC48" i="26"/>
  <c r="AC97" i="26"/>
  <c r="AS6" i="26"/>
  <c r="AB18" i="26"/>
  <c r="AC29" i="26"/>
  <c r="AC47" i="26"/>
  <c r="AC67" i="26"/>
  <c r="AC85" i="26"/>
  <c r="AC103" i="26"/>
  <c r="AB15" i="26"/>
  <c r="AC83" i="26"/>
  <c r="AC65" i="26"/>
  <c r="AC82" i="26"/>
  <c r="AC80" i="26"/>
  <c r="AC77" i="30"/>
  <c r="AB17" i="26"/>
  <c r="AC99" i="26"/>
  <c r="AC75" i="26"/>
  <c r="AB14" i="26"/>
  <c r="AC59" i="26"/>
  <c r="AC93" i="26"/>
  <c r="AC49" i="29"/>
  <c r="AC37" i="29"/>
  <c r="AC110" i="29"/>
  <c r="AC106" i="29"/>
  <c r="AC41" i="29"/>
  <c r="AC58" i="29"/>
  <c r="AC80" i="29"/>
  <c r="AC99" i="29"/>
  <c r="AS6" i="29"/>
  <c r="AC46" i="29"/>
  <c r="AC66" i="29"/>
  <c r="AC85" i="29"/>
  <c r="AC104" i="29"/>
  <c r="AC36" i="29"/>
  <c r="AC56" i="29"/>
  <c r="AC75" i="29"/>
  <c r="AC97" i="29"/>
  <c r="AB12" i="29"/>
  <c r="AB15" i="29"/>
  <c r="AB20" i="29"/>
  <c r="AB19" i="29"/>
  <c r="AC102" i="29"/>
  <c r="AC57" i="29"/>
  <c r="AC90" i="29"/>
  <c r="AC83" i="29"/>
  <c r="AC45" i="29"/>
  <c r="AC65" i="29"/>
  <c r="AC84" i="29"/>
  <c r="AC103" i="29"/>
  <c r="AC31" i="29"/>
  <c r="AC69" i="28"/>
  <c r="AC33" i="28"/>
  <c r="AC100" i="28"/>
  <c r="AC91" i="28"/>
  <c r="AS6" i="28"/>
  <c r="AS13" i="28" s="1"/>
  <c r="AC31" i="28"/>
  <c r="AC7" i="28"/>
  <c r="AC46" i="28"/>
  <c r="AC66" i="28"/>
  <c r="AC84" i="28"/>
  <c r="AC102" i="28"/>
  <c r="AC68" i="28"/>
  <c r="AC99" i="28"/>
  <c r="AC30" i="28"/>
  <c r="AC97" i="28"/>
  <c r="AC67" i="28"/>
  <c r="AC41" i="28"/>
  <c r="AB10" i="28"/>
  <c r="AB20" i="28"/>
  <c r="AC50" i="28"/>
  <c r="AC37" i="28"/>
  <c r="AC101" i="28"/>
  <c r="AC56" i="28"/>
  <c r="AC83" i="28"/>
  <c r="AB14" i="30"/>
  <c r="AB19" i="26"/>
  <c r="AB13" i="29"/>
  <c r="AB12" i="28"/>
  <c r="AB19" i="28"/>
  <c r="AB19" i="35"/>
  <c r="AC77" i="26"/>
  <c r="AC49" i="30"/>
  <c r="AC95" i="26"/>
  <c r="AC71" i="26"/>
  <c r="AC43" i="26"/>
  <c r="AB10" i="26"/>
  <c r="AC29" i="28"/>
  <c r="AC58" i="28"/>
  <c r="AC103" i="28"/>
  <c r="AC63" i="28"/>
  <c r="AC54" i="28"/>
  <c r="AC98" i="28"/>
  <c r="AC74" i="28"/>
  <c r="AC51" i="28"/>
  <c r="AB18" i="28"/>
  <c r="AC60" i="28"/>
  <c r="AC93" i="29"/>
  <c r="AC67" i="29"/>
  <c r="AC43" i="29"/>
  <c r="AC100" i="29"/>
  <c r="AC74" i="29"/>
  <c r="AC51" i="29"/>
  <c r="AC107" i="29"/>
  <c r="AC69" i="29"/>
  <c r="AC30" i="29"/>
  <c r="AC29" i="29"/>
  <c r="AC46" i="26"/>
  <c r="AC76" i="26"/>
  <c r="AC76" i="29"/>
  <c r="AC105" i="28"/>
  <c r="AC52" i="28"/>
  <c r="AC112" i="28"/>
  <c r="AB21" i="23"/>
  <c r="AB15" i="23"/>
  <c r="AB22" i="23" s="1"/>
  <c r="AB24" i="23" s="1"/>
  <c r="O380" i="37" s="1"/>
  <c r="AC38" i="23"/>
  <c r="AC112" i="26"/>
  <c r="AB17" i="23"/>
  <c r="AC60" i="26"/>
  <c r="AC77" i="28"/>
  <c r="AC101" i="23"/>
  <c r="AC42" i="23"/>
  <c r="AA86" i="24"/>
  <c r="Z10" i="28"/>
  <c r="Z17" i="28"/>
  <c r="Z18" i="33"/>
  <c r="AA49" i="33"/>
  <c r="AA48" i="33"/>
  <c r="AA65" i="33"/>
  <c r="AA77" i="28"/>
  <c r="AA93" i="33"/>
  <c r="AA43" i="33"/>
  <c r="Z15" i="31"/>
  <c r="AA50" i="28"/>
  <c r="AA111" i="28"/>
  <c r="AA70" i="28"/>
  <c r="AA72" i="28"/>
  <c r="AA50" i="31"/>
  <c r="AA99" i="24"/>
  <c r="AA76" i="24"/>
  <c r="AA57" i="24"/>
  <c r="AA36" i="24"/>
  <c r="Z19" i="24"/>
  <c r="AA98" i="24"/>
  <c r="AA75" i="24"/>
  <c r="AA56" i="24"/>
  <c r="AA35" i="24"/>
  <c r="AA109" i="24"/>
  <c r="AA93" i="24"/>
  <c r="AA70" i="24"/>
  <c r="AA50" i="24"/>
  <c r="AA30" i="24"/>
  <c r="AA73" i="24"/>
  <c r="AA29" i="24"/>
  <c r="AA37" i="24"/>
  <c r="AA77" i="24"/>
  <c r="Z11" i="33"/>
  <c r="Z11" i="28"/>
  <c r="Z19" i="28"/>
  <c r="Z18" i="24"/>
  <c r="AA7" i="33"/>
  <c r="AA100" i="33"/>
  <c r="AA107" i="33"/>
  <c r="AA33" i="33"/>
  <c r="AA45" i="33"/>
  <c r="AA86" i="28"/>
  <c r="AA112" i="33"/>
  <c r="AA89" i="33"/>
  <c r="AA64" i="28"/>
  <c r="AA32" i="28"/>
  <c r="AA74" i="31"/>
  <c r="AA111" i="24"/>
  <c r="AA95" i="24"/>
  <c r="AA72" i="24"/>
  <c r="AA52" i="24"/>
  <c r="AA32" i="24"/>
  <c r="AA110" i="24"/>
  <c r="AA94" i="24"/>
  <c r="AA71" i="24"/>
  <c r="AA51" i="24"/>
  <c r="AA31" i="24"/>
  <c r="AA105" i="24"/>
  <c r="AA85" i="24"/>
  <c r="AA66" i="24"/>
  <c r="AA45" i="24"/>
  <c r="Z17" i="24"/>
  <c r="AA76" i="33"/>
  <c r="AA53" i="24"/>
  <c r="AA100" i="24"/>
  <c r="Y33" i="30"/>
  <c r="Y50" i="32"/>
  <c r="Y45" i="32"/>
  <c r="X12" i="32"/>
  <c r="X15" i="32"/>
  <c r="Y52" i="32"/>
  <c r="Y106" i="24"/>
  <c r="Y42" i="24"/>
  <c r="Y75" i="32"/>
  <c r="Y30" i="32"/>
  <c r="Y53" i="32"/>
  <c r="Y65" i="32"/>
  <c r="Y105" i="32"/>
  <c r="Y110" i="24"/>
  <c r="Y58" i="30"/>
  <c r="U34" i="31"/>
  <c r="U75" i="31"/>
  <c r="T17" i="31"/>
  <c r="U85" i="31"/>
  <c r="U32" i="23"/>
  <c r="U49" i="23"/>
  <c r="U60" i="28"/>
  <c r="U55" i="23"/>
  <c r="U52" i="23"/>
  <c r="U112" i="23"/>
  <c r="M35" i="35"/>
  <c r="M110" i="23"/>
  <c r="AK6" i="23"/>
  <c r="AK13" i="23" s="1"/>
  <c r="BH40" i="23"/>
  <c r="AB16" i="38" s="1"/>
  <c r="J32" i="38" s="1"/>
  <c r="H13" i="23"/>
  <c r="G47" i="24"/>
  <c r="AE109" i="23"/>
  <c r="AE93" i="23"/>
  <c r="AE72" i="23"/>
  <c r="AE53" i="23"/>
  <c r="AE33" i="23"/>
  <c r="AE110" i="29"/>
  <c r="AD18" i="29"/>
  <c r="AD12" i="23"/>
  <c r="AT6" i="23"/>
  <c r="AT13" i="23" s="1"/>
  <c r="AE52" i="23"/>
  <c r="AE80" i="23"/>
  <c r="AE104" i="23"/>
  <c r="AE50" i="23"/>
  <c r="AE107" i="23"/>
  <c r="AE47" i="23"/>
  <c r="AE73" i="23"/>
  <c r="AE100" i="23"/>
  <c r="AE69" i="23"/>
  <c r="AD15" i="23"/>
  <c r="AE70" i="23"/>
  <c r="AE105" i="23"/>
  <c r="AE89" i="23"/>
  <c r="AE68" i="23"/>
  <c r="AE49" i="23"/>
  <c r="AE29" i="23"/>
  <c r="AE91" i="28"/>
  <c r="AE32" i="23"/>
  <c r="AE58" i="23"/>
  <c r="AE85" i="23"/>
  <c r="AE110" i="23"/>
  <c r="AE63" i="23"/>
  <c r="AE7" i="23"/>
  <c r="AE24" i="23" s="1"/>
  <c r="AT8" i="23" s="1"/>
  <c r="AE54" i="23"/>
  <c r="AE81" i="23"/>
  <c r="AE106" i="23"/>
  <c r="AE30" i="23"/>
  <c r="AE82" i="23"/>
  <c r="AD16" i="23"/>
  <c r="AE51" i="23"/>
  <c r="AE65" i="23"/>
  <c r="AD11" i="23"/>
  <c r="AD21" i="23"/>
  <c r="AE41" i="23"/>
  <c r="AE66" i="23"/>
  <c r="AE94" i="23"/>
  <c r="AE74" i="23"/>
  <c r="AE34" i="23"/>
  <c r="AE59" i="23"/>
  <c r="AE90" i="23"/>
  <c r="AE111" i="23"/>
  <c r="AE43" i="23"/>
  <c r="AE102" i="23"/>
  <c r="AE108" i="23"/>
  <c r="AE36" i="23"/>
  <c r="AB14" i="35"/>
  <c r="AC34" i="26"/>
  <c r="AC69" i="26"/>
  <c r="AC105" i="26"/>
  <c r="AC54" i="26"/>
  <c r="AC92" i="26"/>
  <c r="AC109" i="26"/>
  <c r="AC84" i="26"/>
  <c r="AC57" i="26"/>
  <c r="AC31" i="26"/>
  <c r="AC66" i="35"/>
  <c r="AC55" i="26"/>
  <c r="AC94" i="26"/>
  <c r="AC55" i="27"/>
  <c r="AC46" i="27"/>
  <c r="AC70" i="27"/>
  <c r="AC92" i="27"/>
  <c r="AC108" i="27"/>
  <c r="AC98" i="27"/>
  <c r="AC57" i="27"/>
  <c r="AC42" i="27"/>
  <c r="AC107" i="27"/>
  <c r="AC91" i="27"/>
  <c r="AC69" i="27"/>
  <c r="AC50" i="27"/>
  <c r="AS6" i="27"/>
  <c r="AS13" i="27" s="1"/>
  <c r="AC56" i="27"/>
  <c r="AC75" i="27"/>
  <c r="AC97" i="27"/>
  <c r="AC109" i="27"/>
  <c r="AC72" i="27"/>
  <c r="AC76" i="35"/>
  <c r="AC96" i="26"/>
  <c r="AC50" i="26"/>
  <c r="AC44" i="27"/>
  <c r="AC74" i="26"/>
  <c r="AB15" i="27"/>
  <c r="AB17" i="27"/>
  <c r="AC53" i="26"/>
  <c r="AC90" i="26"/>
  <c r="AC35" i="26"/>
  <c r="AC72" i="26"/>
  <c r="AC106" i="26"/>
  <c r="AC98" i="26"/>
  <c r="AC70" i="26"/>
  <c r="AC45" i="26"/>
  <c r="AB12" i="26"/>
  <c r="AC41" i="26"/>
  <c r="AC73" i="26"/>
  <c r="AC108" i="26"/>
  <c r="AC59" i="27"/>
  <c r="AC81" i="27"/>
  <c r="AC100" i="27"/>
  <c r="AC29" i="27"/>
  <c r="AC76" i="27"/>
  <c r="AC36" i="27"/>
  <c r="AC7" i="27"/>
  <c r="AC24" i="27" s="1"/>
  <c r="AC99" i="27"/>
  <c r="AC80" i="27"/>
  <c r="AC58" i="27"/>
  <c r="AC37" i="27"/>
  <c r="AC63" i="27"/>
  <c r="AC89" i="27"/>
  <c r="AC47" i="27"/>
  <c r="AC105" i="27"/>
  <c r="AC94" i="27"/>
  <c r="AC58" i="26"/>
  <c r="AC68" i="26"/>
  <c r="AC102" i="26"/>
  <c r="AB12" i="27"/>
  <c r="AC66" i="27"/>
  <c r="AC85" i="27"/>
  <c r="AC104" i="27"/>
  <c r="AC106" i="27"/>
  <c r="AC68" i="27"/>
  <c r="AC34" i="27"/>
  <c r="AC111" i="27"/>
  <c r="AC95" i="27"/>
  <c r="AC73" i="27"/>
  <c r="AC54" i="27"/>
  <c r="AC32" i="27"/>
  <c r="AC52" i="27"/>
  <c r="AC71" i="27"/>
  <c r="AC93" i="27"/>
  <c r="AC110" i="27"/>
  <c r="AC53" i="27"/>
  <c r="AC50" i="35"/>
  <c r="AC42" i="26"/>
  <c r="AC110" i="26"/>
  <c r="AC102" i="27"/>
  <c r="AC32" i="26"/>
  <c r="AA24" i="24"/>
  <c r="AA77" i="31"/>
  <c r="AA76" i="31"/>
  <c r="Z14" i="31"/>
  <c r="AA35" i="23"/>
  <c r="AA102" i="31"/>
  <c r="AA75" i="31"/>
  <c r="AA111" i="31"/>
  <c r="AA90" i="31"/>
  <c r="AA66" i="31"/>
  <c r="AA57" i="31"/>
  <c r="AA103" i="31"/>
  <c r="AA36" i="31"/>
  <c r="AA95" i="31"/>
  <c r="Z21" i="31"/>
  <c r="AA41" i="31"/>
  <c r="AA48" i="31"/>
  <c r="AA37" i="31"/>
  <c r="AA47" i="31"/>
  <c r="Z11" i="31"/>
  <c r="AA65" i="31"/>
  <c r="Y96" i="32"/>
  <c r="Y102" i="32"/>
  <c r="Y84" i="32"/>
  <c r="Y34" i="32"/>
  <c r="Y70" i="32"/>
  <c r="Y77" i="32"/>
  <c r="Y81" i="32"/>
  <c r="Y83" i="32"/>
  <c r="Y99" i="30"/>
  <c r="Y42" i="32"/>
  <c r="Y67" i="32"/>
  <c r="Y106" i="32"/>
  <c r="Y91" i="32"/>
  <c r="Y50" i="30"/>
  <c r="Y51" i="30"/>
  <c r="Y96" i="30"/>
  <c r="X16" i="30"/>
  <c r="X21" i="32"/>
  <c r="Y33" i="32"/>
  <c r="Y47" i="32"/>
  <c r="Y55" i="32"/>
  <c r="X17" i="32"/>
  <c r="Y54" i="32"/>
  <c r="Y69" i="32"/>
  <c r="Y95" i="32"/>
  <c r="Y108" i="32"/>
  <c r="Y36" i="32"/>
  <c r="Y66" i="30"/>
  <c r="Y76" i="32"/>
  <c r="Y110" i="32"/>
  <c r="Y103" i="32"/>
  <c r="Y66" i="32"/>
  <c r="Y104" i="32"/>
  <c r="Y97" i="32"/>
  <c r="Y82" i="32"/>
  <c r="Y64" i="32"/>
  <c r="Y92" i="32"/>
  <c r="X14" i="32"/>
  <c r="AQ13" i="32"/>
  <c r="Y112" i="32"/>
  <c r="X15" i="30"/>
  <c r="X10" i="32"/>
  <c r="Y63" i="32"/>
  <c r="Y45" i="30"/>
  <c r="Y74" i="30"/>
  <c r="X14" i="30"/>
  <c r="Y102" i="30"/>
  <c r="Y71" i="30"/>
  <c r="Y35" i="32"/>
  <c r="X18" i="32"/>
  <c r="Y49" i="32"/>
  <c r="Y57" i="32"/>
  <c r="X20" i="32"/>
  <c r="Y111" i="32"/>
  <c r="Y56" i="32"/>
  <c r="Y71" i="32"/>
  <c r="Y100" i="32"/>
  <c r="Y90" i="32"/>
  <c r="Y60" i="32"/>
  <c r="Y94" i="32"/>
  <c r="X16" i="32"/>
  <c r="Y107" i="32"/>
  <c r="Y101" i="32"/>
  <c r="Y74" i="32"/>
  <c r="Y109" i="32"/>
  <c r="Y54" i="24"/>
  <c r="Y100" i="24"/>
  <c r="Y41" i="32"/>
  <c r="Y31" i="32"/>
  <c r="Y73" i="32"/>
  <c r="Y49" i="30"/>
  <c r="Y97" i="30"/>
  <c r="X19" i="32"/>
  <c r="Y93" i="32"/>
  <c r="Y101" i="30"/>
  <c r="Y52" i="30"/>
  <c r="Y37" i="32"/>
  <c r="Y43" i="32"/>
  <c r="Y51" i="32"/>
  <c r="Y59" i="32"/>
  <c r="Y7" i="32"/>
  <c r="Y24" i="32" s="1"/>
  <c r="AQ8" i="32" s="1"/>
  <c r="Y29" i="32"/>
  <c r="Y46" i="32"/>
  <c r="Y58" i="32"/>
  <c r="Y89" i="32"/>
  <c r="Y99" i="32"/>
  <c r="Y32" i="32"/>
  <c r="Y44" i="32"/>
  <c r="Y68" i="32"/>
  <c r="Y93" i="30"/>
  <c r="Y103" i="30"/>
  <c r="X11" i="32"/>
  <c r="Y98" i="32"/>
  <c r="Y80" i="32"/>
  <c r="Y85" i="32"/>
  <c r="L11" i="35"/>
  <c r="AK6" i="35"/>
  <c r="AK13" i="35" s="1"/>
  <c r="O42" i="24"/>
  <c r="O53" i="24"/>
  <c r="N13" i="24"/>
  <c r="N15" i="24"/>
  <c r="O63" i="26"/>
  <c r="O70" i="24"/>
  <c r="O90" i="24"/>
  <c r="O32" i="24"/>
  <c r="O76" i="24"/>
  <c r="O80" i="24"/>
  <c r="O86" i="24"/>
  <c r="O112" i="24"/>
  <c r="N21" i="24"/>
  <c r="O29" i="24"/>
  <c r="O55" i="24"/>
  <c r="O81" i="24"/>
  <c r="O105" i="24"/>
  <c r="O74" i="26"/>
  <c r="O51" i="24"/>
  <c r="O75" i="24"/>
  <c r="O101" i="24"/>
  <c r="O102" i="24"/>
  <c r="O83" i="24"/>
  <c r="O58" i="24"/>
  <c r="O41" i="24"/>
  <c r="N19" i="24"/>
  <c r="O46" i="24"/>
  <c r="O97" i="24"/>
  <c r="O33" i="24"/>
  <c r="O85" i="24"/>
  <c r="O37" i="24"/>
  <c r="O92" i="24"/>
  <c r="O77" i="24"/>
  <c r="N11" i="24"/>
  <c r="O67" i="24"/>
  <c r="O7" i="24"/>
  <c r="O24" i="24" s="1"/>
  <c r="O60" i="24"/>
  <c r="N17" i="24"/>
  <c r="N18" i="24"/>
  <c r="O49" i="24"/>
  <c r="O74" i="24"/>
  <c r="O100" i="24"/>
  <c r="O44" i="24"/>
  <c r="O96" i="24"/>
  <c r="O106" i="24"/>
  <c r="O65" i="24"/>
  <c r="O45" i="24"/>
  <c r="N14" i="24"/>
  <c r="O84" i="24"/>
  <c r="N10" i="24"/>
  <c r="O72" i="24"/>
  <c r="AL6" i="24"/>
  <c r="AL13" i="24" s="1"/>
  <c r="O111" i="26"/>
  <c r="BH29" i="24"/>
  <c r="BH38" i="24" s="1"/>
  <c r="O104" i="24"/>
  <c r="N20" i="24"/>
  <c r="N12" i="24"/>
  <c r="N15" i="26"/>
  <c r="O35" i="24"/>
  <c r="O63" i="24"/>
  <c r="O89" i="24"/>
  <c r="O111" i="24"/>
  <c r="O31" i="24"/>
  <c r="O56" i="24"/>
  <c r="O82" i="24"/>
  <c r="O107" i="24"/>
  <c r="O98" i="24"/>
  <c r="O73" i="24"/>
  <c r="O54" i="24"/>
  <c r="O34" i="24"/>
  <c r="O83" i="26"/>
  <c r="O57" i="24"/>
  <c r="O108" i="24"/>
  <c r="O47" i="24"/>
  <c r="O99" i="24"/>
  <c r="O52" i="24"/>
  <c r="O103" i="24"/>
  <c r="G96" i="31"/>
  <c r="G42" i="31"/>
  <c r="G29" i="31"/>
  <c r="G105" i="31"/>
  <c r="G103" i="31"/>
  <c r="G89" i="24"/>
  <c r="G53" i="31"/>
  <c r="Y46" i="29"/>
  <c r="Y101" i="29"/>
  <c r="Y41" i="29"/>
  <c r="Y73" i="29"/>
  <c r="Y109" i="29"/>
  <c r="Y58" i="29"/>
  <c r="Y97" i="29"/>
  <c r="Y53" i="29"/>
  <c r="Y92" i="29"/>
  <c r="Y37" i="29"/>
  <c r="Y56" i="29"/>
  <c r="Y75" i="29"/>
  <c r="Y95" i="29"/>
  <c r="Y111" i="29"/>
  <c r="Y94" i="29"/>
  <c r="Y69" i="29"/>
  <c r="Y44" i="29"/>
  <c r="X14" i="29"/>
  <c r="X19" i="29"/>
  <c r="X18" i="29"/>
  <c r="X16" i="29"/>
  <c r="Y35" i="29"/>
  <c r="Y65" i="29"/>
  <c r="Y49" i="29"/>
  <c r="Y84" i="29"/>
  <c r="Y32" i="29"/>
  <c r="Y68" i="29"/>
  <c r="Y104" i="29"/>
  <c r="Y59" i="29"/>
  <c r="Y98" i="29"/>
  <c r="X21" i="29"/>
  <c r="Y43" i="29"/>
  <c r="Y63" i="29"/>
  <c r="Y81" i="29"/>
  <c r="Y99" i="29"/>
  <c r="Y48" i="29"/>
  <c r="Y110" i="29"/>
  <c r="Y89" i="29"/>
  <c r="Y64" i="29"/>
  <c r="Y36" i="29"/>
  <c r="X20" i="29"/>
  <c r="X15" i="29"/>
  <c r="X10" i="29"/>
  <c r="Y72" i="29"/>
  <c r="Y108" i="29"/>
  <c r="Y57" i="29"/>
  <c r="Y96" i="29"/>
  <c r="Y42" i="29"/>
  <c r="Y76" i="29"/>
  <c r="Y34" i="29"/>
  <c r="Y70" i="29"/>
  <c r="Y106" i="29"/>
  <c r="X11" i="29"/>
  <c r="Y29" i="29"/>
  <c r="Y47" i="29"/>
  <c r="Y67" i="29"/>
  <c r="Y85" i="29"/>
  <c r="Y103" i="29"/>
  <c r="Y105" i="29"/>
  <c r="Y82" i="29"/>
  <c r="Y55" i="29"/>
  <c r="Y31" i="29"/>
  <c r="X17" i="29"/>
  <c r="X12" i="29"/>
  <c r="Y7" i="29"/>
  <c r="Y24" i="29" s="1"/>
  <c r="AQ8" i="29" s="1"/>
  <c r="Y54" i="29"/>
  <c r="Y30" i="29"/>
  <c r="Y66" i="29"/>
  <c r="Y102" i="29"/>
  <c r="Y51" i="29"/>
  <c r="Y90" i="29"/>
  <c r="Y45" i="29"/>
  <c r="Y80" i="29"/>
  <c r="X13" i="29"/>
  <c r="Y33" i="29"/>
  <c r="Y52" i="29"/>
  <c r="Y71" i="29"/>
  <c r="Y91" i="29"/>
  <c r="Y107" i="29"/>
  <c r="Y100" i="29"/>
  <c r="Y74" i="29"/>
  <c r="Y50" i="29"/>
  <c r="AQ6" i="29"/>
  <c r="AQ13" i="29" s="1"/>
  <c r="Y38" i="29"/>
  <c r="Y112" i="29"/>
  <c r="Y77" i="29"/>
  <c r="AE43" i="32"/>
  <c r="AE47" i="32"/>
  <c r="Y86" i="29"/>
  <c r="AA84" i="24"/>
  <c r="AA44" i="24"/>
  <c r="AC89" i="26"/>
  <c r="F12" i="33"/>
  <c r="N15" i="46"/>
  <c r="F19" i="28"/>
  <c r="I15" i="46"/>
  <c r="G45" i="29"/>
  <c r="J15" i="46"/>
  <c r="G44" i="35"/>
  <c r="P15" i="46"/>
  <c r="G80" i="23"/>
  <c r="E15" i="46"/>
  <c r="F20" i="31"/>
  <c r="L15" i="46"/>
  <c r="G101" i="34"/>
  <c r="O15" i="46"/>
  <c r="F10" i="27"/>
  <c r="H15" i="46"/>
  <c r="G42" i="24"/>
  <c r="F15" i="46"/>
  <c r="L13" i="24"/>
  <c r="L11" i="23"/>
  <c r="M99" i="35"/>
  <c r="M53" i="35"/>
  <c r="L18" i="24"/>
  <c r="M29" i="24"/>
  <c r="M82" i="23"/>
  <c r="M93" i="23"/>
  <c r="L21" i="24"/>
  <c r="L15" i="23"/>
  <c r="M110" i="35"/>
  <c r="M45" i="24"/>
  <c r="M86" i="24"/>
  <c r="M75" i="23"/>
  <c r="M89" i="23"/>
  <c r="M68" i="23"/>
  <c r="L10" i="23"/>
  <c r="M63" i="35"/>
  <c r="M73" i="35"/>
  <c r="M95" i="24"/>
  <c r="M105" i="24"/>
  <c r="M86" i="23"/>
  <c r="M32" i="23"/>
  <c r="M50" i="23"/>
  <c r="M108" i="23"/>
  <c r="M76" i="23"/>
  <c r="M91" i="23"/>
  <c r="T18" i="27"/>
  <c r="U73" i="27"/>
  <c r="U70" i="27"/>
  <c r="O106" i="23"/>
  <c r="O84" i="27"/>
  <c r="O92" i="23"/>
  <c r="G29" i="27"/>
  <c r="G46" i="27"/>
  <c r="G33" i="24"/>
  <c r="G74" i="24"/>
  <c r="F20" i="24"/>
  <c r="F17" i="24"/>
  <c r="G69" i="24"/>
  <c r="G107" i="24"/>
  <c r="F18" i="24"/>
  <c r="F15" i="24"/>
  <c r="G53" i="24"/>
  <c r="G102" i="24"/>
  <c r="U68" i="31"/>
  <c r="U50" i="31"/>
  <c r="U56" i="31"/>
  <c r="U66" i="31"/>
  <c r="U44" i="31"/>
  <c r="T16" i="31"/>
  <c r="U100" i="31"/>
  <c r="U90" i="31"/>
  <c r="U37" i="31"/>
  <c r="U36" i="31"/>
  <c r="U45" i="31"/>
  <c r="U109" i="31"/>
  <c r="T15" i="31"/>
  <c r="T18" i="31"/>
  <c r="U30" i="31"/>
  <c r="U76" i="31"/>
  <c r="U104" i="31"/>
  <c r="T13" i="31"/>
  <c r="U58" i="31"/>
  <c r="U97" i="31"/>
  <c r="U48" i="31"/>
  <c r="U71" i="31"/>
  <c r="U52" i="31"/>
  <c r="U33" i="31"/>
  <c r="T21" i="31"/>
  <c r="U81" i="31"/>
  <c r="U59" i="31"/>
  <c r="U32" i="31"/>
  <c r="U84" i="31"/>
  <c r="T12" i="31"/>
  <c r="T20" i="31"/>
  <c r="U49" i="31"/>
  <c r="U89" i="31"/>
  <c r="U108" i="31"/>
  <c r="U31" i="31"/>
  <c r="U69" i="31"/>
  <c r="U101" i="31"/>
  <c r="U92" i="31"/>
  <c r="U67" i="31"/>
  <c r="U47" i="31"/>
  <c r="U29" i="31"/>
  <c r="U95" i="31"/>
  <c r="U74" i="31"/>
  <c r="U55" i="31"/>
  <c r="T19" i="31"/>
  <c r="U64" i="31"/>
  <c r="U65" i="31"/>
  <c r="U54" i="31"/>
  <c r="T14" i="31"/>
  <c r="U57" i="31"/>
  <c r="U96" i="31"/>
  <c r="U41" i="31"/>
  <c r="U80" i="31"/>
  <c r="U105" i="31"/>
  <c r="U82" i="31"/>
  <c r="U63" i="31"/>
  <c r="U43" i="31"/>
  <c r="T11" i="31"/>
  <c r="U91" i="31"/>
  <c r="U70" i="31"/>
  <c r="U51" i="31"/>
  <c r="U83" i="31"/>
  <c r="U99" i="31"/>
  <c r="U86" i="31"/>
  <c r="U112" i="31"/>
  <c r="U102" i="31"/>
  <c r="U93" i="31"/>
  <c r="U60" i="31"/>
  <c r="N14" i="28"/>
  <c r="G101" i="31"/>
  <c r="G49" i="31"/>
  <c r="G85" i="31"/>
  <c r="G35" i="31"/>
  <c r="G99" i="31"/>
  <c r="G46" i="31"/>
  <c r="G83" i="31"/>
  <c r="AH6" i="31"/>
  <c r="AH13" i="31" s="1"/>
  <c r="G82" i="31"/>
  <c r="BA8" i="31"/>
  <c r="BA12" i="31" s="1"/>
  <c r="BA14" i="31" s="1"/>
  <c r="G67" i="31"/>
  <c r="F13" i="31"/>
  <c r="G80" i="31"/>
  <c r="G110" i="31"/>
  <c r="G58" i="31"/>
  <c r="F18" i="31"/>
  <c r="G112" i="31"/>
  <c r="G72" i="31"/>
  <c r="F10" i="31"/>
  <c r="G63" i="31"/>
  <c r="F17" i="31"/>
  <c r="G74" i="31"/>
  <c r="G106" i="31"/>
  <c r="G50" i="31"/>
  <c r="G60" i="31"/>
  <c r="AB17" i="34"/>
  <c r="AB15" i="35"/>
  <c r="AC38" i="35"/>
  <c r="AC86" i="35"/>
  <c r="AB12" i="35"/>
  <c r="AC100" i="35"/>
  <c r="AC59" i="35"/>
  <c r="AC41" i="35"/>
  <c r="AC71" i="35"/>
  <c r="AC101" i="35"/>
  <c r="AC44" i="35"/>
  <c r="AB16" i="35"/>
  <c r="AB13" i="35"/>
  <c r="AC85" i="35"/>
  <c r="AC46" i="35"/>
  <c r="AC67" i="35"/>
  <c r="AC29" i="23"/>
  <c r="AC95" i="23"/>
  <c r="AC57" i="28"/>
  <c r="AC82" i="28"/>
  <c r="AC71" i="28"/>
  <c r="AC76" i="28"/>
  <c r="AC111" i="28"/>
  <c r="AC64" i="28"/>
  <c r="AC33" i="35"/>
  <c r="AC65" i="35"/>
  <c r="AB20" i="35"/>
  <c r="AB10" i="35"/>
  <c r="AC37" i="35"/>
  <c r="AC81" i="35"/>
  <c r="AC42" i="35"/>
  <c r="AC94" i="35"/>
  <c r="AC95" i="28"/>
  <c r="AA112" i="31"/>
  <c r="AA86" i="30"/>
  <c r="AA109" i="31"/>
  <c r="AA93" i="31"/>
  <c r="AA72" i="31"/>
  <c r="AA53" i="31"/>
  <c r="AA33" i="31"/>
  <c r="Z19" i="31"/>
  <c r="AA7" i="31"/>
  <c r="AA24" i="31" s="1"/>
  <c r="AA54" i="31"/>
  <c r="AA83" i="31"/>
  <c r="AA107" i="31"/>
  <c r="AA30" i="31"/>
  <c r="AA55" i="31"/>
  <c r="AA84" i="31"/>
  <c r="AA108" i="31"/>
  <c r="AA45" i="31"/>
  <c r="AA70" i="31"/>
  <c r="AA99" i="31"/>
  <c r="AR6" i="31"/>
  <c r="AA86" i="31"/>
  <c r="AA105" i="31"/>
  <c r="AA89" i="31"/>
  <c r="AA68" i="31"/>
  <c r="AA49" i="31"/>
  <c r="AA29" i="31"/>
  <c r="Z20" i="31"/>
  <c r="AA71" i="31"/>
  <c r="AA34" i="31"/>
  <c r="AA59" i="31"/>
  <c r="AA91" i="31"/>
  <c r="AA35" i="31"/>
  <c r="AA63" i="31"/>
  <c r="AA92" i="31"/>
  <c r="Z18" i="31"/>
  <c r="AA51" i="31"/>
  <c r="AA80" i="31"/>
  <c r="AA104" i="31"/>
  <c r="AA32" i="31"/>
  <c r="AA106" i="31"/>
  <c r="AA81" i="31"/>
  <c r="AA60" i="31"/>
  <c r="AA101" i="31"/>
  <c r="AA82" i="31"/>
  <c r="AA64" i="31"/>
  <c r="AA44" i="31"/>
  <c r="Z12" i="31"/>
  <c r="Z13" i="31"/>
  <c r="Z16" i="31"/>
  <c r="AA42" i="31"/>
  <c r="AA67" i="31"/>
  <c r="AA96" i="31"/>
  <c r="Z10" i="31"/>
  <c r="AA43" i="31"/>
  <c r="AA69" i="31"/>
  <c r="AA98" i="31"/>
  <c r="Z17" i="31"/>
  <c r="AA31" i="31"/>
  <c r="AA56" i="31"/>
  <c r="AA85" i="31"/>
  <c r="AA110" i="31"/>
  <c r="AA58" i="31"/>
  <c r="AA100" i="31"/>
  <c r="W36" i="24"/>
  <c r="W64" i="24"/>
  <c r="W91" i="24"/>
  <c r="W52" i="24"/>
  <c r="W103" i="24"/>
  <c r="W42" i="24"/>
  <c r="W67" i="24"/>
  <c r="W93" i="24"/>
  <c r="W110" i="24"/>
  <c r="W94" i="24"/>
  <c r="W73" i="24"/>
  <c r="W54" i="24"/>
  <c r="W34" i="24"/>
  <c r="V19" i="24"/>
  <c r="W46" i="24"/>
  <c r="W97" i="24"/>
  <c r="W49" i="24"/>
  <c r="W55" i="24"/>
  <c r="W29" i="24"/>
  <c r="V15" i="24"/>
  <c r="W44" i="24"/>
  <c r="W70" i="24"/>
  <c r="W96" i="24"/>
  <c r="W66" i="24"/>
  <c r="V17" i="24"/>
  <c r="W47" i="24"/>
  <c r="W72" i="24"/>
  <c r="W99" i="24"/>
  <c r="W106" i="24"/>
  <c r="W90" i="24"/>
  <c r="W69" i="24"/>
  <c r="W50" i="24"/>
  <c r="W30" i="24"/>
  <c r="V18" i="24"/>
  <c r="W57" i="24"/>
  <c r="W108" i="24"/>
  <c r="W74" i="24"/>
  <c r="W89" i="24"/>
  <c r="W111" i="24"/>
  <c r="W43" i="24"/>
  <c r="W35" i="24"/>
  <c r="V10" i="24"/>
  <c r="T15" i="23"/>
  <c r="U94" i="23"/>
  <c r="U66" i="23"/>
  <c r="U105" i="23"/>
  <c r="T21" i="23"/>
  <c r="U33" i="23"/>
  <c r="U38" i="23"/>
  <c r="U90" i="23"/>
  <c r="U54" i="23"/>
  <c r="U107" i="23"/>
  <c r="U96" i="23"/>
  <c r="U89" i="23"/>
  <c r="U48" i="23"/>
  <c r="T13" i="23"/>
  <c r="U70" i="23"/>
  <c r="U68" i="23"/>
  <c r="U71" i="23"/>
  <c r="L15" i="27"/>
  <c r="M64" i="27"/>
  <c r="M81" i="27"/>
  <c r="M107" i="27"/>
  <c r="M31" i="27"/>
  <c r="M41" i="27"/>
  <c r="M86" i="27"/>
  <c r="AK6" i="34"/>
  <c r="AK13" i="34" s="1"/>
  <c r="M57" i="27"/>
  <c r="M75" i="27"/>
  <c r="M103" i="27"/>
  <c r="M7" i="27"/>
  <c r="M24" i="27" s="1"/>
  <c r="M34" i="27"/>
  <c r="M101" i="27"/>
  <c r="L19" i="27"/>
  <c r="M43" i="27"/>
  <c r="M70" i="27"/>
  <c r="X16" i="24"/>
  <c r="X13" i="30"/>
  <c r="X21" i="30"/>
  <c r="X16" i="23"/>
  <c r="Y112" i="30"/>
  <c r="Y38" i="30"/>
  <c r="X20" i="30"/>
  <c r="Y42" i="30"/>
  <c r="Y68" i="30"/>
  <c r="Y94" i="30"/>
  <c r="Y33" i="23"/>
  <c r="Y65" i="23"/>
  <c r="Y93" i="23"/>
  <c r="AQ6" i="24"/>
  <c r="AQ13" i="24" s="1"/>
  <c r="Y57" i="24"/>
  <c r="Y92" i="24"/>
  <c r="AQ6" i="30"/>
  <c r="AQ13" i="30" s="1"/>
  <c r="Y84" i="30"/>
  <c r="Y105" i="24"/>
  <c r="Y89" i="24"/>
  <c r="Y67" i="24"/>
  <c r="Y47" i="24"/>
  <c r="Y29" i="24"/>
  <c r="Y44" i="30"/>
  <c r="Y69" i="30"/>
  <c r="Y95" i="30"/>
  <c r="Y29" i="23"/>
  <c r="Y53" i="23"/>
  <c r="Y80" i="23"/>
  <c r="Y105" i="23"/>
  <c r="Y48" i="23"/>
  <c r="Y96" i="23"/>
  <c r="Y74" i="23"/>
  <c r="Y55" i="23"/>
  <c r="Y36" i="23"/>
  <c r="X19" i="23"/>
  <c r="Y32" i="30"/>
  <c r="Y91" i="30"/>
  <c r="Y100" i="30"/>
  <c r="Y75" i="30"/>
  <c r="Y56" i="30"/>
  <c r="Y37" i="30"/>
  <c r="X12" i="30"/>
  <c r="Y84" i="24"/>
  <c r="Y48" i="24"/>
  <c r="Y41" i="30"/>
  <c r="Y85" i="24"/>
  <c r="Y49" i="24"/>
  <c r="Y46" i="24"/>
  <c r="Y96" i="24"/>
  <c r="Y46" i="30"/>
  <c r="Y98" i="30"/>
  <c r="Y53" i="30"/>
  <c r="Y64" i="24"/>
  <c r="X10" i="24"/>
  <c r="Y60" i="30"/>
  <c r="Y36" i="24"/>
  <c r="Y74" i="24"/>
  <c r="Y30" i="24"/>
  <c r="Y86" i="24"/>
  <c r="X12" i="24"/>
  <c r="X20" i="24"/>
  <c r="X17" i="30"/>
  <c r="X17" i="23"/>
  <c r="Y112" i="24"/>
  <c r="Y30" i="30"/>
  <c r="Y54" i="30"/>
  <c r="Y81" i="30"/>
  <c r="Y105" i="30"/>
  <c r="Y52" i="23"/>
  <c r="Y76" i="23"/>
  <c r="Y103" i="23"/>
  <c r="Y45" i="24"/>
  <c r="Y70" i="24"/>
  <c r="Y103" i="24"/>
  <c r="Y57" i="30"/>
  <c r="Y97" i="24"/>
  <c r="Y75" i="24"/>
  <c r="Y56" i="24"/>
  <c r="Y37" i="24"/>
  <c r="X13" i="24"/>
  <c r="X18" i="30"/>
  <c r="Y31" i="30"/>
  <c r="Y55" i="30"/>
  <c r="Y83" i="30"/>
  <c r="Y106" i="30"/>
  <c r="Y41" i="23"/>
  <c r="Y67" i="23"/>
  <c r="Y94" i="23"/>
  <c r="Y80" i="24"/>
  <c r="Y104" i="23"/>
  <c r="Y85" i="23"/>
  <c r="Y66" i="23"/>
  <c r="Y46" i="23"/>
  <c r="Y65" i="30"/>
  <c r="Y107" i="30"/>
  <c r="Y108" i="30"/>
  <c r="Y92" i="30"/>
  <c r="Y67" i="30"/>
  <c r="Y47" i="30"/>
  <c r="Y29" i="30"/>
  <c r="Y86" i="30"/>
  <c r="Y60" i="24"/>
  <c r="Y102" i="24"/>
  <c r="Y66" i="24"/>
  <c r="Y31" i="24"/>
  <c r="Y69" i="24"/>
  <c r="Y34" i="30"/>
  <c r="Y7" i="30"/>
  <c r="Y34" i="24"/>
  <c r="Y99" i="24"/>
  <c r="Y53" i="24"/>
  <c r="Y91" i="24"/>
  <c r="Y90" i="24"/>
  <c r="Y104" i="24"/>
  <c r="Y44" i="24"/>
  <c r="Y77" i="30"/>
  <c r="X14" i="24"/>
  <c r="X11" i="30"/>
  <c r="X19" i="30"/>
  <c r="X18" i="23"/>
  <c r="X14" i="23"/>
  <c r="X21" i="23"/>
  <c r="X15" i="23"/>
  <c r="Y38" i="24"/>
  <c r="Y112" i="23"/>
  <c r="Y35" i="30"/>
  <c r="Y59" i="30"/>
  <c r="Y89" i="30"/>
  <c r="Y110" i="30"/>
  <c r="Y57" i="23"/>
  <c r="Y84" i="23"/>
  <c r="Y109" i="23"/>
  <c r="Y51" i="24"/>
  <c r="Y76" i="24"/>
  <c r="Y108" i="24"/>
  <c r="Y70" i="30"/>
  <c r="Y109" i="24"/>
  <c r="Y93" i="24"/>
  <c r="Y71" i="24"/>
  <c r="Y52" i="24"/>
  <c r="Y33" i="24"/>
  <c r="X21" i="24"/>
  <c r="Y36" i="30"/>
  <c r="Y64" i="30"/>
  <c r="Y90" i="30"/>
  <c r="Y111" i="30"/>
  <c r="Y47" i="23"/>
  <c r="Y72" i="23"/>
  <c r="Y99" i="23"/>
  <c r="Y100" i="23"/>
  <c r="Y81" i="23"/>
  <c r="Y59" i="23"/>
  <c r="Y42" i="23"/>
  <c r="X20" i="23"/>
  <c r="Y76" i="30"/>
  <c r="Y104" i="30"/>
  <c r="Y82" i="30"/>
  <c r="Y63" i="30"/>
  <c r="Y43" i="30"/>
  <c r="X10" i="30"/>
  <c r="Y95" i="24"/>
  <c r="Y55" i="24"/>
  <c r="X19" i="24"/>
  <c r="Y35" i="24"/>
  <c r="Y83" i="24"/>
  <c r="Y109" i="30"/>
  <c r="Y80" i="30"/>
  <c r="Y85" i="30"/>
  <c r="Y50" i="24"/>
  <c r="Y111" i="24"/>
  <c r="Y59" i="24"/>
  <c r="W48" i="24"/>
  <c r="N21" i="28"/>
  <c r="N12" i="28"/>
  <c r="G45" i="27"/>
  <c r="G92" i="27"/>
  <c r="F12" i="24"/>
  <c r="G64" i="24"/>
  <c r="G101" i="24"/>
  <c r="G37" i="24"/>
  <c r="G73" i="24"/>
  <c r="G43" i="24"/>
  <c r="G51" i="24"/>
  <c r="G80" i="24"/>
  <c r="G7" i="24"/>
  <c r="G105" i="27"/>
  <c r="G47" i="27"/>
  <c r="G32" i="24"/>
  <c r="G72" i="24"/>
  <c r="G105" i="24"/>
  <c r="G50" i="24"/>
  <c r="G94" i="24"/>
  <c r="F16" i="24"/>
  <c r="G55" i="24"/>
  <c r="G95" i="24"/>
  <c r="G92" i="24"/>
  <c r="G100" i="24"/>
  <c r="F19" i="24"/>
  <c r="G44" i="27"/>
  <c r="G74" i="27"/>
  <c r="G49" i="24"/>
  <c r="G82" i="24"/>
  <c r="G109" i="24"/>
  <c r="G58" i="24"/>
  <c r="G98" i="24"/>
  <c r="G30" i="24"/>
  <c r="G70" i="24"/>
  <c r="G99" i="24"/>
  <c r="G104" i="24"/>
  <c r="J363" i="42"/>
  <c r="J365" i="42" s="1"/>
  <c r="M48" i="35"/>
  <c r="Y93" i="29"/>
  <c r="X14" i="31"/>
  <c r="Y90" i="31"/>
  <c r="Y42" i="31"/>
  <c r="Y35" i="31"/>
  <c r="Y83" i="31"/>
  <c r="Y33" i="31"/>
  <c r="Y97" i="31"/>
  <c r="Y75" i="31"/>
  <c r="Y46" i="31"/>
  <c r="Y104" i="31"/>
  <c r="Y85" i="31"/>
  <c r="Y64" i="31"/>
  <c r="Y31" i="31"/>
  <c r="Y30" i="31"/>
  <c r="AC93" i="23"/>
  <c r="AC98" i="23"/>
  <c r="AC105" i="23"/>
  <c r="AC7" i="23"/>
  <c r="AC24" i="23" s="1"/>
  <c r="AC74" i="23"/>
  <c r="AC35" i="23"/>
  <c r="AC91" i="23"/>
  <c r="AC50" i="23"/>
  <c r="Y54" i="31"/>
  <c r="Y73" i="31"/>
  <c r="Y91" i="31"/>
  <c r="AC44" i="29"/>
  <c r="Y91" i="26"/>
  <c r="Y29" i="31"/>
  <c r="AC102" i="23"/>
  <c r="Y68" i="31"/>
  <c r="F363" i="42"/>
  <c r="F365" i="42" s="1"/>
  <c r="D72" i="36"/>
  <c r="AC48" i="29"/>
  <c r="Y83" i="29"/>
  <c r="Y76" i="31"/>
  <c r="Y7" i="31"/>
  <c r="Y24" i="31" s="1"/>
  <c r="AQ8" i="31" s="1"/>
  <c r="Y110" i="31"/>
  <c r="Y72" i="31"/>
  <c r="Y109" i="31"/>
  <c r="Y93" i="31"/>
  <c r="Y71" i="31"/>
  <c r="Y37" i="31"/>
  <c r="Y100" i="31"/>
  <c r="Y81" i="31"/>
  <c r="Y56" i="31"/>
  <c r="X18" i="31"/>
  <c r="X16" i="31"/>
  <c r="AC63" i="23"/>
  <c r="AC68" i="23"/>
  <c r="AC75" i="23"/>
  <c r="AC100" i="23"/>
  <c r="AC59" i="23"/>
  <c r="AC111" i="23"/>
  <c r="AC73" i="23"/>
  <c r="AC34" i="23"/>
  <c r="Y58" i="31"/>
  <c r="Y80" i="31"/>
  <c r="Y95" i="31"/>
  <c r="Y111" i="31"/>
  <c r="AC72" i="29"/>
  <c r="AC60" i="23"/>
  <c r="AC110" i="23"/>
  <c r="L30" i="40"/>
  <c r="Y106" i="31"/>
  <c r="Y67" i="31"/>
  <c r="Y63" i="31"/>
  <c r="Y102" i="31"/>
  <c r="Y59" i="31"/>
  <c r="Y105" i="31"/>
  <c r="Y89" i="31"/>
  <c r="Y66" i="31"/>
  <c r="AQ6" i="31"/>
  <c r="Y96" i="31"/>
  <c r="Y74" i="31"/>
  <c r="Y51" i="31"/>
  <c r="Y41" i="31"/>
  <c r="AC52" i="23"/>
  <c r="AC57" i="23"/>
  <c r="AC67" i="23"/>
  <c r="AC96" i="23"/>
  <c r="AC55" i="23"/>
  <c r="AC107" i="23"/>
  <c r="AC69" i="23"/>
  <c r="AC30" i="23"/>
  <c r="Y32" i="31"/>
  <c r="Y45" i="31"/>
  <c r="Y65" i="31"/>
  <c r="Y84" i="31"/>
  <c r="Y99" i="31"/>
  <c r="AC94" i="29"/>
  <c r="AC68" i="29"/>
  <c r="AC94" i="23"/>
  <c r="Y60" i="29"/>
  <c r="V18" i="29"/>
  <c r="W33" i="29"/>
  <c r="W82" i="29"/>
  <c r="W50" i="29"/>
  <c r="W29" i="29"/>
  <c r="U112" i="28"/>
  <c r="U51" i="28"/>
  <c r="U33" i="28"/>
  <c r="T16" i="28"/>
  <c r="T20" i="28"/>
  <c r="U104" i="28"/>
  <c r="U89" i="28"/>
  <c r="U42" i="28"/>
  <c r="U82" i="28"/>
  <c r="U91" i="28"/>
  <c r="U89" i="26"/>
  <c r="U38" i="28"/>
  <c r="U86" i="28"/>
  <c r="U101" i="28"/>
  <c r="U41" i="28"/>
  <c r="U84" i="28"/>
  <c r="U64" i="28"/>
  <c r="U71" i="28"/>
  <c r="T11" i="26"/>
  <c r="T15" i="28"/>
  <c r="AO6" i="28"/>
  <c r="AO13" i="28" s="1"/>
  <c r="U93" i="28"/>
  <c r="U46" i="28"/>
  <c r="U44" i="28"/>
  <c r="U52" i="28"/>
  <c r="R19" i="24"/>
  <c r="O69" i="23"/>
  <c r="N19" i="23"/>
  <c r="O109" i="27"/>
  <c r="O30" i="23"/>
  <c r="O46" i="23"/>
  <c r="O30" i="27"/>
  <c r="O72" i="23"/>
  <c r="O66" i="27"/>
  <c r="O67" i="27"/>
  <c r="C13" i="19"/>
  <c r="P20" i="26"/>
  <c r="G64" i="23"/>
  <c r="G74" i="23"/>
  <c r="G81" i="23"/>
  <c r="G100" i="23"/>
  <c r="G90" i="27"/>
  <c r="G101" i="27"/>
  <c r="F18" i="27"/>
  <c r="G111" i="27"/>
  <c r="G35" i="27"/>
  <c r="G83" i="23"/>
  <c r="G50" i="23"/>
  <c r="G59" i="23"/>
  <c r="F10" i="23"/>
  <c r="G102" i="23"/>
  <c r="G84" i="27"/>
  <c r="G68" i="27"/>
  <c r="G96" i="27"/>
  <c r="G103" i="27"/>
  <c r="F19" i="27"/>
  <c r="G47" i="23"/>
  <c r="F13" i="23"/>
  <c r="W42" i="29"/>
  <c r="W63" i="29"/>
  <c r="W101" i="29"/>
  <c r="W48" i="29"/>
  <c r="W106" i="29"/>
  <c r="W31" i="29"/>
  <c r="V12" i="29"/>
  <c r="W74" i="29"/>
  <c r="W96" i="29"/>
  <c r="W92" i="29"/>
  <c r="W90" i="29"/>
  <c r="W86" i="29"/>
  <c r="V17" i="29"/>
  <c r="V20" i="29"/>
  <c r="W107" i="29"/>
  <c r="W59" i="29"/>
  <c r="W66" i="29"/>
  <c r="W69" i="29"/>
  <c r="T19" i="26"/>
  <c r="T18" i="28"/>
  <c r="T11" i="28"/>
  <c r="U83" i="28"/>
  <c r="U106" i="28"/>
  <c r="U32" i="28"/>
  <c r="U69" i="28"/>
  <c r="U31" i="28"/>
  <c r="U73" i="28"/>
  <c r="U98" i="28"/>
  <c r="U110" i="28"/>
  <c r="U74" i="28"/>
  <c r="U36" i="28"/>
  <c r="U100" i="28"/>
  <c r="U76" i="28"/>
  <c r="U57" i="28"/>
  <c r="U34" i="28"/>
  <c r="U103" i="28"/>
  <c r="U85" i="28"/>
  <c r="U67" i="28"/>
  <c r="U47" i="28"/>
  <c r="U29" i="28"/>
  <c r="U66" i="26"/>
  <c r="T12" i="28"/>
  <c r="T14" i="28"/>
  <c r="U65" i="28"/>
  <c r="U90" i="28"/>
  <c r="U105" i="28"/>
  <c r="U58" i="28"/>
  <c r="U48" i="28"/>
  <c r="U54" i="28"/>
  <c r="U80" i="28"/>
  <c r="U102" i="28"/>
  <c r="U66" i="28"/>
  <c r="U7" i="28"/>
  <c r="U24" i="28" s="1"/>
  <c r="AO8" i="28" s="1"/>
  <c r="U96" i="28"/>
  <c r="U72" i="28"/>
  <c r="U53" i="28"/>
  <c r="U30" i="28"/>
  <c r="U99" i="28"/>
  <c r="U81" i="28"/>
  <c r="U63" i="28"/>
  <c r="U43" i="28"/>
  <c r="T13" i="28"/>
  <c r="U77" i="28"/>
  <c r="T10" i="28"/>
  <c r="T17" i="28"/>
  <c r="T19" i="28"/>
  <c r="U45" i="28"/>
  <c r="U70" i="28"/>
  <c r="U97" i="28"/>
  <c r="U50" i="28"/>
  <c r="U109" i="28"/>
  <c r="U35" i="28"/>
  <c r="U59" i="28"/>
  <c r="U94" i="28"/>
  <c r="U55" i="28"/>
  <c r="U108" i="28"/>
  <c r="U92" i="28"/>
  <c r="U68" i="28"/>
  <c r="U49" i="28"/>
  <c r="U111" i="28"/>
  <c r="U95" i="28"/>
  <c r="U75" i="28"/>
  <c r="U56" i="28"/>
  <c r="U37" i="28"/>
  <c r="O77" i="27"/>
  <c r="O90" i="23"/>
  <c r="O50" i="23"/>
  <c r="O105" i="23"/>
  <c r="O33" i="23"/>
  <c r="O47" i="23"/>
  <c r="O103" i="27"/>
  <c r="N13" i="27"/>
  <c r="O45" i="27"/>
  <c r="O72" i="27"/>
  <c r="O108" i="27"/>
  <c r="O104" i="31"/>
  <c r="N14" i="31"/>
  <c r="O45" i="31"/>
  <c r="O48" i="31"/>
  <c r="O68" i="31"/>
  <c r="BH29" i="27"/>
  <c r="BH33" i="27" s="1"/>
  <c r="BH35" i="27" s="1"/>
  <c r="BH37" i="27" s="1"/>
  <c r="O33" i="27"/>
  <c r="O52" i="27"/>
  <c r="O71" i="27"/>
  <c r="O96" i="27"/>
  <c r="O48" i="27"/>
  <c r="N11" i="27"/>
  <c r="O34" i="27"/>
  <c r="O57" i="27"/>
  <c r="O76" i="27"/>
  <c r="O97" i="27"/>
  <c r="N20" i="27"/>
  <c r="O31" i="27"/>
  <c r="O50" i="27"/>
  <c r="O69" i="27"/>
  <c r="O90" i="27"/>
  <c r="O106" i="27"/>
  <c r="O32" i="27"/>
  <c r="O51" i="27"/>
  <c r="O70" i="27"/>
  <c r="O91" i="27"/>
  <c r="O107" i="27"/>
  <c r="N18" i="27"/>
  <c r="O37" i="27"/>
  <c r="O56" i="27"/>
  <c r="O75" i="27"/>
  <c r="O100" i="27"/>
  <c r="N21" i="27"/>
  <c r="N10" i="27"/>
  <c r="O44" i="27"/>
  <c r="O64" i="27"/>
  <c r="O83" i="27"/>
  <c r="O101" i="27"/>
  <c r="N16" i="27"/>
  <c r="O35" i="27"/>
  <c r="O54" i="27"/>
  <c r="O73" i="27"/>
  <c r="O94" i="27"/>
  <c r="O110" i="27"/>
  <c r="O36" i="27"/>
  <c r="O55" i="27"/>
  <c r="O74" i="27"/>
  <c r="O95" i="27"/>
  <c r="O111" i="27"/>
  <c r="N12" i="27"/>
  <c r="O43" i="27"/>
  <c r="O63" i="27"/>
  <c r="O82" i="27"/>
  <c r="O104" i="27"/>
  <c r="N17" i="27"/>
  <c r="AL6" i="27"/>
  <c r="AL13" i="27" s="1"/>
  <c r="O49" i="27"/>
  <c r="O68" i="27"/>
  <c r="O89" i="27"/>
  <c r="O105" i="27"/>
  <c r="N14" i="27"/>
  <c r="O41" i="27"/>
  <c r="O58" i="27"/>
  <c r="O80" i="27"/>
  <c r="O98" i="27"/>
  <c r="N19" i="27"/>
  <c r="O42" i="27"/>
  <c r="O59" i="27"/>
  <c r="O81" i="27"/>
  <c r="O99" i="27"/>
  <c r="BH29" i="23"/>
  <c r="O31" i="23"/>
  <c r="O51" i="23"/>
  <c r="O70" i="23"/>
  <c r="O91" i="23"/>
  <c r="O107" i="23"/>
  <c r="N16" i="23"/>
  <c r="O32" i="23"/>
  <c r="O52" i="23"/>
  <c r="O71" i="23"/>
  <c r="O96" i="23"/>
  <c r="N21" i="23"/>
  <c r="O37" i="23"/>
  <c r="O57" i="23"/>
  <c r="O76" i="23"/>
  <c r="O97" i="23"/>
  <c r="N17" i="23"/>
  <c r="O41" i="23"/>
  <c r="O58" i="23"/>
  <c r="O80" i="23"/>
  <c r="O98" i="23"/>
  <c r="N18" i="23"/>
  <c r="O35" i="23"/>
  <c r="O55" i="23"/>
  <c r="O74" i="23"/>
  <c r="O95" i="23"/>
  <c r="O111" i="23"/>
  <c r="N15" i="23"/>
  <c r="O36" i="23"/>
  <c r="O56" i="23"/>
  <c r="O75" i="23"/>
  <c r="O100" i="23"/>
  <c r="N10" i="23"/>
  <c r="O44" i="23"/>
  <c r="O64" i="23"/>
  <c r="O83" i="23"/>
  <c r="O101" i="23"/>
  <c r="N12" i="23"/>
  <c r="O45" i="23"/>
  <c r="O65" i="23"/>
  <c r="O84" i="23"/>
  <c r="O102" i="23"/>
  <c r="N14" i="23"/>
  <c r="N13" i="23"/>
  <c r="O42" i="23"/>
  <c r="O59" i="23"/>
  <c r="O81" i="23"/>
  <c r="O99" i="23"/>
  <c r="N20" i="23"/>
  <c r="N11" i="23"/>
  <c r="O43" i="23"/>
  <c r="O63" i="23"/>
  <c r="O82" i="23"/>
  <c r="O104" i="23"/>
  <c r="O29" i="23"/>
  <c r="O49" i="23"/>
  <c r="O68" i="23"/>
  <c r="O89" i="23"/>
  <c r="O94" i="23"/>
  <c r="O54" i="23"/>
  <c r="O109" i="23"/>
  <c r="O53" i="23"/>
  <c r="O67" i="23"/>
  <c r="O103" i="23"/>
  <c r="AL6" i="23"/>
  <c r="AL13" i="23" s="1"/>
  <c r="O46" i="27"/>
  <c r="O65" i="27"/>
  <c r="O93" i="27"/>
  <c r="N15" i="27"/>
  <c r="O47" i="27"/>
  <c r="O91" i="31"/>
  <c r="O86" i="23"/>
  <c r="O112" i="23"/>
  <c r="O60" i="27"/>
  <c r="O110" i="23"/>
  <c r="O73" i="23"/>
  <c r="O34" i="23"/>
  <c r="O93" i="23"/>
  <c r="O108" i="23"/>
  <c r="O7" i="23"/>
  <c r="O66" i="23"/>
  <c r="O85" i="27"/>
  <c r="O102" i="27"/>
  <c r="O7" i="27"/>
  <c r="O24" i="27" s="1"/>
  <c r="O53" i="27"/>
  <c r="O92" i="27"/>
  <c r="N20" i="28"/>
  <c r="O112" i="27"/>
  <c r="O77" i="23"/>
  <c r="O86" i="27"/>
  <c r="O38" i="27"/>
  <c r="O60" i="23"/>
  <c r="F14" i="23"/>
  <c r="F12" i="23"/>
  <c r="G52" i="23"/>
  <c r="G91" i="23"/>
  <c r="G29" i="23"/>
  <c r="G101" i="23"/>
  <c r="G36" i="23"/>
  <c r="G68" i="23"/>
  <c r="G104" i="23"/>
  <c r="G89" i="23"/>
  <c r="G106" i="23"/>
  <c r="G84" i="23"/>
  <c r="G112" i="23"/>
  <c r="AH6" i="23"/>
  <c r="AH13" i="23" s="1"/>
  <c r="G67" i="23"/>
  <c r="G99" i="23"/>
  <c r="G45" i="23"/>
  <c r="F21" i="23"/>
  <c r="G44" i="23"/>
  <c r="G76" i="23"/>
  <c r="G33" i="23"/>
  <c r="G97" i="23"/>
  <c r="G90" i="23"/>
  <c r="G55" i="23"/>
  <c r="G42" i="23"/>
  <c r="G71" i="23"/>
  <c r="G103" i="23"/>
  <c r="G73" i="23"/>
  <c r="F16" i="23"/>
  <c r="G49" i="23"/>
  <c r="G92" i="23"/>
  <c r="G37" i="23"/>
  <c r="F19" i="23"/>
  <c r="F11" i="23"/>
  <c r="G77" i="23"/>
  <c r="M49" i="23"/>
  <c r="M72" i="23"/>
  <c r="M63" i="23"/>
  <c r="M43" i="23"/>
  <c r="M35" i="23"/>
  <c r="M54" i="23"/>
  <c r="M73" i="23"/>
  <c r="M97" i="23"/>
  <c r="L18" i="23"/>
  <c r="M37" i="23"/>
  <c r="M64" i="23"/>
  <c r="M90" i="23"/>
  <c r="M111" i="23"/>
  <c r="L21" i="23"/>
  <c r="M102" i="23"/>
  <c r="M94" i="23"/>
  <c r="M47" i="23"/>
  <c r="M53" i="23"/>
  <c r="M103" i="23"/>
  <c r="L13" i="23"/>
  <c r="M41" i="23"/>
  <c r="M58" i="23"/>
  <c r="M83" i="23"/>
  <c r="M101" i="23"/>
  <c r="L16" i="23"/>
  <c r="M44" i="23"/>
  <c r="M70" i="23"/>
  <c r="M95" i="23"/>
  <c r="L19" i="23"/>
  <c r="L14" i="23"/>
  <c r="L17" i="23"/>
  <c r="M56" i="28"/>
  <c r="L15" i="28"/>
  <c r="AK6" i="27"/>
  <c r="M45" i="27"/>
  <c r="M65" i="27"/>
  <c r="M90" i="27"/>
  <c r="M106" i="27"/>
  <c r="M35" i="27"/>
  <c r="M55" i="27"/>
  <c r="M74" i="27"/>
  <c r="M95" i="27"/>
  <c r="M111" i="27"/>
  <c r="L10" i="27"/>
  <c r="M47" i="27"/>
  <c r="M67" i="27"/>
  <c r="M85" i="27"/>
  <c r="M104" i="27"/>
  <c r="M29" i="27"/>
  <c r="M49" i="27"/>
  <c r="M68" i="27"/>
  <c r="M89" i="27"/>
  <c r="M105" i="27"/>
  <c r="L18" i="27"/>
  <c r="L11" i="27"/>
  <c r="M30" i="27"/>
  <c r="M50" i="27"/>
  <c r="M69" i="27"/>
  <c r="M94" i="27"/>
  <c r="M110" i="27"/>
  <c r="M42" i="27"/>
  <c r="M59" i="27"/>
  <c r="M80" i="27"/>
  <c r="M99" i="27"/>
  <c r="L17" i="27"/>
  <c r="M32" i="27"/>
  <c r="M52" i="27"/>
  <c r="M71" i="27"/>
  <c r="M92" i="27"/>
  <c r="M108" i="27"/>
  <c r="M33" i="27"/>
  <c r="M53" i="27"/>
  <c r="M72" i="27"/>
  <c r="M93" i="27"/>
  <c r="M109" i="27"/>
  <c r="L16" i="27"/>
  <c r="L10" i="32"/>
  <c r="L20" i="27"/>
  <c r="M82" i="27"/>
  <c r="M44" i="27"/>
  <c r="M100" i="27"/>
  <c r="M63" i="27"/>
  <c r="L12" i="27"/>
  <c r="M91" i="27"/>
  <c r="M51" i="27"/>
  <c r="M102" i="27"/>
  <c r="M58" i="27"/>
  <c r="M106" i="23"/>
  <c r="M56" i="23"/>
  <c r="M109" i="23"/>
  <c r="M69" i="23"/>
  <c r="M31" i="23"/>
  <c r="L20" i="31"/>
  <c r="L16" i="31"/>
  <c r="L12" i="31"/>
  <c r="M98" i="23"/>
  <c r="M36" i="23"/>
  <c r="M33" i="23"/>
  <c r="L12" i="23"/>
  <c r="M48" i="27"/>
  <c r="M76" i="27"/>
  <c r="M37" i="27"/>
  <c r="M96" i="27"/>
  <c r="M56" i="27"/>
  <c r="L14" i="27"/>
  <c r="M84" i="27"/>
  <c r="M46" i="27"/>
  <c r="M98" i="27"/>
  <c r="M54" i="27"/>
  <c r="M77" i="23"/>
  <c r="M100" i="23"/>
  <c r="M51" i="23"/>
  <c r="M105" i="23"/>
  <c r="M65" i="23"/>
  <c r="M7" i="23"/>
  <c r="M24" i="23" s="1"/>
  <c r="M81" i="23"/>
  <c r="M67" i="33"/>
  <c r="L20" i="33"/>
  <c r="M77" i="27"/>
  <c r="M38" i="23"/>
  <c r="M112" i="27"/>
  <c r="M84" i="24"/>
  <c r="M67" i="24"/>
  <c r="M112" i="24"/>
  <c r="H20" i="34"/>
  <c r="G90" i="26"/>
  <c r="F15" i="26"/>
  <c r="F21" i="31"/>
  <c r="F14" i="31"/>
  <c r="G33" i="31"/>
  <c r="G54" i="31"/>
  <c r="G73" i="31"/>
  <c r="G98" i="31"/>
  <c r="G30" i="31"/>
  <c r="G51" i="31"/>
  <c r="G70" i="31"/>
  <c r="G91" i="31"/>
  <c r="G107" i="31"/>
  <c r="F15" i="31"/>
  <c r="G31" i="31"/>
  <c r="G52" i="31"/>
  <c r="G71" i="31"/>
  <c r="G92" i="31"/>
  <c r="G108" i="31"/>
  <c r="G36" i="31"/>
  <c r="G57" i="31"/>
  <c r="G76" i="31"/>
  <c r="G97" i="31"/>
  <c r="G43" i="31"/>
  <c r="G48" i="31"/>
  <c r="G93" i="31"/>
  <c r="G68" i="31"/>
  <c r="G44" i="31"/>
  <c r="G104" i="31"/>
  <c r="G81" i="31"/>
  <c r="G56" i="31"/>
  <c r="G7" i="31"/>
  <c r="F19" i="31"/>
  <c r="G95" i="31"/>
  <c r="G66" i="31"/>
  <c r="G41" i="31"/>
  <c r="G102" i="31"/>
  <c r="G69" i="31"/>
  <c r="G45" i="31"/>
  <c r="F12" i="31"/>
  <c r="G98" i="23"/>
  <c r="G46" i="23"/>
  <c r="G34" i="23"/>
  <c r="G51" i="23"/>
  <c r="G43" i="23"/>
  <c r="G105" i="23"/>
  <c r="G58" i="23"/>
  <c r="F17" i="23"/>
  <c r="G96" i="23"/>
  <c r="G72" i="23"/>
  <c r="G53" i="23"/>
  <c r="G32" i="23"/>
  <c r="F20" i="23"/>
  <c r="G93" i="23"/>
  <c r="G54" i="23"/>
  <c r="G111" i="23"/>
  <c r="G95" i="23"/>
  <c r="G75" i="23"/>
  <c r="G56" i="23"/>
  <c r="G35" i="23"/>
  <c r="F15" i="23"/>
  <c r="F18" i="23"/>
  <c r="G41" i="23"/>
  <c r="G48" i="23"/>
  <c r="G66" i="23"/>
  <c r="G94" i="23"/>
  <c r="G70" i="23"/>
  <c r="BA8" i="24"/>
  <c r="BA12" i="24" s="1"/>
  <c r="BA14" i="24" s="1"/>
  <c r="G96" i="24"/>
  <c r="G81" i="24"/>
  <c r="G67" i="24"/>
  <c r="G52" i="24"/>
  <c r="G103" i="24"/>
  <c r="G84" i="24"/>
  <c r="G66" i="24"/>
  <c r="G46" i="24"/>
  <c r="F13" i="24"/>
  <c r="G106" i="24"/>
  <c r="G90" i="24"/>
  <c r="G65" i="24"/>
  <c r="G45" i="24"/>
  <c r="AH6" i="24"/>
  <c r="AH13" i="24" s="1"/>
  <c r="G97" i="24"/>
  <c r="G76" i="24"/>
  <c r="G57" i="24"/>
  <c r="G36" i="24"/>
  <c r="F11" i="24"/>
  <c r="F14" i="24"/>
  <c r="F21" i="24"/>
  <c r="G31" i="24"/>
  <c r="G71" i="24"/>
  <c r="BA8" i="23"/>
  <c r="F5" i="38" s="1"/>
  <c r="F10" i="38" s="1"/>
  <c r="F10" i="24"/>
  <c r="G109" i="31"/>
  <c r="G89" i="31"/>
  <c r="G64" i="31"/>
  <c r="G32" i="31"/>
  <c r="G100" i="31"/>
  <c r="G75" i="31"/>
  <c r="G47" i="31"/>
  <c r="F11" i="31"/>
  <c r="G111" i="31"/>
  <c r="G84" i="31"/>
  <c r="G59" i="31"/>
  <c r="G34" i="31"/>
  <c r="G94" i="31"/>
  <c r="G65" i="31"/>
  <c r="G37" i="31"/>
  <c r="F16" i="31"/>
  <c r="G44" i="24"/>
  <c r="G68" i="24"/>
  <c r="G93" i="24"/>
  <c r="G29" i="24"/>
  <c r="G54" i="24"/>
  <c r="G83" i="24"/>
  <c r="G110" i="24"/>
  <c r="G34" i="24"/>
  <c r="G59" i="24"/>
  <c r="G91" i="24"/>
  <c r="G111" i="24"/>
  <c r="G85" i="24"/>
  <c r="G63" i="24"/>
  <c r="G31" i="23"/>
  <c r="G63" i="23"/>
  <c r="G85" i="23"/>
  <c r="G107" i="23"/>
  <c r="G65" i="23"/>
  <c r="G109" i="23"/>
  <c r="G7" i="23"/>
  <c r="G57" i="23"/>
  <c r="G82" i="23"/>
  <c r="G108" i="23"/>
  <c r="G69" i="23"/>
  <c r="G30" i="23"/>
  <c r="G110" i="23"/>
  <c r="G56" i="24"/>
  <c r="G86" i="23"/>
  <c r="G108" i="24"/>
  <c r="G77" i="24"/>
  <c r="G86" i="31"/>
  <c r="G86" i="24"/>
  <c r="G112" i="24"/>
  <c r="G54" i="27"/>
  <c r="G76" i="27"/>
  <c r="F16" i="27"/>
  <c r="G63" i="27"/>
  <c r="G81" i="27"/>
  <c r="F17" i="27"/>
  <c r="G77" i="31"/>
  <c r="AB21" i="32"/>
  <c r="AB10" i="32"/>
  <c r="Y80" i="27"/>
  <c r="Y33" i="27"/>
  <c r="Y107" i="27"/>
  <c r="Y83" i="27"/>
  <c r="Y56" i="27"/>
  <c r="X13" i="27"/>
  <c r="Y53" i="27"/>
  <c r="Y72" i="27"/>
  <c r="Y93" i="27"/>
  <c r="Y109" i="27"/>
  <c r="Y100" i="27"/>
  <c r="Y74" i="27"/>
  <c r="Y43" i="27"/>
  <c r="X11" i="27"/>
  <c r="X21" i="27"/>
  <c r="X14" i="27"/>
  <c r="Y69" i="27"/>
  <c r="Y29" i="27"/>
  <c r="Y102" i="27"/>
  <c r="Y75" i="27"/>
  <c r="Y51" i="27"/>
  <c r="X20" i="27"/>
  <c r="Y57" i="27"/>
  <c r="Y76" i="27"/>
  <c r="Y97" i="27"/>
  <c r="Y95" i="27"/>
  <c r="Y63" i="27"/>
  <c r="Y35" i="27"/>
  <c r="X19" i="27"/>
  <c r="X12" i="27"/>
  <c r="Y91" i="27"/>
  <c r="Y36" i="27"/>
  <c r="X16" i="27"/>
  <c r="Y96" i="27"/>
  <c r="Y70" i="27"/>
  <c r="Y45" i="27"/>
  <c r="Y37" i="27"/>
  <c r="Y58" i="27"/>
  <c r="X18" i="27"/>
  <c r="Y44" i="27"/>
  <c r="Y64" i="27"/>
  <c r="Y82" i="27"/>
  <c r="Y101" i="27"/>
  <c r="Y111" i="27"/>
  <c r="Y90" i="27"/>
  <c r="Y55" i="27"/>
  <c r="Y30" i="27"/>
  <c r="X17" i="27"/>
  <c r="Y65" i="27"/>
  <c r="Y81" i="27"/>
  <c r="Y60" i="27"/>
  <c r="Y89" i="27"/>
  <c r="P121" i="42"/>
  <c r="P123" i="42" s="1"/>
  <c r="P243" i="42"/>
  <c r="P245" i="42" s="1"/>
  <c r="P363" i="42"/>
  <c r="P365" i="42" s="1"/>
  <c r="Y106" i="27"/>
  <c r="Y68" i="27"/>
  <c r="G121" i="42"/>
  <c r="G123" i="42" s="1"/>
  <c r="G243" i="42"/>
  <c r="G245" i="42" s="1"/>
  <c r="G363" i="42"/>
  <c r="G365" i="42" s="1"/>
  <c r="AC29" i="32"/>
  <c r="X15" i="27"/>
  <c r="E243" i="42"/>
  <c r="E245" i="42" s="1"/>
  <c r="E363" i="42"/>
  <c r="E365" i="42" s="1"/>
  <c r="U90" i="30"/>
  <c r="U64" i="30"/>
  <c r="T12" i="30"/>
  <c r="J243" i="42"/>
  <c r="J245" i="42" s="1"/>
  <c r="K26" i="21"/>
  <c r="V8" i="22"/>
  <c r="X10" i="27"/>
  <c r="Y49" i="27"/>
  <c r="D97" i="36"/>
  <c r="X10" i="26"/>
  <c r="Y102" i="26"/>
  <c r="Y47" i="26"/>
  <c r="Y86" i="27"/>
  <c r="AD13" i="34"/>
  <c r="M30" i="33"/>
  <c r="X18" i="26"/>
  <c r="Z15" i="33"/>
  <c r="AA96" i="33"/>
  <c r="AA75" i="33"/>
  <c r="AA58" i="33"/>
  <c r="AA36" i="33"/>
  <c r="AA103" i="33"/>
  <c r="AA84" i="33"/>
  <c r="AA66" i="33"/>
  <c r="AA47" i="33"/>
  <c r="AA29" i="33"/>
  <c r="AA102" i="33"/>
  <c r="AA83" i="33"/>
  <c r="AA56" i="33"/>
  <c r="AA42" i="33"/>
  <c r="Z13" i="33"/>
  <c r="Y77" i="27"/>
  <c r="N121" i="42"/>
  <c r="N123" i="42" s="1"/>
  <c r="AA35" i="33"/>
  <c r="AA68" i="33"/>
  <c r="Y108" i="26"/>
  <c r="Y92" i="26"/>
  <c r="Y68" i="26"/>
  <c r="Y49" i="26"/>
  <c r="Y30" i="26"/>
  <c r="Z46" i="36"/>
  <c r="AA64" i="33"/>
  <c r="Y103" i="26"/>
  <c r="Y80" i="26"/>
  <c r="Y52" i="26"/>
  <c r="Y7" i="26"/>
  <c r="Y36" i="26"/>
  <c r="Y70" i="26"/>
  <c r="Y105" i="26"/>
  <c r="AA97" i="33"/>
  <c r="Y51" i="26"/>
  <c r="Y107" i="26"/>
  <c r="Y42" i="26"/>
  <c r="Y35" i="26"/>
  <c r="Y95" i="26"/>
  <c r="Y55" i="26"/>
  <c r="X11" i="26"/>
  <c r="F243" i="42"/>
  <c r="F245" i="42" s="1"/>
  <c r="N243" i="42"/>
  <c r="N245" i="42" s="1"/>
  <c r="H243" i="42"/>
  <c r="H245" i="42" s="1"/>
  <c r="U124" i="22"/>
  <c r="T8" i="22"/>
  <c r="J26" i="21"/>
  <c r="M35" i="33"/>
  <c r="X12" i="26"/>
  <c r="X20" i="26"/>
  <c r="Z10" i="33"/>
  <c r="Z12" i="33"/>
  <c r="AA108" i="33"/>
  <c r="AA92" i="33"/>
  <c r="AA71" i="33"/>
  <c r="AA54" i="33"/>
  <c r="AA32" i="33"/>
  <c r="AA99" i="33"/>
  <c r="AA80" i="33"/>
  <c r="AA57" i="33"/>
  <c r="AA41" i="33"/>
  <c r="Z20" i="33"/>
  <c r="AA98" i="33"/>
  <c r="AA73" i="33"/>
  <c r="AA52" i="33"/>
  <c r="AA34" i="33"/>
  <c r="AR6" i="33"/>
  <c r="AR13" i="33" s="1"/>
  <c r="Z21" i="33"/>
  <c r="Z19" i="33"/>
  <c r="M124" i="22"/>
  <c r="L8" i="22"/>
  <c r="F26" i="21"/>
  <c r="AA59" i="33"/>
  <c r="Z14" i="33"/>
  <c r="AA55" i="33"/>
  <c r="Y104" i="26"/>
  <c r="Y82" i="26"/>
  <c r="Y64" i="26"/>
  <c r="Y44" i="26"/>
  <c r="AC124" i="22"/>
  <c r="N26" i="21"/>
  <c r="Y98" i="26"/>
  <c r="Y71" i="26"/>
  <c r="Y46" i="26"/>
  <c r="X15" i="26"/>
  <c r="Y45" i="26"/>
  <c r="Y81" i="26"/>
  <c r="Y111" i="26"/>
  <c r="AA101" i="33"/>
  <c r="Y74" i="26"/>
  <c r="Y99" i="26"/>
  <c r="Y31" i="26"/>
  <c r="Y50" i="26"/>
  <c r="Y110" i="26"/>
  <c r="Y32" i="26"/>
  <c r="Y106" i="26"/>
  <c r="Y43" i="26"/>
  <c r="V60" i="24"/>
  <c r="W60" i="24" s="1"/>
  <c r="Y75" i="26"/>
  <c r="Y73" i="26"/>
  <c r="L363" i="42"/>
  <c r="L365" i="42" s="1"/>
  <c r="N363" i="42"/>
  <c r="N365" i="42" s="1"/>
  <c r="Y7" i="24"/>
  <c r="Y24" i="24" s="1"/>
  <c r="AQ8" i="24" s="1"/>
  <c r="AQ9" i="24" s="1"/>
  <c r="AQ21" i="24" s="1"/>
  <c r="Y68" i="24"/>
  <c r="Y72" i="24"/>
  <c r="Y107" i="24"/>
  <c r="H363" i="42"/>
  <c r="H365" i="42" s="1"/>
  <c r="Y56" i="26"/>
  <c r="Z16" i="33"/>
  <c r="AA104" i="33"/>
  <c r="AA85" i="33"/>
  <c r="AA67" i="33"/>
  <c r="AA50" i="33"/>
  <c r="AA111" i="33"/>
  <c r="AA95" i="33"/>
  <c r="AA74" i="33"/>
  <c r="AA53" i="33"/>
  <c r="AA37" i="33"/>
  <c r="AA110" i="33"/>
  <c r="AA94" i="33"/>
  <c r="AA69" i="33"/>
  <c r="AA46" i="33"/>
  <c r="AA30" i="33"/>
  <c r="AE56" i="34"/>
  <c r="AA51" i="33"/>
  <c r="AA86" i="33"/>
  <c r="AA44" i="33"/>
  <c r="AA105" i="33"/>
  <c r="AA31" i="33"/>
  <c r="Y100" i="26"/>
  <c r="Y76" i="26"/>
  <c r="Y57" i="26"/>
  <c r="Y38" i="26"/>
  <c r="AA38" i="33"/>
  <c r="AE70" i="22"/>
  <c r="AA60" i="33"/>
  <c r="AA72" i="33"/>
  <c r="Y93" i="26"/>
  <c r="Y66" i="26"/>
  <c r="Y41" i="26"/>
  <c r="X19" i="26"/>
  <c r="X13" i="26"/>
  <c r="Y54" i="26"/>
  <c r="Y90" i="26"/>
  <c r="J36" i="36"/>
  <c r="Y89" i="26"/>
  <c r="X17" i="26"/>
  <c r="Y67" i="26"/>
  <c r="AA60" i="29"/>
  <c r="Y69" i="26"/>
  <c r="Y37" i="26"/>
  <c r="Y59" i="26"/>
  <c r="Y84" i="26"/>
  <c r="AQ6" i="26"/>
  <c r="AQ13" i="26" s="1"/>
  <c r="L243" i="42"/>
  <c r="L245" i="42" s="1"/>
  <c r="Y101" i="26"/>
  <c r="V13" i="35"/>
  <c r="W86" i="35"/>
  <c r="U89" i="35"/>
  <c r="U50" i="30"/>
  <c r="U71" i="35"/>
  <c r="U47" i="30"/>
  <c r="T14" i="34"/>
  <c r="U94" i="35"/>
  <c r="U93" i="30"/>
  <c r="U74" i="30"/>
  <c r="M43" i="33"/>
  <c r="M33" i="33"/>
  <c r="L13" i="33"/>
  <c r="M36" i="33"/>
  <c r="L17" i="33"/>
  <c r="M77" i="29"/>
  <c r="M74" i="29"/>
  <c r="M30" i="29"/>
  <c r="M41" i="33"/>
  <c r="M31" i="33"/>
  <c r="L10" i="33"/>
  <c r="M34" i="33"/>
  <c r="L14" i="33"/>
  <c r="L13" i="29"/>
  <c r="M104" i="35"/>
  <c r="M59" i="35"/>
  <c r="M86" i="29"/>
  <c r="M95" i="28"/>
  <c r="M37" i="33"/>
  <c r="M29" i="33"/>
  <c r="M7" i="33"/>
  <c r="M24" i="33" s="1"/>
  <c r="M32" i="33"/>
  <c r="AK6" i="33"/>
  <c r="AK13" i="33" s="1"/>
  <c r="L13" i="32"/>
  <c r="L12" i="32"/>
  <c r="L16" i="28"/>
  <c r="M75" i="28"/>
  <c r="G32" i="30"/>
  <c r="G109" i="30"/>
  <c r="G102" i="30"/>
  <c r="G91" i="30"/>
  <c r="G96" i="30"/>
  <c r="G76" i="30"/>
  <c r="G99" i="30"/>
  <c r="G36" i="30"/>
  <c r="G29" i="30"/>
  <c r="G106" i="30"/>
  <c r="G51" i="30"/>
  <c r="G67" i="30"/>
  <c r="F11" i="30"/>
  <c r="G69" i="30"/>
  <c r="G111" i="30"/>
  <c r="G72" i="30"/>
  <c r="G65" i="30"/>
  <c r="G41" i="30"/>
  <c r="BA8" i="30"/>
  <c r="BA12" i="30" s="1"/>
  <c r="BA14" i="30" s="1"/>
  <c r="F18" i="30"/>
  <c r="F16" i="30"/>
  <c r="G92" i="28"/>
  <c r="AH6" i="28"/>
  <c r="AH13" i="28" s="1"/>
  <c r="G95" i="29"/>
  <c r="G86" i="28"/>
  <c r="F16" i="28"/>
  <c r="G75" i="29"/>
  <c r="G76" i="29"/>
  <c r="AE60" i="27"/>
  <c r="AE54" i="27"/>
  <c r="AD17" i="32"/>
  <c r="AD17" i="34"/>
  <c r="E40" i="22"/>
  <c r="E53" i="22"/>
  <c r="E48" i="22"/>
  <c r="AE77" i="27"/>
  <c r="AE82" i="27"/>
  <c r="G124" i="22"/>
  <c r="C26" i="21"/>
  <c r="W100" i="31"/>
  <c r="W111" i="31"/>
  <c r="V15" i="31"/>
  <c r="W43" i="31"/>
  <c r="W33" i="31"/>
  <c r="W34" i="31"/>
  <c r="V13" i="31"/>
  <c r="W57" i="31"/>
  <c r="W30" i="31"/>
  <c r="W110" i="31"/>
  <c r="W93" i="31"/>
  <c r="W77" i="27"/>
  <c r="U72" i="35"/>
  <c r="U81" i="35"/>
  <c r="U35" i="35"/>
  <c r="U34" i="35"/>
  <c r="U59" i="35"/>
  <c r="U108" i="35"/>
  <c r="U110" i="35"/>
  <c r="T13" i="34"/>
  <c r="T15" i="34"/>
  <c r="U77" i="34"/>
  <c r="U46" i="31"/>
  <c r="U7" i="31"/>
  <c r="U24" i="31" s="1"/>
  <c r="AO8" i="31" s="1"/>
  <c r="U98" i="31"/>
  <c r="U107" i="31"/>
  <c r="U38" i="31"/>
  <c r="U72" i="31"/>
  <c r="U42" i="31"/>
  <c r="T10" i="31"/>
  <c r="U106" i="31"/>
  <c r="AO6" i="31"/>
  <c r="AO13" i="31" s="1"/>
  <c r="U103" i="31"/>
  <c r="U112" i="30"/>
  <c r="T14" i="30"/>
  <c r="U45" i="30"/>
  <c r="U29" i="30"/>
  <c r="U99" i="30"/>
  <c r="T11" i="30"/>
  <c r="U51" i="30"/>
  <c r="T20" i="30"/>
  <c r="U104" i="30"/>
  <c r="T10" i="30"/>
  <c r="U85" i="30"/>
  <c r="U110" i="30"/>
  <c r="U35" i="30"/>
  <c r="U68" i="30"/>
  <c r="U58" i="30"/>
  <c r="U63" i="30"/>
  <c r="S77" i="27"/>
  <c r="AB12" i="33"/>
  <c r="AS6" i="33"/>
  <c r="Y47" i="33"/>
  <c r="Y45" i="33"/>
  <c r="Y100" i="33"/>
  <c r="X15" i="33"/>
  <c r="Y65" i="33"/>
  <c r="X11" i="33"/>
  <c r="Y32" i="33"/>
  <c r="Y29" i="33"/>
  <c r="Y76" i="33"/>
  <c r="Y97" i="33"/>
  <c r="Y50" i="33"/>
  <c r="AQ6" i="33"/>
  <c r="AQ13" i="33" s="1"/>
  <c r="Y37" i="33"/>
  <c r="AC100" i="24"/>
  <c r="AB10" i="24"/>
  <c r="AB14" i="24"/>
  <c r="AC32" i="24"/>
  <c r="AC51" i="24"/>
  <c r="AC70" i="24"/>
  <c r="AC91" i="24"/>
  <c r="AC107" i="24"/>
  <c r="AC35" i="24"/>
  <c r="AC44" i="24"/>
  <c r="AC52" i="24"/>
  <c r="AC47" i="24"/>
  <c r="AC63" i="24"/>
  <c r="AC69" i="24"/>
  <c r="AC76" i="24"/>
  <c r="AB18" i="24"/>
  <c r="AC42" i="24"/>
  <c r="AC59" i="24"/>
  <c r="AC81" i="24"/>
  <c r="AC99" i="24"/>
  <c r="AC104" i="24"/>
  <c r="AC36" i="24"/>
  <c r="AC74" i="24"/>
  <c r="AC111" i="24"/>
  <c r="AB21" i="24"/>
  <c r="AB13" i="24"/>
  <c r="AC72" i="24"/>
  <c r="AC46" i="24"/>
  <c r="AC85" i="24"/>
  <c r="AC90" i="24"/>
  <c r="AB20" i="24"/>
  <c r="AC55" i="24"/>
  <c r="AC95" i="24"/>
  <c r="AB17" i="24"/>
  <c r="AA24" i="27"/>
  <c r="W86" i="31"/>
  <c r="Y36" i="33"/>
  <c r="AB19" i="24"/>
  <c r="L12" i="28"/>
  <c r="U96" i="35"/>
  <c r="U57" i="35"/>
  <c r="U33" i="35"/>
  <c r="U42" i="35"/>
  <c r="W59" i="31"/>
  <c r="W81" i="31"/>
  <c r="W35" i="31"/>
  <c r="G38" i="29"/>
  <c r="AE86" i="27"/>
  <c r="G112" i="29"/>
  <c r="X12" i="33"/>
  <c r="AC103" i="24"/>
  <c r="M98" i="28"/>
  <c r="M68" i="28"/>
  <c r="M45" i="28"/>
  <c r="M65" i="28"/>
  <c r="M30" i="28"/>
  <c r="M41" i="28"/>
  <c r="M35" i="28"/>
  <c r="M64" i="28"/>
  <c r="M110" i="28"/>
  <c r="M101" i="28"/>
  <c r="M73" i="28"/>
  <c r="M97" i="28"/>
  <c r="M94" i="28"/>
  <c r="L19" i="28"/>
  <c r="M43" i="28"/>
  <c r="M63" i="28"/>
  <c r="M81" i="28"/>
  <c r="M99" i="28"/>
  <c r="L17" i="28"/>
  <c r="L21" i="28"/>
  <c r="M93" i="28"/>
  <c r="M72" i="28"/>
  <c r="M29" i="28"/>
  <c r="M47" i="28"/>
  <c r="M67" i="28"/>
  <c r="M85" i="28"/>
  <c r="M103" i="28"/>
  <c r="M33" i="28"/>
  <c r="M52" i="28"/>
  <c r="M71" i="28"/>
  <c r="M91" i="28"/>
  <c r="M107" i="28"/>
  <c r="L14" i="28"/>
  <c r="L18" i="28"/>
  <c r="L13" i="28"/>
  <c r="L11" i="28"/>
  <c r="W37" i="31"/>
  <c r="W82" i="31"/>
  <c r="W72" i="31"/>
  <c r="W91" i="31"/>
  <c r="W106" i="31"/>
  <c r="W55" i="31"/>
  <c r="W95" i="31"/>
  <c r="W58" i="31"/>
  <c r="V17" i="31"/>
  <c r="W103" i="31"/>
  <c r="W64" i="31"/>
  <c r="AP6" i="31"/>
  <c r="AP13" i="31" s="1"/>
  <c r="W83" i="31"/>
  <c r="W50" i="31"/>
  <c r="V21" i="31"/>
  <c r="W7" i="31"/>
  <c r="W24" i="31" s="1"/>
  <c r="W47" i="31"/>
  <c r="W67" i="31"/>
  <c r="W85" i="31"/>
  <c r="W104" i="31"/>
  <c r="W105" i="31"/>
  <c r="W80" i="31"/>
  <c r="W54" i="31"/>
  <c r="W29" i="31"/>
  <c r="V16" i="31"/>
  <c r="W84" i="31"/>
  <c r="W51" i="31"/>
  <c r="V18" i="31"/>
  <c r="W97" i="31"/>
  <c r="W53" i="31"/>
  <c r="W107" i="31"/>
  <c r="W74" i="31"/>
  <c r="W41" i="31"/>
  <c r="V19" i="31"/>
  <c r="W32" i="31"/>
  <c r="W52" i="31"/>
  <c r="W71" i="31"/>
  <c r="W92" i="31"/>
  <c r="W108" i="31"/>
  <c r="W48" i="31"/>
  <c r="W99" i="31"/>
  <c r="W73" i="31"/>
  <c r="W49" i="31"/>
  <c r="V11" i="31"/>
  <c r="V20" i="31"/>
  <c r="W109" i="31"/>
  <c r="W76" i="31"/>
  <c r="W44" i="31"/>
  <c r="W60" i="31"/>
  <c r="W90" i="31"/>
  <c r="W45" i="31"/>
  <c r="W101" i="31"/>
  <c r="W66" i="31"/>
  <c r="W31" i="31"/>
  <c r="V14" i="31"/>
  <c r="W36" i="31"/>
  <c r="W56" i="31"/>
  <c r="W75" i="31"/>
  <c r="W96" i="31"/>
  <c r="W94" i="31"/>
  <c r="W68" i="31"/>
  <c r="W42" i="31"/>
  <c r="V12" i="31"/>
  <c r="AE93" i="27"/>
  <c r="AE59" i="27"/>
  <c r="AE69" i="27"/>
  <c r="AE30" i="27"/>
  <c r="AD13" i="27"/>
  <c r="AE102" i="27"/>
  <c r="AE76" i="27"/>
  <c r="AE35" i="27"/>
  <c r="AE111" i="27"/>
  <c r="AE90" i="27"/>
  <c r="AE57" i="27"/>
  <c r="AE105" i="27"/>
  <c r="AE81" i="27"/>
  <c r="AE42" i="27"/>
  <c r="AD15" i="27"/>
  <c r="AE66" i="27"/>
  <c r="AD11" i="27"/>
  <c r="AE37" i="27"/>
  <c r="AE56" i="27"/>
  <c r="AE75" i="27"/>
  <c r="AE100" i="27"/>
  <c r="AE109" i="27"/>
  <c r="AE103" i="27"/>
  <c r="AE36" i="27"/>
  <c r="AD16" i="27"/>
  <c r="AE97" i="27"/>
  <c r="AE68" i="27"/>
  <c r="AT6" i="27"/>
  <c r="AT13" i="27" s="1"/>
  <c r="AE106" i="27"/>
  <c r="AE83" i="27"/>
  <c r="AE44" i="27"/>
  <c r="AE99" i="27"/>
  <c r="AE72" i="27"/>
  <c r="AE31" i="27"/>
  <c r="AD14" i="27"/>
  <c r="AE74" i="27"/>
  <c r="AE70" i="27"/>
  <c r="AE50" i="27"/>
  <c r="AE98" i="27"/>
  <c r="AE85" i="27"/>
  <c r="AE7" i="27"/>
  <c r="AE24" i="27" s="1"/>
  <c r="AT8" i="27" s="1"/>
  <c r="AD20" i="27"/>
  <c r="AE45" i="27"/>
  <c r="AD12" i="27"/>
  <c r="AE91" i="27"/>
  <c r="AE58" i="27"/>
  <c r="AE101" i="27"/>
  <c r="AE73" i="27"/>
  <c r="AE32" i="27"/>
  <c r="AE94" i="27"/>
  <c r="AE64" i="27"/>
  <c r="AD18" i="27"/>
  <c r="AE34" i="27"/>
  <c r="AD21" i="27"/>
  <c r="AE29" i="27"/>
  <c r="AE47" i="27"/>
  <c r="AE67" i="27"/>
  <c r="AE92" i="27"/>
  <c r="AE108" i="27"/>
  <c r="AE80" i="27"/>
  <c r="AE107" i="27"/>
  <c r="AE48" i="27"/>
  <c r="AE89" i="27"/>
  <c r="AE55" i="27"/>
  <c r="AD19" i="27"/>
  <c r="AE52" i="27"/>
  <c r="AE96" i="27"/>
  <c r="AE84" i="27"/>
  <c r="AE95" i="27"/>
  <c r="AE53" i="27"/>
  <c r="AD17" i="27"/>
  <c r="AE63" i="27"/>
  <c r="AE104" i="27"/>
  <c r="AE41" i="27"/>
  <c r="AD10" i="27"/>
  <c r="AE49" i="27"/>
  <c r="AE65" i="27"/>
  <c r="AE51" i="27"/>
  <c r="AE33" i="27"/>
  <c r="AE71" i="27"/>
  <c r="G64" i="29"/>
  <c r="F20" i="29"/>
  <c r="G72" i="29"/>
  <c r="G52" i="29"/>
  <c r="G70" i="29"/>
  <c r="G98" i="29"/>
  <c r="G57" i="29"/>
  <c r="G36" i="29"/>
  <c r="G55" i="29"/>
  <c r="G84" i="29"/>
  <c r="G49" i="29"/>
  <c r="G96" i="29"/>
  <c r="G107" i="29"/>
  <c r="G31" i="29"/>
  <c r="G58" i="29"/>
  <c r="F21" i="29"/>
  <c r="AB60" i="24"/>
  <c r="AC60" i="24" s="1"/>
  <c r="AC48" i="24"/>
  <c r="AB46" i="36"/>
  <c r="AB58" i="36" s="1"/>
  <c r="T10" i="35"/>
  <c r="U41" i="35"/>
  <c r="U58" i="35"/>
  <c r="U80" i="35"/>
  <c r="U98" i="35"/>
  <c r="T20" i="35"/>
  <c r="U7" i="35"/>
  <c r="U24" i="35" s="1"/>
  <c r="AO8" i="35" s="1"/>
  <c r="U46" i="35"/>
  <c r="U66" i="35"/>
  <c r="U85" i="35"/>
  <c r="U103" i="35"/>
  <c r="U43" i="35"/>
  <c r="U82" i="35"/>
  <c r="U37" i="35"/>
  <c r="U104" i="35"/>
  <c r="U76" i="35"/>
  <c r="U44" i="35"/>
  <c r="U83" i="35"/>
  <c r="U29" i="35"/>
  <c r="T16" i="35"/>
  <c r="U105" i="35"/>
  <c r="T14" i="35"/>
  <c r="AO6" i="35"/>
  <c r="AO9" i="35" s="1"/>
  <c r="AO21" i="35" s="1"/>
  <c r="U45" i="35"/>
  <c r="U65" i="35"/>
  <c r="U84" i="35"/>
  <c r="U102" i="35"/>
  <c r="T15" i="35"/>
  <c r="U32" i="35"/>
  <c r="U51" i="35"/>
  <c r="U70" i="35"/>
  <c r="U91" i="35"/>
  <c r="U107" i="35"/>
  <c r="U52" i="35"/>
  <c r="U92" i="35"/>
  <c r="U47" i="35"/>
  <c r="T19" i="35"/>
  <c r="U97" i="35"/>
  <c r="U53" i="35"/>
  <c r="U93" i="35"/>
  <c r="U56" i="35"/>
  <c r="U49" i="35"/>
  <c r="U48" i="35"/>
  <c r="U31" i="35"/>
  <c r="U50" i="35"/>
  <c r="U69" i="35"/>
  <c r="U90" i="35"/>
  <c r="U106" i="35"/>
  <c r="T13" i="35"/>
  <c r="U36" i="35"/>
  <c r="U55" i="35"/>
  <c r="U74" i="35"/>
  <c r="U95" i="35"/>
  <c r="U111" i="35"/>
  <c r="U63" i="35"/>
  <c r="U100" i="35"/>
  <c r="U67" i="35"/>
  <c r="U30" i="35"/>
  <c r="T12" i="35"/>
  <c r="U64" i="35"/>
  <c r="U101" i="35"/>
  <c r="U75" i="35"/>
  <c r="U68" i="35"/>
  <c r="T21" i="35"/>
  <c r="AD60" i="35"/>
  <c r="AE60" i="35" s="1"/>
  <c r="AD46" i="36"/>
  <c r="AD58" i="36" s="1"/>
  <c r="W112" i="31"/>
  <c r="Y43" i="33"/>
  <c r="X17" i="33"/>
  <c r="AC37" i="33"/>
  <c r="AA7" i="32"/>
  <c r="AA24" i="32" s="1"/>
  <c r="T18" i="35"/>
  <c r="L20" i="28"/>
  <c r="T17" i="35"/>
  <c r="O48" i="23"/>
  <c r="U109" i="35"/>
  <c r="U86" i="35"/>
  <c r="U99" i="35"/>
  <c r="T11" i="35"/>
  <c r="U54" i="35"/>
  <c r="W89" i="31"/>
  <c r="W63" i="31"/>
  <c r="F16" i="29"/>
  <c r="V10" i="31"/>
  <c r="W70" i="31"/>
  <c r="W102" i="31"/>
  <c r="AC93" i="32"/>
  <c r="AB19" i="32"/>
  <c r="AC53" i="32"/>
  <c r="AC49" i="32"/>
  <c r="AC32" i="32"/>
  <c r="AC31" i="32"/>
  <c r="AB13" i="32"/>
  <c r="M111" i="28"/>
  <c r="M37" i="28"/>
  <c r="AC66" i="24"/>
  <c r="AE46" i="27"/>
  <c r="AC97" i="24"/>
  <c r="AE110" i="27"/>
  <c r="G65" i="26"/>
  <c r="AE112" i="27"/>
  <c r="M38" i="28"/>
  <c r="Y60" i="33"/>
  <c r="AA59" i="26"/>
  <c r="AA75" i="26"/>
  <c r="AA7" i="26"/>
  <c r="AA24" i="26" s="1"/>
  <c r="AA98" i="26"/>
  <c r="G55" i="30"/>
  <c r="G92" i="30"/>
  <c r="G46" i="30"/>
  <c r="AA97" i="28"/>
  <c r="AA109" i="28"/>
  <c r="AA35" i="28"/>
  <c r="AA45" i="28"/>
  <c r="AA36" i="28"/>
  <c r="AA74" i="28"/>
  <c r="AA110" i="28"/>
  <c r="AA89" i="28"/>
  <c r="AA56" i="28"/>
  <c r="AA31" i="28"/>
  <c r="AA67" i="28"/>
  <c r="AA103" i="28"/>
  <c r="AA29" i="28"/>
  <c r="AA108" i="28"/>
  <c r="AA34" i="28"/>
  <c r="AA51" i="28"/>
  <c r="AA90" i="28"/>
  <c r="AA57" i="28"/>
  <c r="AA73" i="28"/>
  <c r="AA83" i="28"/>
  <c r="AA55" i="28"/>
  <c r="AA94" i="28"/>
  <c r="AA100" i="28"/>
  <c r="AA69" i="28"/>
  <c r="AA44" i="28"/>
  <c r="AC43" i="31"/>
  <c r="AC51" i="31"/>
  <c r="AC52" i="31"/>
  <c r="AC42" i="31"/>
  <c r="AC34" i="31"/>
  <c r="AC57" i="31"/>
  <c r="AC76" i="31"/>
  <c r="AC97" i="31"/>
  <c r="AC69" i="31"/>
  <c r="AC75" i="31"/>
  <c r="AC80" i="31"/>
  <c r="AC67" i="31"/>
  <c r="AC96" i="31"/>
  <c r="AC103" i="31"/>
  <c r="AC104" i="31"/>
  <c r="AC95" i="31"/>
  <c r="AB15" i="31"/>
  <c r="AC49" i="31"/>
  <c r="AC68" i="31"/>
  <c r="AC89" i="31"/>
  <c r="AC105" i="31"/>
  <c r="T20" i="24"/>
  <c r="U44" i="24"/>
  <c r="U64" i="24"/>
  <c r="U83" i="24"/>
  <c r="U101" i="24"/>
  <c r="U31" i="24"/>
  <c r="U55" i="24"/>
  <c r="U90" i="24"/>
  <c r="U111" i="24"/>
  <c r="U82" i="24"/>
  <c r="U65" i="24"/>
  <c r="U80" i="24"/>
  <c r="U45" i="24"/>
  <c r="T12" i="24"/>
  <c r="U71" i="24"/>
  <c r="U94" i="24"/>
  <c r="U58" i="24"/>
  <c r="AO6" i="24"/>
  <c r="AO13" i="24" s="1"/>
  <c r="T16" i="24"/>
  <c r="U49" i="24"/>
  <c r="U68" i="24"/>
  <c r="U89" i="24"/>
  <c r="U105" i="24"/>
  <c r="U36" i="24"/>
  <c r="U63" i="24"/>
  <c r="U95" i="24"/>
  <c r="U46" i="24"/>
  <c r="U110" i="24"/>
  <c r="U70" i="24"/>
  <c r="U35" i="24"/>
  <c r="T10" i="24"/>
  <c r="U53" i="24"/>
  <c r="U72" i="24"/>
  <c r="U93" i="24"/>
  <c r="U109" i="24"/>
  <c r="U43" i="24"/>
  <c r="U69" i="24"/>
  <c r="U100" i="24"/>
  <c r="U98" i="24"/>
  <c r="U29" i="24"/>
  <c r="U103" i="24"/>
  <c r="U59" i="24"/>
  <c r="U7" i="24"/>
  <c r="U24" i="24" s="1"/>
  <c r="AO8" i="24" s="1"/>
  <c r="U104" i="24"/>
  <c r="U37" i="24"/>
  <c r="U108" i="24"/>
  <c r="U75" i="24"/>
  <c r="U42" i="24"/>
  <c r="U112" i="35"/>
  <c r="AC86" i="24"/>
  <c r="W77" i="31"/>
  <c r="M86" i="28"/>
  <c r="AC112" i="32"/>
  <c r="U38" i="35"/>
  <c r="M77" i="28"/>
  <c r="Y77" i="33"/>
  <c r="N20" i="31"/>
  <c r="N17" i="31"/>
  <c r="AE38" i="27"/>
  <c r="D48" i="27"/>
  <c r="U60" i="35"/>
  <c r="G60" i="23"/>
  <c r="AA60" i="28"/>
  <c r="Y33" i="34"/>
  <c r="X20" i="34"/>
  <c r="AQ6" i="34"/>
  <c r="AQ13" i="34" s="1"/>
  <c r="Y7" i="34"/>
  <c r="Y24" i="34" s="1"/>
  <c r="AQ8" i="34" s="1"/>
  <c r="AA43" i="34"/>
  <c r="AA71" i="34"/>
  <c r="AA66" i="34"/>
  <c r="AA65" i="34"/>
  <c r="AA45" i="34"/>
  <c r="AA99" i="34"/>
  <c r="AA108" i="34"/>
  <c r="AA72" i="34"/>
  <c r="AO6" i="26"/>
  <c r="AO13" i="26" s="1"/>
  <c r="U49" i="26"/>
  <c r="U96" i="26"/>
  <c r="U52" i="26"/>
  <c r="U100" i="26"/>
  <c r="U67" i="26"/>
  <c r="U72" i="26"/>
  <c r="U53" i="26"/>
  <c r="T10" i="26"/>
  <c r="U44" i="26"/>
  <c r="U108" i="26"/>
  <c r="T18" i="26"/>
  <c r="U57" i="26"/>
  <c r="U104" i="26"/>
  <c r="U64" i="26"/>
  <c r="U111" i="26"/>
  <c r="U82" i="26"/>
  <c r="U107" i="26"/>
  <c r="U71" i="26"/>
  <c r="U56" i="26"/>
  <c r="U63" i="26"/>
  <c r="U30" i="26"/>
  <c r="U37" i="26"/>
  <c r="U47" i="26"/>
  <c r="U34" i="26"/>
  <c r="U29" i="26"/>
  <c r="U60" i="26"/>
  <c r="U98" i="26"/>
  <c r="U80" i="26"/>
  <c r="U59" i="26"/>
  <c r="U42" i="26"/>
  <c r="T12" i="26"/>
  <c r="U101" i="26"/>
  <c r="U83" i="26"/>
  <c r="U58" i="26"/>
  <c r="U41" i="26"/>
  <c r="U68" i="26"/>
  <c r="U75" i="26"/>
  <c r="U99" i="26"/>
  <c r="U85" i="26"/>
  <c r="U81" i="26"/>
  <c r="U110" i="26"/>
  <c r="U94" i="26"/>
  <c r="U74" i="26"/>
  <c r="U55" i="26"/>
  <c r="U36" i="26"/>
  <c r="T14" i="26"/>
  <c r="U97" i="26"/>
  <c r="U73" i="26"/>
  <c r="U54" i="26"/>
  <c r="U35" i="26"/>
  <c r="U76" i="26"/>
  <c r="U91" i="26"/>
  <c r="U43" i="26"/>
  <c r="U103" i="26"/>
  <c r="U95" i="26"/>
  <c r="U106" i="26"/>
  <c r="U90" i="26"/>
  <c r="U70" i="26"/>
  <c r="U51" i="26"/>
  <c r="U32" i="26"/>
  <c r="U109" i="26"/>
  <c r="U93" i="26"/>
  <c r="U69" i="26"/>
  <c r="U50" i="26"/>
  <c r="U31" i="26"/>
  <c r="U106" i="27"/>
  <c r="U37" i="27"/>
  <c r="U47" i="27"/>
  <c r="U30" i="27"/>
  <c r="U71" i="27"/>
  <c r="U67" i="27"/>
  <c r="U72" i="27"/>
  <c r="U82" i="27"/>
  <c r="U65" i="27"/>
  <c r="U56" i="27"/>
  <c r="U98" i="27"/>
  <c r="AO6" i="27"/>
  <c r="AO13" i="27" s="1"/>
  <c r="U55" i="27"/>
  <c r="U74" i="27"/>
  <c r="U95" i="27"/>
  <c r="U111" i="27"/>
  <c r="U49" i="27"/>
  <c r="U81" i="27"/>
  <c r="U105" i="27"/>
  <c r="U104" i="27"/>
  <c r="U7" i="27"/>
  <c r="U24" i="27" s="1"/>
  <c r="AO8" i="27" s="1"/>
  <c r="U109" i="27"/>
  <c r="U76" i="27"/>
  <c r="U44" i="27"/>
  <c r="U43" i="27"/>
  <c r="U31" i="27"/>
  <c r="U36" i="27"/>
  <c r="U93" i="27"/>
  <c r="U50" i="27"/>
  <c r="T21" i="27"/>
  <c r="U92" i="27"/>
  <c r="U42" i="27"/>
  <c r="U59" i="27"/>
  <c r="U80" i="27"/>
  <c r="U99" i="27"/>
  <c r="T12" i="27"/>
  <c r="U54" i="27"/>
  <c r="U89" i="27"/>
  <c r="U110" i="27"/>
  <c r="U63" i="27"/>
  <c r="U90" i="27"/>
  <c r="U102" i="27"/>
  <c r="U69" i="27"/>
  <c r="U33" i="27"/>
  <c r="T19" i="27"/>
  <c r="U83" i="27"/>
  <c r="U41" i="27"/>
  <c r="T17" i="27"/>
  <c r="U46" i="27"/>
  <c r="U66" i="27"/>
  <c r="U84" i="27"/>
  <c r="U103" i="27"/>
  <c r="U29" i="27"/>
  <c r="U68" i="27"/>
  <c r="U94" i="27"/>
  <c r="U48" i="27"/>
  <c r="U35" i="27"/>
  <c r="U64" i="27"/>
  <c r="U96" i="27"/>
  <c r="U58" i="27"/>
  <c r="T10" i="27"/>
  <c r="U97" i="27"/>
  <c r="U108" i="27"/>
  <c r="U75" i="27"/>
  <c r="U32" i="27"/>
  <c r="T14" i="27"/>
  <c r="U112" i="27"/>
  <c r="AA86" i="23"/>
  <c r="AR6" i="34"/>
  <c r="AR13" i="34" s="1"/>
  <c r="AB16" i="30"/>
  <c r="T13" i="26"/>
  <c r="T21" i="26"/>
  <c r="T13" i="27"/>
  <c r="T20" i="27"/>
  <c r="N13" i="26"/>
  <c r="N18" i="26"/>
  <c r="O43" i="26"/>
  <c r="O55" i="26"/>
  <c r="O108" i="26"/>
  <c r="U105" i="26"/>
  <c r="U84" i="26"/>
  <c r="O105" i="26"/>
  <c r="O53" i="26"/>
  <c r="AC105" i="30"/>
  <c r="AB13" i="30"/>
  <c r="AA42" i="23"/>
  <c r="AA95" i="23"/>
  <c r="Z13" i="23"/>
  <c r="U34" i="27"/>
  <c r="U51" i="27"/>
  <c r="T20" i="26"/>
  <c r="AC59" i="30"/>
  <c r="AC31" i="30"/>
  <c r="AC55" i="30"/>
  <c r="AC82" i="30"/>
  <c r="AC107" i="30"/>
  <c r="AC37" i="30"/>
  <c r="AC65" i="30"/>
  <c r="AC92" i="30"/>
  <c r="AB11" i="30"/>
  <c r="AC46" i="30"/>
  <c r="AC71" i="30"/>
  <c r="AC99" i="30"/>
  <c r="AC111" i="30"/>
  <c r="AC100" i="30"/>
  <c r="AC95" i="30"/>
  <c r="AC36" i="30"/>
  <c r="AC63" i="30"/>
  <c r="AC91" i="30"/>
  <c r="AB17" i="30"/>
  <c r="AC45" i="30"/>
  <c r="AC70" i="30"/>
  <c r="AC98" i="30"/>
  <c r="AC7" i="30"/>
  <c r="AC24" i="30" s="1"/>
  <c r="AC52" i="30"/>
  <c r="AC80" i="30"/>
  <c r="AC104" i="30"/>
  <c r="AC48" i="30"/>
  <c r="AC54" i="30"/>
  <c r="AC29" i="30"/>
  <c r="AC73" i="30"/>
  <c r="AC67" i="30"/>
  <c r="AC43" i="30"/>
  <c r="AC69" i="30"/>
  <c r="AC96" i="30"/>
  <c r="AS6" i="30"/>
  <c r="AS13" i="30" s="1"/>
  <c r="AC51" i="30"/>
  <c r="AC75" i="30"/>
  <c r="AC103" i="30"/>
  <c r="AC33" i="30"/>
  <c r="AC58" i="30"/>
  <c r="AC85" i="30"/>
  <c r="AC110" i="30"/>
  <c r="AC74" i="30"/>
  <c r="AC84" i="30"/>
  <c r="AC94" i="30"/>
  <c r="AC30" i="30"/>
  <c r="AC53" i="30"/>
  <c r="AC72" i="30"/>
  <c r="AC93" i="30"/>
  <c r="AC109" i="30"/>
  <c r="AB10" i="30"/>
  <c r="AC42" i="30"/>
  <c r="AC102" i="30"/>
  <c r="AC108" i="30"/>
  <c r="AB19" i="30"/>
  <c r="AC34" i="30"/>
  <c r="AC57" i="30"/>
  <c r="AC76" i="30"/>
  <c r="AC97" i="30"/>
  <c r="AC81" i="30"/>
  <c r="AB21" i="30"/>
  <c r="AC32" i="30"/>
  <c r="AC41" i="30"/>
  <c r="AB15" i="30"/>
  <c r="AC44" i="30"/>
  <c r="AC64" i="30"/>
  <c r="AC83" i="30"/>
  <c r="AC101" i="30"/>
  <c r="U86" i="27"/>
  <c r="AA112" i="23"/>
  <c r="AB18" i="30"/>
  <c r="Z12" i="23"/>
  <c r="T15" i="26"/>
  <c r="T15" i="27"/>
  <c r="N16" i="26"/>
  <c r="N20" i="26"/>
  <c r="G48" i="24"/>
  <c r="O110" i="26"/>
  <c r="O36" i="26"/>
  <c r="O58" i="26"/>
  <c r="U45" i="26"/>
  <c r="U7" i="26"/>
  <c r="U24" i="26" s="1"/>
  <c r="AO8" i="26" s="1"/>
  <c r="U102" i="26"/>
  <c r="AA58" i="34"/>
  <c r="AC112" i="30"/>
  <c r="AA60" i="34"/>
  <c r="AC89" i="30"/>
  <c r="AA67" i="23"/>
  <c r="Y48" i="30"/>
  <c r="U52" i="27"/>
  <c r="U107" i="27"/>
  <c r="U92" i="26"/>
  <c r="T16" i="26"/>
  <c r="AC50" i="30"/>
  <c r="BH29" i="26"/>
  <c r="O72" i="26"/>
  <c r="O35" i="26"/>
  <c r="O101" i="26"/>
  <c r="O44" i="26"/>
  <c r="O48" i="26"/>
  <c r="O93" i="26"/>
  <c r="O50" i="26"/>
  <c r="O103" i="26"/>
  <c r="O75" i="26"/>
  <c r="N14" i="26"/>
  <c r="O42" i="26"/>
  <c r="O59" i="26"/>
  <c r="O80" i="26"/>
  <c r="O98" i="26"/>
  <c r="O29" i="26"/>
  <c r="O47" i="26"/>
  <c r="O67" i="26"/>
  <c r="O30" i="26"/>
  <c r="O89" i="26"/>
  <c r="O54" i="26"/>
  <c r="AL6" i="26"/>
  <c r="AL13" i="26" s="1"/>
  <c r="O64" i="26"/>
  <c r="O45" i="26"/>
  <c r="O109" i="26"/>
  <c r="O76" i="26"/>
  <c r="O41" i="26"/>
  <c r="O97" i="26"/>
  <c r="O68" i="26"/>
  <c r="O7" i="26"/>
  <c r="O24" i="26" s="1"/>
  <c r="O46" i="26"/>
  <c r="O66" i="26"/>
  <c r="O84" i="26"/>
  <c r="O102" i="26"/>
  <c r="O33" i="26"/>
  <c r="O52" i="26"/>
  <c r="O71" i="26"/>
  <c r="N17" i="26"/>
  <c r="O34" i="26"/>
  <c r="O100" i="26"/>
  <c r="O73" i="26"/>
  <c r="O65" i="26"/>
  <c r="O95" i="26"/>
  <c r="O82" i="26"/>
  <c r="O104" i="26"/>
  <c r="O69" i="26"/>
  <c r="O31" i="26"/>
  <c r="O92" i="26"/>
  <c r="O57" i="26"/>
  <c r="O32" i="26"/>
  <c r="O51" i="26"/>
  <c r="O70" i="26"/>
  <c r="O90" i="26"/>
  <c r="O106" i="26"/>
  <c r="O37" i="26"/>
  <c r="O56" i="26"/>
  <c r="O81" i="26"/>
  <c r="N12" i="26"/>
  <c r="AA63" i="23"/>
  <c r="AA102" i="23"/>
  <c r="AA68" i="23"/>
  <c r="AA32" i="23"/>
  <c r="AA101" i="23"/>
  <c r="AA66" i="23"/>
  <c r="AA30" i="23"/>
  <c r="AA98" i="23"/>
  <c r="AA64" i="23"/>
  <c r="Z14" i="23"/>
  <c r="AA96" i="23"/>
  <c r="AA57" i="23"/>
  <c r="AA93" i="23"/>
  <c r="AA56" i="23"/>
  <c r="AA48" i="23"/>
  <c r="AA92" i="23"/>
  <c r="AA55" i="23"/>
  <c r="Z10" i="23"/>
  <c r="AA97" i="23"/>
  <c r="AA85" i="23"/>
  <c r="AA51" i="23"/>
  <c r="AA83" i="23"/>
  <c r="AA49" i="23"/>
  <c r="AA82" i="23"/>
  <c r="AA46" i="23"/>
  <c r="Z19" i="23"/>
  <c r="AA109" i="23"/>
  <c r="AA108" i="23"/>
  <c r="AA106" i="23"/>
  <c r="Z18" i="23"/>
  <c r="Z11" i="23"/>
  <c r="AA41" i="23"/>
  <c r="AA58" i="23"/>
  <c r="AA80" i="23"/>
  <c r="AA99" i="23"/>
  <c r="AA110" i="23"/>
  <c r="AA89" i="23"/>
  <c r="AA59" i="23"/>
  <c r="AA34" i="23"/>
  <c r="AA75" i="23"/>
  <c r="AA74" i="23"/>
  <c r="AA71" i="23"/>
  <c r="Z17" i="23"/>
  <c r="AR6" i="23"/>
  <c r="AR13" i="23" s="1"/>
  <c r="AA45" i="23"/>
  <c r="AA65" i="23"/>
  <c r="AA84" i="23"/>
  <c r="AA103" i="23"/>
  <c r="AA105" i="23"/>
  <c r="AA81" i="23"/>
  <c r="AA53" i="23"/>
  <c r="AA29" i="23"/>
  <c r="Z21" i="23"/>
  <c r="AA43" i="23"/>
  <c r="AA37" i="23"/>
  <c r="AA36" i="23"/>
  <c r="Z15" i="23"/>
  <c r="AA31" i="23"/>
  <c r="AA50" i="23"/>
  <c r="AA69" i="23"/>
  <c r="AA91" i="23"/>
  <c r="AA107" i="23"/>
  <c r="AA100" i="23"/>
  <c r="AA72" i="23"/>
  <c r="AA47" i="23"/>
  <c r="AB12" i="30"/>
  <c r="AB20" i="30"/>
  <c r="Z16" i="23"/>
  <c r="T17" i="26"/>
  <c r="N19" i="26"/>
  <c r="T16" i="27"/>
  <c r="N21" i="26"/>
  <c r="N10" i="26"/>
  <c r="O85" i="26"/>
  <c r="O94" i="26"/>
  <c r="N11" i="26"/>
  <c r="O49" i="26"/>
  <c r="O99" i="26"/>
  <c r="U65" i="26"/>
  <c r="U46" i="26"/>
  <c r="O91" i="26"/>
  <c r="AA83" i="34"/>
  <c r="AC68" i="30"/>
  <c r="U57" i="27"/>
  <c r="AA94" i="23"/>
  <c r="U53" i="27"/>
  <c r="AA54" i="23"/>
  <c r="U85" i="27"/>
  <c r="U45" i="27"/>
  <c r="U100" i="27"/>
  <c r="U91" i="27"/>
  <c r="U48" i="26"/>
  <c r="AC47" i="30"/>
  <c r="U38" i="26"/>
  <c r="U112" i="26"/>
  <c r="AC38" i="30"/>
  <c r="O38" i="26"/>
  <c r="U53" i="31"/>
  <c r="U111" i="31"/>
  <c r="U73" i="31"/>
  <c r="AD60" i="23"/>
  <c r="AE60" i="23" s="1"/>
  <c r="AE48" i="23"/>
  <c r="Y85" i="35"/>
  <c r="Y66" i="35"/>
  <c r="Y32" i="35"/>
  <c r="Y52" i="35"/>
  <c r="X11" i="35"/>
  <c r="Y47" i="35"/>
  <c r="Y72" i="35"/>
  <c r="Y100" i="35"/>
  <c r="Y29" i="35"/>
  <c r="Y55" i="35"/>
  <c r="Y82" i="35"/>
  <c r="Y106" i="35"/>
  <c r="Y44" i="35"/>
  <c r="Y70" i="35"/>
  <c r="Y97" i="35"/>
  <c r="X12" i="35"/>
  <c r="Y48" i="35"/>
  <c r="Y93" i="35"/>
  <c r="Y46" i="35"/>
  <c r="Y76" i="35"/>
  <c r="Y7" i="35"/>
  <c r="Y24" i="35" s="1"/>
  <c r="AQ8" i="35" s="1"/>
  <c r="AQ9" i="35" s="1"/>
  <c r="AQ21" i="35" s="1"/>
  <c r="Y53" i="35"/>
  <c r="Y81" i="35"/>
  <c r="Y105" i="35"/>
  <c r="Y34" i="35"/>
  <c r="Y63" i="35"/>
  <c r="Y90" i="35"/>
  <c r="X13" i="35"/>
  <c r="Y51" i="35"/>
  <c r="Y75" i="35"/>
  <c r="Y102" i="35"/>
  <c r="X20" i="35"/>
  <c r="Y57" i="35"/>
  <c r="Y37" i="35"/>
  <c r="Y71" i="35"/>
  <c r="Y104" i="35"/>
  <c r="Y33" i="35"/>
  <c r="Y59" i="35"/>
  <c r="Y89" i="35"/>
  <c r="Y110" i="35"/>
  <c r="Y43" i="35"/>
  <c r="Y68" i="35"/>
  <c r="Y96" i="35"/>
  <c r="Y30" i="35"/>
  <c r="Y56" i="35"/>
  <c r="Y83" i="35"/>
  <c r="Y108" i="35"/>
  <c r="X16" i="35"/>
  <c r="Y48" i="26"/>
  <c r="X60" i="26"/>
  <c r="Y60" i="26" s="1"/>
  <c r="O60" i="26"/>
  <c r="AA38" i="23"/>
  <c r="AE67" i="35"/>
  <c r="AE46" i="35"/>
  <c r="AE59" i="35"/>
  <c r="AE94" i="35"/>
  <c r="AD10" i="35"/>
  <c r="AE75" i="35"/>
  <c r="AE58" i="35"/>
  <c r="AA24" i="33"/>
  <c r="O86" i="26"/>
  <c r="O112" i="26"/>
  <c r="O77" i="26"/>
  <c r="U77" i="26"/>
  <c r="AC86" i="30"/>
  <c r="U77" i="27"/>
  <c r="L75" i="36"/>
  <c r="AE95" i="32"/>
  <c r="AE31" i="32"/>
  <c r="AE111" i="32"/>
  <c r="AE104" i="32"/>
  <c r="AE33" i="32"/>
  <c r="AE64" i="32"/>
  <c r="AE53" i="32"/>
  <c r="AE49" i="32"/>
  <c r="AE102" i="32"/>
  <c r="AE74" i="32"/>
  <c r="AE59" i="32"/>
  <c r="AE51" i="32"/>
  <c r="AE37" i="32"/>
  <c r="AE76" i="32"/>
  <c r="AE30" i="32"/>
  <c r="AE93" i="32"/>
  <c r="AE70" i="32"/>
  <c r="AA48" i="24"/>
  <c r="Z60" i="24"/>
  <c r="AA60" i="24" s="1"/>
  <c r="D92" i="36"/>
  <c r="D99" i="36"/>
  <c r="D49" i="36"/>
  <c r="U86" i="26"/>
  <c r="Y42" i="27"/>
  <c r="D103" i="36"/>
  <c r="AE112" i="32"/>
  <c r="AC60" i="30"/>
  <c r="Y24" i="30"/>
  <c r="AQ8" i="30" s="1"/>
  <c r="AE86" i="32"/>
  <c r="U60" i="27"/>
  <c r="D94" i="36"/>
  <c r="D95" i="36"/>
  <c r="Y60" i="23"/>
  <c r="D100" i="36"/>
  <c r="AC44" i="28"/>
  <c r="J46" i="36"/>
  <c r="J58" i="36" s="1"/>
  <c r="AE75" i="23"/>
  <c r="AE31" i="23"/>
  <c r="AE96" i="23"/>
  <c r="AC82" i="23"/>
  <c r="AC43" i="23"/>
  <c r="AC90" i="23"/>
  <c r="AC49" i="23"/>
  <c r="AC97" i="23"/>
  <c r="AC56" i="23"/>
  <c r="AC108" i="23"/>
  <c r="AC92" i="23"/>
  <c r="AC70" i="23"/>
  <c r="AC51" i="23"/>
  <c r="AC31" i="23"/>
  <c r="AC103" i="23"/>
  <c r="AC84" i="23"/>
  <c r="AC65" i="23"/>
  <c r="AC45" i="23"/>
  <c r="AC44" i="23"/>
  <c r="AC72" i="23"/>
  <c r="AE84" i="23"/>
  <c r="AE45" i="23"/>
  <c r="AE92" i="23"/>
  <c r="AC109" i="23"/>
  <c r="AC71" i="23"/>
  <c r="AC32" i="23"/>
  <c r="AC76" i="23"/>
  <c r="AC37" i="23"/>
  <c r="AC89" i="23"/>
  <c r="AC47" i="23"/>
  <c r="AC104" i="23"/>
  <c r="AC85" i="23"/>
  <c r="AC66" i="23"/>
  <c r="AC46" i="23"/>
  <c r="AS6" i="23"/>
  <c r="AC99" i="23"/>
  <c r="AC80" i="23"/>
  <c r="AC58" i="23"/>
  <c r="AC41" i="23"/>
  <c r="AC48" i="23"/>
  <c r="AC53" i="23"/>
  <c r="AC83" i="23"/>
  <c r="F13" i="29"/>
  <c r="F18" i="29"/>
  <c r="G65" i="29"/>
  <c r="G102" i="29"/>
  <c r="G35" i="29"/>
  <c r="G74" i="29"/>
  <c r="G111" i="29"/>
  <c r="G56" i="29"/>
  <c r="G100" i="29"/>
  <c r="G37" i="29"/>
  <c r="G101" i="29"/>
  <c r="G86" i="29"/>
  <c r="F15" i="29"/>
  <c r="G34" i="29"/>
  <c r="G80" i="29"/>
  <c r="G43" i="29"/>
  <c r="G51" i="29"/>
  <c r="G91" i="29"/>
  <c r="G32" i="29"/>
  <c r="G71" i="29"/>
  <c r="G48" i="29"/>
  <c r="G93" i="29"/>
  <c r="G68" i="29"/>
  <c r="G44" i="29"/>
  <c r="V11" i="29"/>
  <c r="V19" i="29"/>
  <c r="V14" i="29"/>
  <c r="W49" i="29"/>
  <c r="W83" i="29"/>
  <c r="W75" i="29"/>
  <c r="W36" i="29"/>
  <c r="W70" i="29"/>
  <c r="W104" i="29"/>
  <c r="W34" i="29"/>
  <c r="W108" i="29"/>
  <c r="W85" i="29"/>
  <c r="W57" i="29"/>
  <c r="W7" i="29"/>
  <c r="W24" i="29" s="1"/>
  <c r="W102" i="29"/>
  <c r="W84" i="29"/>
  <c r="W65" i="29"/>
  <c r="W45" i="29"/>
  <c r="AP6" i="29"/>
  <c r="AP13" i="29" s="1"/>
  <c r="W55" i="29"/>
  <c r="W30" i="29"/>
  <c r="W38" i="29"/>
  <c r="W72" i="29"/>
  <c r="W77" i="30"/>
  <c r="V13" i="29"/>
  <c r="V21" i="29"/>
  <c r="W56" i="29"/>
  <c r="W93" i="29"/>
  <c r="W95" i="29"/>
  <c r="W44" i="29"/>
  <c r="W81" i="29"/>
  <c r="W111" i="29"/>
  <c r="W51" i="29"/>
  <c r="W103" i="29"/>
  <c r="W76" i="29"/>
  <c r="W52" i="29"/>
  <c r="V16" i="29"/>
  <c r="W98" i="29"/>
  <c r="W80" i="29"/>
  <c r="W58" i="29"/>
  <c r="W41" i="29"/>
  <c r="V10" i="29"/>
  <c r="W91" i="29"/>
  <c r="W64" i="29"/>
  <c r="W37" i="29"/>
  <c r="V15" i="29"/>
  <c r="W32" i="29"/>
  <c r="W67" i="29"/>
  <c r="W100" i="29"/>
  <c r="W43" i="29"/>
  <c r="W109" i="29"/>
  <c r="W53" i="29"/>
  <c r="W89" i="29"/>
  <c r="W68" i="29"/>
  <c r="W97" i="29"/>
  <c r="W71" i="29"/>
  <c r="W46" i="29"/>
  <c r="W110" i="29"/>
  <c r="W94" i="29"/>
  <c r="W73" i="29"/>
  <c r="W54" i="29"/>
  <c r="W35" i="29"/>
  <c r="W60" i="29"/>
  <c r="W99" i="29"/>
  <c r="W112" i="29"/>
  <c r="W105" i="29"/>
  <c r="T17" i="23"/>
  <c r="T19" i="23"/>
  <c r="U69" i="23"/>
  <c r="U111" i="23"/>
  <c r="U36" i="23"/>
  <c r="U84" i="23"/>
  <c r="U45" i="23"/>
  <c r="T14" i="23"/>
  <c r="U41" i="23"/>
  <c r="U46" i="23"/>
  <c r="U99" i="23"/>
  <c r="U59" i="23"/>
  <c r="T18" i="23"/>
  <c r="U101" i="23"/>
  <c r="U83" i="23"/>
  <c r="U64" i="23"/>
  <c r="U44" i="23"/>
  <c r="U108" i="23"/>
  <c r="U92" i="23"/>
  <c r="U67" i="23"/>
  <c r="U47" i="23"/>
  <c r="U29" i="23"/>
  <c r="U77" i="23"/>
  <c r="T10" i="23"/>
  <c r="U50" i="23"/>
  <c r="U95" i="23"/>
  <c r="U110" i="23"/>
  <c r="U73" i="23"/>
  <c r="U35" i="23"/>
  <c r="U98" i="23"/>
  <c r="U103" i="23"/>
  <c r="U7" i="23"/>
  <c r="U24" i="23" s="1"/>
  <c r="AO8" i="23" s="1"/>
  <c r="U91" i="23"/>
  <c r="U51" i="23"/>
  <c r="T20" i="23"/>
  <c r="U97" i="23"/>
  <c r="U76" i="23"/>
  <c r="U57" i="23"/>
  <c r="U34" i="23"/>
  <c r="U104" i="23"/>
  <c r="U82" i="23"/>
  <c r="U63" i="23"/>
  <c r="U43" i="23"/>
  <c r="T12" i="23"/>
  <c r="U86" i="23"/>
  <c r="T11" i="23"/>
  <c r="U106" i="23"/>
  <c r="U31" i="23"/>
  <c r="U74" i="23"/>
  <c r="U102" i="23"/>
  <c r="U65" i="23"/>
  <c r="AO6" i="23"/>
  <c r="AO13" i="23" s="1"/>
  <c r="U80" i="23"/>
  <c r="U85" i="23"/>
  <c r="U60" i="23"/>
  <c r="U81" i="23"/>
  <c r="U42" i="23"/>
  <c r="U109" i="23"/>
  <c r="U93" i="23"/>
  <c r="U72" i="23"/>
  <c r="U53" i="23"/>
  <c r="U30" i="23"/>
  <c r="U100" i="23"/>
  <c r="U75" i="23"/>
  <c r="U56" i="23"/>
  <c r="U37" i="23"/>
  <c r="AN17" i="22"/>
  <c r="AN18" i="22" s="1"/>
  <c r="AN30" i="22" s="1"/>
  <c r="P10" i="28"/>
  <c r="P18" i="28"/>
  <c r="O7" i="29"/>
  <c r="O24" i="29" s="1"/>
  <c r="N11" i="29"/>
  <c r="O45" i="29"/>
  <c r="N19" i="29"/>
  <c r="O44" i="29"/>
  <c r="O51" i="29"/>
  <c r="O68" i="29"/>
  <c r="O33" i="29"/>
  <c r="N21" i="29"/>
  <c r="O42" i="35"/>
  <c r="O99" i="35"/>
  <c r="O110" i="35"/>
  <c r="N10" i="35"/>
  <c r="N17" i="35"/>
  <c r="O67" i="35"/>
  <c r="O53" i="35"/>
  <c r="O72" i="35"/>
  <c r="O89" i="31"/>
  <c r="O65" i="31"/>
  <c r="O31" i="31"/>
  <c r="O107" i="31"/>
  <c r="O36" i="31"/>
  <c r="O29" i="31"/>
  <c r="O105" i="31"/>
  <c r="O83" i="31"/>
  <c r="O51" i="31"/>
  <c r="O47" i="31"/>
  <c r="O86" i="31"/>
  <c r="O49" i="31"/>
  <c r="N13" i="31"/>
  <c r="O102" i="31"/>
  <c r="O70" i="31"/>
  <c r="O85" i="31"/>
  <c r="G96" i="32"/>
  <c r="AH6" i="32"/>
  <c r="AH13" i="32" s="1"/>
  <c r="F10" i="29"/>
  <c r="F17" i="29"/>
  <c r="F19" i="30"/>
  <c r="F21" i="30"/>
  <c r="G106" i="27"/>
  <c r="G69" i="27"/>
  <c r="G34" i="27"/>
  <c r="G97" i="27"/>
  <c r="G57" i="27"/>
  <c r="AH6" i="27"/>
  <c r="AH13" i="27" s="1"/>
  <c r="G48" i="27"/>
  <c r="G71" i="27"/>
  <c r="G42" i="27"/>
  <c r="G99" i="27"/>
  <c r="G59" i="27"/>
  <c r="G7" i="27"/>
  <c r="F21" i="27"/>
  <c r="G47" i="30"/>
  <c r="G104" i="30"/>
  <c r="G59" i="30"/>
  <c r="G90" i="30"/>
  <c r="G50" i="30"/>
  <c r="G97" i="30"/>
  <c r="G57" i="30"/>
  <c r="F17" i="30"/>
  <c r="AH6" i="29"/>
  <c r="AH13" i="29" s="1"/>
  <c r="G50" i="29"/>
  <c r="G69" i="29"/>
  <c r="G90" i="29"/>
  <c r="G106" i="29"/>
  <c r="F12" i="29"/>
  <c r="G41" i="29"/>
  <c r="G59" i="29"/>
  <c r="G81" i="29"/>
  <c r="G99" i="29"/>
  <c r="F14" i="29"/>
  <c r="G42" i="29"/>
  <c r="G63" i="29"/>
  <c r="G82" i="29"/>
  <c r="G104" i="29"/>
  <c r="G53" i="29"/>
  <c r="G105" i="29"/>
  <c r="G29" i="29"/>
  <c r="G83" i="29"/>
  <c r="G60" i="29"/>
  <c r="F11" i="29"/>
  <c r="F19" i="29"/>
  <c r="F15" i="30"/>
  <c r="G94" i="27"/>
  <c r="G65" i="27"/>
  <c r="G30" i="27"/>
  <c r="G83" i="27"/>
  <c r="G49" i="27"/>
  <c r="F11" i="27"/>
  <c r="G104" i="27"/>
  <c r="G67" i="27"/>
  <c r="G32" i="27"/>
  <c r="G85" i="27"/>
  <c r="G55" i="27"/>
  <c r="G56" i="30"/>
  <c r="G81" i="30"/>
  <c r="G48" i="30"/>
  <c r="G84" i="30"/>
  <c r="G45" i="30"/>
  <c r="G93" i="30"/>
  <c r="G53" i="30"/>
  <c r="G30" i="29"/>
  <c r="G54" i="29"/>
  <c r="G73" i="29"/>
  <c r="G94" i="29"/>
  <c r="G110" i="29"/>
  <c r="G7" i="29"/>
  <c r="G46" i="29"/>
  <c r="G66" i="29"/>
  <c r="G85" i="29"/>
  <c r="G103" i="29"/>
  <c r="BA8" i="29"/>
  <c r="BA10" i="29" s="1"/>
  <c r="G47" i="29"/>
  <c r="G67" i="29"/>
  <c r="G92" i="29"/>
  <c r="G108" i="29"/>
  <c r="G109" i="29"/>
  <c r="G33" i="29"/>
  <c r="G89" i="29"/>
  <c r="G97" i="29"/>
  <c r="AE33" i="29"/>
  <c r="AE89" i="29"/>
  <c r="AE50" i="29"/>
  <c r="AE75" i="29"/>
  <c r="AE101" i="29"/>
  <c r="AE92" i="29"/>
  <c r="AE69" i="29"/>
  <c r="AE47" i="29"/>
  <c r="AE100" i="29"/>
  <c r="AE64" i="29"/>
  <c r="AE54" i="29"/>
  <c r="AE83" i="29"/>
  <c r="AE71" i="29"/>
  <c r="AE45" i="29"/>
  <c r="AE58" i="29"/>
  <c r="AE111" i="29"/>
  <c r="AE109" i="29"/>
  <c r="AE29" i="29"/>
  <c r="AE65" i="29"/>
  <c r="AE49" i="29"/>
  <c r="F121" i="42"/>
  <c r="F123" i="42" s="1"/>
  <c r="E6" i="21"/>
  <c r="AB16" i="32"/>
  <c r="AB18" i="32"/>
  <c r="AB17" i="32"/>
  <c r="AC60" i="32"/>
  <c r="AC30" i="32"/>
  <c r="AC45" i="32"/>
  <c r="AC52" i="32"/>
  <c r="AA32" i="30"/>
  <c r="AC35" i="32"/>
  <c r="AE86" i="29"/>
  <c r="D6" i="21"/>
  <c r="AE106" i="29"/>
  <c r="AE84" i="29"/>
  <c r="AE55" i="29"/>
  <c r="AE32" i="29"/>
  <c r="AD16" i="29"/>
  <c r="AE107" i="29"/>
  <c r="AE37" i="29"/>
  <c r="AD13" i="31"/>
  <c r="AE30" i="31"/>
  <c r="AC29" i="24"/>
  <c r="AC53" i="24"/>
  <c r="AC80" i="24"/>
  <c r="AC105" i="24"/>
  <c r="AC43" i="24"/>
  <c r="AC68" i="24"/>
  <c r="AC96" i="24"/>
  <c r="AB12" i="24"/>
  <c r="AC50" i="24"/>
  <c r="AC75" i="24"/>
  <c r="AC102" i="24"/>
  <c r="AS6" i="24"/>
  <c r="AS13" i="24" s="1"/>
  <c r="AC57" i="24"/>
  <c r="AC84" i="24"/>
  <c r="AC109" i="24"/>
  <c r="AC34" i="24"/>
  <c r="AC58" i="24"/>
  <c r="AC89" i="24"/>
  <c r="AC110" i="24"/>
  <c r="AC49" i="24"/>
  <c r="AC73" i="24"/>
  <c r="AC101" i="24"/>
  <c r="AC31" i="24"/>
  <c r="AC56" i="24"/>
  <c r="AC83" i="24"/>
  <c r="AC108" i="24"/>
  <c r="AC33" i="24"/>
  <c r="AC65" i="24"/>
  <c r="AC93" i="24"/>
  <c r="AC41" i="24"/>
  <c r="AC67" i="24"/>
  <c r="AC94" i="24"/>
  <c r="AC30" i="24"/>
  <c r="AC54" i="24"/>
  <c r="AC82" i="24"/>
  <c r="AC106" i="24"/>
  <c r="AC37" i="24"/>
  <c r="AC64" i="24"/>
  <c r="AC92" i="24"/>
  <c r="AB16" i="24"/>
  <c r="AC45" i="24"/>
  <c r="AC71" i="24"/>
  <c r="AC98" i="24"/>
  <c r="Q116" i="20"/>
  <c r="R116" i="20" s="1"/>
  <c r="AB20" i="32"/>
  <c r="AB14" i="32"/>
  <c r="AB15" i="32"/>
  <c r="AS6" i="32"/>
  <c r="AS13" i="32" s="1"/>
  <c r="AC41" i="32"/>
  <c r="AC47" i="32"/>
  <c r="AB11" i="32"/>
  <c r="AC46" i="32"/>
  <c r="AC86" i="32"/>
  <c r="AD11" i="29"/>
  <c r="AD19" i="29"/>
  <c r="L11" i="26"/>
  <c r="H14" i="24"/>
  <c r="V10" i="26"/>
  <c r="AC50" i="32"/>
  <c r="M111" i="26"/>
  <c r="M30" i="26"/>
  <c r="C6" i="21"/>
  <c r="L114" i="34"/>
  <c r="AC107" i="32"/>
  <c r="AC109" i="32"/>
  <c r="AE102" i="29"/>
  <c r="AE74" i="29"/>
  <c r="AE51" i="29"/>
  <c r="AD10" i="29"/>
  <c r="AE96" i="29"/>
  <c r="AE60" i="29"/>
  <c r="AA95" i="29"/>
  <c r="AA29" i="29"/>
  <c r="AA83" i="29"/>
  <c r="AC50" i="31"/>
  <c r="AC74" i="31"/>
  <c r="AC102" i="31"/>
  <c r="AC32" i="31"/>
  <c r="AC56" i="31"/>
  <c r="AC84" i="31"/>
  <c r="AC108" i="31"/>
  <c r="AC33" i="31"/>
  <c r="AC58" i="31"/>
  <c r="AC85" i="31"/>
  <c r="AC110" i="31"/>
  <c r="AB10" i="31"/>
  <c r="AC47" i="31"/>
  <c r="AC73" i="31"/>
  <c r="AC100" i="31"/>
  <c r="AC31" i="31"/>
  <c r="AC55" i="31"/>
  <c r="AC82" i="31"/>
  <c r="AC107" i="31"/>
  <c r="AC37" i="31"/>
  <c r="AC65" i="31"/>
  <c r="AC92" i="31"/>
  <c r="AC48" i="31"/>
  <c r="AC41" i="31"/>
  <c r="AC66" i="31"/>
  <c r="AC94" i="31"/>
  <c r="AB21" i="31"/>
  <c r="AC29" i="31"/>
  <c r="AC54" i="31"/>
  <c r="AC81" i="31"/>
  <c r="AC106" i="31"/>
  <c r="AC36" i="31"/>
  <c r="AC63" i="31"/>
  <c r="AC91" i="31"/>
  <c r="AB11" i="31"/>
  <c r="AC45" i="31"/>
  <c r="AC70" i="31"/>
  <c r="AC98" i="31"/>
  <c r="AB13" i="31"/>
  <c r="AC46" i="31"/>
  <c r="AC71" i="31"/>
  <c r="AC99" i="31"/>
  <c r="AB19" i="31"/>
  <c r="AC35" i="31"/>
  <c r="AC59" i="31"/>
  <c r="AC90" i="31"/>
  <c r="AC111" i="31"/>
  <c r="U56" i="24"/>
  <c r="U107" i="24"/>
  <c r="T18" i="24"/>
  <c r="U34" i="24"/>
  <c r="U92" i="24"/>
  <c r="U41" i="24"/>
  <c r="L10" i="28"/>
  <c r="M42" i="28"/>
  <c r="M92" i="28"/>
  <c r="M58" i="28"/>
  <c r="M32" i="28"/>
  <c r="M96" i="28"/>
  <c r="M66" i="28"/>
  <c r="M36" i="28"/>
  <c r="M89" i="28"/>
  <c r="M55" i="28"/>
  <c r="M108" i="28"/>
  <c r="M54" i="28"/>
  <c r="M76" i="28"/>
  <c r="M109" i="28"/>
  <c r="M83" i="28"/>
  <c r="M53" i="28"/>
  <c r="M7" i="28"/>
  <c r="M24" i="28" s="1"/>
  <c r="M90" i="28"/>
  <c r="M57" i="28"/>
  <c r="M31" i="28"/>
  <c r="M105" i="28"/>
  <c r="M80" i="28"/>
  <c r="M50" i="28"/>
  <c r="M59" i="28"/>
  <c r="M34" i="28"/>
  <c r="M84" i="28"/>
  <c r="M49" i="28"/>
  <c r="M102" i="28"/>
  <c r="M74" i="28"/>
  <c r="M46" i="28"/>
  <c r="M106" i="28"/>
  <c r="M82" i="28"/>
  <c r="M51" i="28"/>
  <c r="AK6" i="28"/>
  <c r="AK13" i="28" s="1"/>
  <c r="M100" i="28"/>
  <c r="M70" i="28"/>
  <c r="M44" i="28"/>
  <c r="W98" i="31"/>
  <c r="W65" i="31"/>
  <c r="W46" i="31"/>
  <c r="AS20" i="22"/>
  <c r="AS23" i="22" s="1"/>
  <c r="AS24" i="22" s="1"/>
  <c r="AC33" i="32"/>
  <c r="AB12" i="32"/>
  <c r="AC7" i="32"/>
  <c r="L15" i="26"/>
  <c r="BH8" i="24"/>
  <c r="BH10" i="24" s="1"/>
  <c r="Z17" i="30"/>
  <c r="V11" i="26"/>
  <c r="AC55" i="32"/>
  <c r="AC48" i="32"/>
  <c r="AE94" i="29"/>
  <c r="AE70" i="29"/>
  <c r="AE46" i="29"/>
  <c r="AD14" i="29"/>
  <c r="D45" i="36"/>
  <c r="D56" i="36"/>
  <c r="AE97" i="35"/>
  <c r="AE56" i="35"/>
  <c r="AE104" i="35"/>
  <c r="AE72" i="35"/>
  <c r="AE110" i="35"/>
  <c r="AE42" i="35"/>
  <c r="AE111" i="35"/>
  <c r="AE91" i="35"/>
  <c r="AE35" i="29"/>
  <c r="AA85" i="29"/>
  <c r="Z19" i="29"/>
  <c r="AA41" i="29"/>
  <c r="AA58" i="29"/>
  <c r="AA81" i="29"/>
  <c r="AA102" i="29"/>
  <c r="AR6" i="29"/>
  <c r="AR13" i="29" s="1"/>
  <c r="AA46" i="29"/>
  <c r="AA66" i="29"/>
  <c r="AA90" i="29"/>
  <c r="AA107" i="29"/>
  <c r="AA47" i="29"/>
  <c r="AA91" i="29"/>
  <c r="AA37" i="29"/>
  <c r="AA80" i="29"/>
  <c r="Z21" i="29"/>
  <c r="AA63" i="29"/>
  <c r="AA104" i="29"/>
  <c r="AA71" i="29"/>
  <c r="Z10" i="29"/>
  <c r="AA73" i="29"/>
  <c r="Z15" i="29"/>
  <c r="AA45" i="29"/>
  <c r="AA65" i="29"/>
  <c r="AA89" i="29"/>
  <c r="AA106" i="29"/>
  <c r="AA31" i="29"/>
  <c r="AA51" i="29"/>
  <c r="AA70" i="29"/>
  <c r="AA94" i="29"/>
  <c r="AA111" i="29"/>
  <c r="AA56" i="29"/>
  <c r="AA99" i="29"/>
  <c r="AA49" i="29"/>
  <c r="AA92" i="29"/>
  <c r="AA32" i="29"/>
  <c r="AA72" i="29"/>
  <c r="AA100" i="29"/>
  <c r="AA30" i="29"/>
  <c r="AA50" i="29"/>
  <c r="AA69" i="29"/>
  <c r="AA93" i="29"/>
  <c r="AA110" i="29"/>
  <c r="AA35" i="29"/>
  <c r="AA55" i="29"/>
  <c r="AA75" i="29"/>
  <c r="AA98" i="29"/>
  <c r="AA7" i="29"/>
  <c r="AA24" i="29" s="1"/>
  <c r="AA67" i="29"/>
  <c r="AA108" i="29"/>
  <c r="AA57" i="29"/>
  <c r="AA101" i="29"/>
  <c r="AA43" i="29"/>
  <c r="AA84" i="29"/>
  <c r="Z13" i="29"/>
  <c r="Y102" i="23"/>
  <c r="Y50" i="23"/>
  <c r="Y91" i="23"/>
  <c r="Y37" i="23"/>
  <c r="Y75" i="23"/>
  <c r="AC112" i="31"/>
  <c r="AC38" i="24"/>
  <c r="AC60" i="31"/>
  <c r="H46" i="36"/>
  <c r="H58" i="36" s="1"/>
  <c r="AA73" i="31"/>
  <c r="AA52" i="31"/>
  <c r="AC112" i="24"/>
  <c r="D71" i="36"/>
  <c r="M45" i="30"/>
  <c r="L19" i="30"/>
  <c r="M65" i="30"/>
  <c r="M41" i="30"/>
  <c r="M84" i="30"/>
  <c r="M91" i="30"/>
  <c r="M102" i="30"/>
  <c r="M83" i="30"/>
  <c r="M64" i="30"/>
  <c r="M44" i="30"/>
  <c r="AK6" i="30"/>
  <c r="AK13" i="30" s="1"/>
  <c r="M105" i="30"/>
  <c r="M89" i="30"/>
  <c r="M67" i="30"/>
  <c r="M47" i="30"/>
  <c r="M29" i="30"/>
  <c r="M108" i="30"/>
  <c r="M92" i="30"/>
  <c r="M70" i="30"/>
  <c r="M51" i="30"/>
  <c r="M32" i="30"/>
  <c r="L14" i="30"/>
  <c r="M103" i="30"/>
  <c r="M54" i="30"/>
  <c r="M98" i="30"/>
  <c r="M76" i="30"/>
  <c r="M57" i="30"/>
  <c r="M38" i="30"/>
  <c r="L17" i="30"/>
  <c r="M101" i="30"/>
  <c r="M82" i="30"/>
  <c r="M63" i="30"/>
  <c r="M43" i="30"/>
  <c r="M104" i="30"/>
  <c r="M85" i="30"/>
  <c r="M66" i="30"/>
  <c r="M46" i="30"/>
  <c r="L10" i="30"/>
  <c r="L19" i="35"/>
  <c r="M44" i="35"/>
  <c r="M64" i="35"/>
  <c r="M83" i="35"/>
  <c r="M101" i="35"/>
  <c r="L17" i="35"/>
  <c r="M45" i="35"/>
  <c r="M65" i="35"/>
  <c r="M84" i="35"/>
  <c r="M102" i="35"/>
  <c r="M32" i="35"/>
  <c r="M51" i="35"/>
  <c r="M70" i="35"/>
  <c r="M91" i="35"/>
  <c r="M107" i="35"/>
  <c r="L13" i="35"/>
  <c r="M33" i="35"/>
  <c r="M52" i="35"/>
  <c r="M71" i="35"/>
  <c r="M96" i="35"/>
  <c r="M7" i="35"/>
  <c r="M24" i="35" s="1"/>
  <c r="M49" i="35"/>
  <c r="M68" i="35"/>
  <c r="M89" i="35"/>
  <c r="M105" i="35"/>
  <c r="M31" i="35"/>
  <c r="M50" i="35"/>
  <c r="M69" i="35"/>
  <c r="M90" i="35"/>
  <c r="M106" i="35"/>
  <c r="M36" i="35"/>
  <c r="M55" i="35"/>
  <c r="M74" i="35"/>
  <c r="M95" i="35"/>
  <c r="M111" i="35"/>
  <c r="L12" i="35"/>
  <c r="M37" i="35"/>
  <c r="M56" i="35"/>
  <c r="M75" i="35"/>
  <c r="M100" i="35"/>
  <c r="AT13" i="32"/>
  <c r="R15" i="28"/>
  <c r="L12" i="30"/>
  <c r="N75" i="36"/>
  <c r="L16" i="35"/>
  <c r="L15" i="35"/>
  <c r="W37" i="35"/>
  <c r="W108" i="35"/>
  <c r="V12" i="35"/>
  <c r="W58" i="35"/>
  <c r="O64" i="29"/>
  <c r="O89" i="29"/>
  <c r="O94" i="29"/>
  <c r="O81" i="29"/>
  <c r="O29" i="29"/>
  <c r="N17" i="29"/>
  <c r="AL6" i="29"/>
  <c r="AL13" i="29" s="1"/>
  <c r="O102" i="29"/>
  <c r="O99" i="29"/>
  <c r="O82" i="29"/>
  <c r="M92" i="35"/>
  <c r="M47" i="35"/>
  <c r="L14" i="35"/>
  <c r="M85" i="35"/>
  <c r="M46" i="35"/>
  <c r="M98" i="35"/>
  <c r="M58" i="35"/>
  <c r="L18" i="35"/>
  <c r="M76" i="35"/>
  <c r="M34" i="35"/>
  <c r="M42" i="30"/>
  <c r="M81" i="30"/>
  <c r="M52" i="30"/>
  <c r="M93" i="30"/>
  <c r="M30" i="30"/>
  <c r="M68" i="30"/>
  <c r="M106" i="30"/>
  <c r="L15" i="30"/>
  <c r="M95" i="30"/>
  <c r="AA29" i="34"/>
  <c r="AA53" i="34"/>
  <c r="AA101" i="34"/>
  <c r="AA48" i="34"/>
  <c r="AA104" i="34"/>
  <c r="AA59" i="34"/>
  <c r="AA95" i="34"/>
  <c r="AA54" i="34"/>
  <c r="AA30" i="34"/>
  <c r="AA106" i="34"/>
  <c r="AA84" i="34"/>
  <c r="Z21" i="34"/>
  <c r="AA92" i="34"/>
  <c r="AA47" i="34"/>
  <c r="AA76" i="34"/>
  <c r="R36" i="36"/>
  <c r="F12" i="27"/>
  <c r="G41" i="27"/>
  <c r="G66" i="27"/>
  <c r="G95" i="27"/>
  <c r="BA8" i="27"/>
  <c r="BA10" i="27" s="1"/>
  <c r="G52" i="27"/>
  <c r="G82" i="27"/>
  <c r="G108" i="27"/>
  <c r="F15" i="27"/>
  <c r="G37" i="27"/>
  <c r="G64" i="27"/>
  <c r="G89" i="27"/>
  <c r="G43" i="27"/>
  <c r="G50" i="27"/>
  <c r="G73" i="27"/>
  <c r="G102" i="27"/>
  <c r="AD13" i="28"/>
  <c r="AD18" i="28"/>
  <c r="AD10" i="28"/>
  <c r="AE56" i="28"/>
  <c r="AE109" i="33"/>
  <c r="AE105" i="33"/>
  <c r="AE68" i="33"/>
  <c r="AE33" i="33"/>
  <c r="AE50" i="33"/>
  <c r="AE31" i="31"/>
  <c r="AT6" i="31"/>
  <c r="AT13" i="31" s="1"/>
  <c r="AD18" i="31"/>
  <c r="AE51" i="31"/>
  <c r="AE85" i="31"/>
  <c r="AE74" i="31"/>
  <c r="AE66" i="31"/>
  <c r="AE55" i="31"/>
  <c r="AE50" i="31"/>
  <c r="AE84" i="31"/>
  <c r="AE41" i="31"/>
  <c r="AE60" i="31"/>
  <c r="AE110" i="31"/>
  <c r="AE94" i="31"/>
  <c r="AE72" i="31"/>
  <c r="AE53" i="31"/>
  <c r="AE33" i="31"/>
  <c r="AD21" i="31"/>
  <c r="AE99" i="31"/>
  <c r="AE58" i="31"/>
  <c r="AE109" i="31"/>
  <c r="AE93" i="31"/>
  <c r="AE71" i="31"/>
  <c r="AE52" i="31"/>
  <c r="AE32" i="31"/>
  <c r="AD12" i="31"/>
  <c r="AE108" i="31"/>
  <c r="AE100" i="31"/>
  <c r="AE92" i="31"/>
  <c r="AE29" i="31"/>
  <c r="AE111" i="31"/>
  <c r="AE73" i="31"/>
  <c r="AE34" i="31"/>
  <c r="AE106" i="31"/>
  <c r="AE90" i="31"/>
  <c r="AE68" i="31"/>
  <c r="AE49" i="31"/>
  <c r="AD17" i="31"/>
  <c r="AE91" i="31"/>
  <c r="AE45" i="31"/>
  <c r="AE48" i="31"/>
  <c r="AE105" i="31"/>
  <c r="AE89" i="31"/>
  <c r="AE67" i="31"/>
  <c r="AE47" i="31"/>
  <c r="AE7" i="31"/>
  <c r="AE24" i="31" s="1"/>
  <c r="AT8" i="31" s="1"/>
  <c r="AD15" i="31"/>
  <c r="AD10" i="31"/>
  <c r="AE81" i="31"/>
  <c r="AE70" i="31"/>
  <c r="AE59" i="31"/>
  <c r="AE42" i="31"/>
  <c r="AE103" i="31"/>
  <c r="AE76" i="31"/>
  <c r="AE37" i="31"/>
  <c r="AE107" i="31"/>
  <c r="AE101" i="31"/>
  <c r="AE63" i="31"/>
  <c r="AD16" i="31"/>
  <c r="AE35" i="31"/>
  <c r="AE96" i="31"/>
  <c r="AE46" i="31"/>
  <c r="AD14" i="31"/>
  <c r="AE95" i="31"/>
  <c r="AE102" i="31"/>
  <c r="AE64" i="31"/>
  <c r="AD19" i="31"/>
  <c r="AE80" i="31"/>
  <c r="AE97" i="31"/>
  <c r="AE56" i="31"/>
  <c r="AD20" i="31"/>
  <c r="AE104" i="31"/>
  <c r="AE65" i="31"/>
  <c r="AE98" i="31"/>
  <c r="AE57" i="31"/>
  <c r="AD11" i="31"/>
  <c r="AE69" i="31"/>
  <c r="AE82" i="31"/>
  <c r="AE43" i="31"/>
  <c r="AE75" i="26"/>
  <c r="AD18" i="26"/>
  <c r="AD15" i="26"/>
  <c r="AD13" i="26"/>
  <c r="AD20" i="26"/>
  <c r="M43" i="35"/>
  <c r="M81" i="35"/>
  <c r="M94" i="35"/>
  <c r="M54" i="35"/>
  <c r="M72" i="35"/>
  <c r="M55" i="30"/>
  <c r="M56" i="30"/>
  <c r="M97" i="30"/>
  <c r="M72" i="30"/>
  <c r="M110" i="30"/>
  <c r="M69" i="30"/>
  <c r="AE36" i="31"/>
  <c r="AE44" i="31"/>
  <c r="AD12" i="30"/>
  <c r="AD18" i="30"/>
  <c r="AD11" i="30"/>
  <c r="AA68" i="26"/>
  <c r="AA35" i="26"/>
  <c r="AA46" i="26"/>
  <c r="AA80" i="26"/>
  <c r="AA106" i="26"/>
  <c r="Z15" i="26"/>
  <c r="Z13" i="26"/>
  <c r="Z10" i="26"/>
  <c r="Z14" i="26"/>
  <c r="AA51" i="26"/>
  <c r="AA84" i="26"/>
  <c r="G42" i="30"/>
  <c r="AH6" i="30"/>
  <c r="AH13" i="30" s="1"/>
  <c r="G44" i="30"/>
  <c r="G64" i="30"/>
  <c r="G83" i="30"/>
  <c r="G101" i="30"/>
  <c r="G33" i="30"/>
  <c r="G54" i="30"/>
  <c r="G73" i="30"/>
  <c r="G94" i="30"/>
  <c r="G110" i="30"/>
  <c r="G107" i="30"/>
  <c r="G70" i="30"/>
  <c r="G30" i="30"/>
  <c r="G75" i="30"/>
  <c r="G35" i="30"/>
  <c r="F20" i="30"/>
  <c r="F13" i="30"/>
  <c r="F12" i="30"/>
  <c r="G100" i="30"/>
  <c r="F10" i="30"/>
  <c r="G49" i="30"/>
  <c r="G68" i="30"/>
  <c r="G89" i="30"/>
  <c r="G105" i="30"/>
  <c r="G37" i="30"/>
  <c r="G58" i="30"/>
  <c r="G80" i="30"/>
  <c r="G98" i="30"/>
  <c r="G43" i="30"/>
  <c r="D48" i="33"/>
  <c r="D60" i="33" s="1"/>
  <c r="M86" i="30"/>
  <c r="L16" i="30"/>
  <c r="U41" i="33"/>
  <c r="T10" i="33"/>
  <c r="AP17" i="22"/>
  <c r="AP18" i="22" s="1"/>
  <c r="V34" i="22"/>
  <c r="BH41" i="31"/>
  <c r="AB156" i="38" s="1"/>
  <c r="H11" i="31"/>
  <c r="M82" i="35"/>
  <c r="L21" i="35"/>
  <c r="M42" i="35"/>
  <c r="M109" i="35"/>
  <c r="M30" i="35"/>
  <c r="AA64" i="32"/>
  <c r="AA36" i="32"/>
  <c r="Z13" i="32"/>
  <c r="L11" i="30"/>
  <c r="M96" i="30"/>
  <c r="M34" i="30"/>
  <c r="W112" i="35"/>
  <c r="S77" i="24"/>
  <c r="H14" i="34"/>
  <c r="Z19" i="32"/>
  <c r="AA44" i="32"/>
  <c r="N13" i="29"/>
  <c r="L18" i="30"/>
  <c r="H15" i="30"/>
  <c r="G85" i="26"/>
  <c r="L20" i="35"/>
  <c r="W76" i="35"/>
  <c r="O67" i="29"/>
  <c r="O50" i="29"/>
  <c r="M108" i="35"/>
  <c r="M67" i="35"/>
  <c r="M29" i="35"/>
  <c r="M103" i="35"/>
  <c r="M66" i="35"/>
  <c r="L10" i="35"/>
  <c r="M80" i="35"/>
  <c r="M41" i="35"/>
  <c r="M97" i="35"/>
  <c r="M57" i="35"/>
  <c r="M59" i="30"/>
  <c r="M100" i="30"/>
  <c r="M33" i="30"/>
  <c r="M71" i="30"/>
  <c r="M109" i="30"/>
  <c r="M49" i="30"/>
  <c r="M90" i="30"/>
  <c r="AA111" i="34"/>
  <c r="M7" i="30"/>
  <c r="M24" i="30" s="1"/>
  <c r="L10" i="34"/>
  <c r="M105" i="34"/>
  <c r="AE75" i="31"/>
  <c r="AE83" i="31"/>
  <c r="AA77" i="30"/>
  <c r="M38" i="35"/>
  <c r="M112" i="35"/>
  <c r="M86" i="35"/>
  <c r="AA77" i="26"/>
  <c r="AS13" i="35"/>
  <c r="AA43" i="28"/>
  <c r="AA91" i="28"/>
  <c r="AA49" i="28"/>
  <c r="AA96" i="28"/>
  <c r="AA54" i="28"/>
  <c r="AA48" i="28"/>
  <c r="AA101" i="28"/>
  <c r="AA63" i="28"/>
  <c r="AR6" i="28"/>
  <c r="AR13" i="28" s="1"/>
  <c r="Z12" i="28"/>
  <c r="AA42" i="28"/>
  <c r="AA59" i="28"/>
  <c r="AA80" i="28"/>
  <c r="AA98" i="28"/>
  <c r="AA105" i="28"/>
  <c r="AA82" i="28"/>
  <c r="AA58" i="28"/>
  <c r="AA76" i="28"/>
  <c r="AA41" i="28"/>
  <c r="AA85" i="28"/>
  <c r="AA47" i="28"/>
  <c r="Z14" i="28"/>
  <c r="AA93" i="28"/>
  <c r="AA53" i="28"/>
  <c r="AA71" i="28"/>
  <c r="AA7" i="28"/>
  <c r="AA24" i="28" s="1"/>
  <c r="AA46" i="28"/>
  <c r="AA66" i="28"/>
  <c r="AA84" i="28"/>
  <c r="AA102" i="28"/>
  <c r="AC60" i="35"/>
  <c r="AE86" i="31"/>
  <c r="S86" i="24"/>
  <c r="G77" i="30"/>
  <c r="O34" i="35"/>
  <c r="O48" i="35"/>
  <c r="R15" i="31"/>
  <c r="AE77" i="31"/>
  <c r="G112" i="27"/>
  <c r="AE86" i="26"/>
  <c r="AE112" i="26"/>
  <c r="AE77" i="26"/>
  <c r="AA86" i="26"/>
  <c r="D62" i="36"/>
  <c r="M42" i="23"/>
  <c r="M84" i="23"/>
  <c r="M99" i="23"/>
  <c r="M66" i="23"/>
  <c r="M29" i="23"/>
  <c r="M80" i="23"/>
  <c r="M46" i="23"/>
  <c r="L20" i="23"/>
  <c r="M96" i="23"/>
  <c r="M59" i="23"/>
  <c r="M30" i="23"/>
  <c r="M74" i="23"/>
  <c r="M57" i="23"/>
  <c r="M92" i="23"/>
  <c r="M55" i="23"/>
  <c r="M104" i="23"/>
  <c r="M71" i="23"/>
  <c r="M34" i="23"/>
  <c r="M85" i="23"/>
  <c r="M52" i="23"/>
  <c r="M67" i="23"/>
  <c r="AC95" i="35"/>
  <c r="AC45" i="35"/>
  <c r="AC111" i="35"/>
  <c r="AC57" i="35"/>
  <c r="AC64" i="35"/>
  <c r="AC98" i="35"/>
  <c r="AC52" i="35"/>
  <c r="AC90" i="35"/>
  <c r="AC34" i="35"/>
  <c r="AC73" i="35"/>
  <c r="AC107" i="35"/>
  <c r="AC54" i="35"/>
  <c r="AC102" i="35"/>
  <c r="AC109" i="35"/>
  <c r="AC89" i="35"/>
  <c r="AC58" i="35"/>
  <c r="AC31" i="35"/>
  <c r="AC51" i="35"/>
  <c r="AC70" i="35"/>
  <c r="AC92" i="35"/>
  <c r="AC32" i="35"/>
  <c r="AC36" i="35"/>
  <c r="AB21" i="35"/>
  <c r="AB18" i="35"/>
  <c r="AC75" i="35"/>
  <c r="AC48" i="35"/>
  <c r="AC7" i="35"/>
  <c r="AC24" i="35" s="1"/>
  <c r="AC63" i="35"/>
  <c r="AC97" i="35"/>
  <c r="AC49" i="35"/>
  <c r="AC83" i="35"/>
  <c r="AC106" i="35"/>
  <c r="AC84" i="35"/>
  <c r="AC105" i="35"/>
  <c r="AC80" i="35"/>
  <c r="AC53" i="35"/>
  <c r="AC35" i="35"/>
  <c r="AC55" i="35"/>
  <c r="AC74" i="35"/>
  <c r="AC96" i="35"/>
  <c r="AC30" i="35"/>
  <c r="AB17" i="35"/>
  <c r="AB11" i="35"/>
  <c r="AC43" i="35"/>
  <c r="AC82" i="35"/>
  <c r="AC29" i="35"/>
  <c r="AC69" i="35"/>
  <c r="AC103" i="35"/>
  <c r="AC56" i="35"/>
  <c r="AC93" i="35"/>
  <c r="AC91" i="35"/>
  <c r="AC68" i="35"/>
  <c r="AC99" i="35"/>
  <c r="AC72" i="35"/>
  <c r="AC47" i="35"/>
  <c r="G75" i="24"/>
  <c r="G35" i="24"/>
  <c r="AC108" i="35"/>
  <c r="AC60" i="29"/>
  <c r="G60" i="24"/>
  <c r="AA48" i="29"/>
  <c r="U47" i="24"/>
  <c r="U66" i="24"/>
  <c r="U84" i="24"/>
  <c r="U32" i="24"/>
  <c r="U99" i="24"/>
  <c r="M69" i="28"/>
  <c r="M104" i="28"/>
  <c r="AB84" i="36"/>
  <c r="AC112" i="35"/>
  <c r="AE86" i="30"/>
  <c r="D81" i="36"/>
  <c r="D96" i="36"/>
  <c r="D104" i="36"/>
  <c r="D87" i="36"/>
  <c r="AC35" i="30"/>
  <c r="AC90" i="30"/>
  <c r="AC106" i="30"/>
  <c r="S41" i="29"/>
  <c r="S108" i="29"/>
  <c r="AA50" i="35"/>
  <c r="AA105" i="35"/>
  <c r="AA59" i="35"/>
  <c r="Q7" i="32"/>
  <c r="Q24" i="32" s="1"/>
  <c r="O80" i="33"/>
  <c r="G65" i="33"/>
  <c r="G63" i="33"/>
  <c r="G44" i="33"/>
  <c r="O44" i="28"/>
  <c r="O75" i="28"/>
  <c r="O111" i="28"/>
  <c r="M63" i="31"/>
  <c r="M45" i="31"/>
  <c r="M7" i="31"/>
  <c r="M24" i="31" s="1"/>
  <c r="M36" i="31"/>
  <c r="M32" i="26"/>
  <c r="M36" i="26"/>
  <c r="M95" i="26"/>
  <c r="M41" i="26"/>
  <c r="M37" i="26"/>
  <c r="AA32" i="34"/>
  <c r="Z16" i="34"/>
  <c r="AA37" i="34"/>
  <c r="AA36" i="34"/>
  <c r="Z19" i="34"/>
  <c r="Z14" i="34"/>
  <c r="AA34" i="34"/>
  <c r="AA31" i="34"/>
  <c r="AA102" i="34"/>
  <c r="AA85" i="34"/>
  <c r="AA67" i="34"/>
  <c r="AA49" i="34"/>
  <c r="AA97" i="34"/>
  <c r="AA80" i="34"/>
  <c r="Z10" i="34"/>
  <c r="AA7" i="34"/>
  <c r="AA24" i="34" s="1"/>
  <c r="Z17" i="34"/>
  <c r="AA38" i="34"/>
  <c r="AA35" i="34"/>
  <c r="AA98" i="34"/>
  <c r="AA81" i="34"/>
  <c r="AA63" i="34"/>
  <c r="AA46" i="34"/>
  <c r="AA109" i="34"/>
  <c r="AA93" i="34"/>
  <c r="AA74" i="34"/>
  <c r="AA56" i="34"/>
  <c r="Z18" i="34"/>
  <c r="AA100" i="34"/>
  <c r="AA73" i="34"/>
  <c r="AA55" i="34"/>
  <c r="AA107" i="34"/>
  <c r="AA91" i="34"/>
  <c r="AA68" i="34"/>
  <c r="AA50" i="34"/>
  <c r="Z15" i="34"/>
  <c r="AA33" i="34"/>
  <c r="Z20" i="34"/>
  <c r="AA44" i="34"/>
  <c r="AA41" i="34"/>
  <c r="AA110" i="34"/>
  <c r="AA94" i="34"/>
  <c r="AA75" i="34"/>
  <c r="AA57" i="34"/>
  <c r="AA105" i="34"/>
  <c r="AA89" i="34"/>
  <c r="AA70" i="34"/>
  <c r="AA52" i="34"/>
  <c r="AA96" i="34"/>
  <c r="AA69" i="34"/>
  <c r="AA51" i="34"/>
  <c r="AA103" i="34"/>
  <c r="AA82" i="34"/>
  <c r="AA64" i="34"/>
  <c r="Z11" i="34"/>
  <c r="Z12" i="34"/>
  <c r="F46" i="36"/>
  <c r="F58" i="36" s="1"/>
  <c r="F60" i="33"/>
  <c r="F114" i="33" s="1"/>
  <c r="S51" i="37" s="1"/>
  <c r="N46" i="36"/>
  <c r="N58" i="36" s="1"/>
  <c r="N60" i="33"/>
  <c r="O60" i="33" s="1"/>
  <c r="F14" i="27"/>
  <c r="G31" i="27"/>
  <c r="G51" i="27"/>
  <c r="G70" i="27"/>
  <c r="G91" i="27"/>
  <c r="G107" i="27"/>
  <c r="G36" i="27"/>
  <c r="G56" i="27"/>
  <c r="G75" i="27"/>
  <c r="G100" i="27"/>
  <c r="F20" i="27"/>
  <c r="F13" i="27"/>
  <c r="G33" i="27"/>
  <c r="G53" i="27"/>
  <c r="G72" i="27"/>
  <c r="G93" i="27"/>
  <c r="G109" i="27"/>
  <c r="G38" i="27"/>
  <c r="G58" i="27"/>
  <c r="G80" i="27"/>
  <c r="G98" i="27"/>
  <c r="AE96" i="28"/>
  <c r="AE72" i="28"/>
  <c r="AE57" i="28"/>
  <c r="AE68" i="28"/>
  <c r="AD17" i="28"/>
  <c r="AE43" i="28"/>
  <c r="AE71" i="28"/>
  <c r="AE95" i="28"/>
  <c r="AE74" i="28"/>
  <c r="AE108" i="28"/>
  <c r="AE31" i="28"/>
  <c r="AE33" i="28"/>
  <c r="AE63" i="28"/>
  <c r="AE99" i="28"/>
  <c r="AE84" i="28"/>
  <c r="AE37" i="28"/>
  <c r="AE75" i="28"/>
  <c r="AE107" i="28"/>
  <c r="AE48" i="28"/>
  <c r="AE42" i="28"/>
  <c r="AD15" i="28"/>
  <c r="AE52" i="28"/>
  <c r="AE81" i="28"/>
  <c r="AE111" i="28"/>
  <c r="AE46" i="33"/>
  <c r="AE30" i="33"/>
  <c r="AE45" i="33"/>
  <c r="AE93" i="33"/>
  <c r="AE110" i="33"/>
  <c r="AE34" i="33"/>
  <c r="AE91" i="33"/>
  <c r="AE65" i="33"/>
  <c r="AE48" i="33"/>
  <c r="AD15" i="33"/>
  <c r="AD12" i="33"/>
  <c r="AE102" i="33"/>
  <c r="AE85" i="33"/>
  <c r="AE7" i="33"/>
  <c r="AE24" i="33" s="1"/>
  <c r="AT8" i="33" s="1"/>
  <c r="AE43" i="33"/>
  <c r="AE74" i="33"/>
  <c r="AE111" i="33"/>
  <c r="AE63" i="33"/>
  <c r="AE57" i="33"/>
  <c r="AD11" i="33"/>
  <c r="AD18" i="33"/>
  <c r="AE47" i="33"/>
  <c r="AE31" i="33"/>
  <c r="AD14" i="33"/>
  <c r="AE44" i="33"/>
  <c r="AE94" i="33"/>
  <c r="AD13" i="33"/>
  <c r="AE54" i="33"/>
  <c r="AD20" i="33"/>
  <c r="AE72" i="33"/>
  <c r="AE95" i="33"/>
  <c r="AE32" i="33"/>
  <c r="AE36" i="33"/>
  <c r="AE29" i="33"/>
  <c r="K77" i="35"/>
  <c r="AN13" i="32"/>
  <c r="N16" i="28"/>
  <c r="J10" i="35"/>
  <c r="N11" i="28"/>
  <c r="F12" i="34"/>
  <c r="G93" i="33"/>
  <c r="U68" i="29"/>
  <c r="R14" i="24"/>
  <c r="R13" i="24"/>
  <c r="G31" i="35"/>
  <c r="G67" i="35"/>
  <c r="F17" i="35"/>
  <c r="T13" i="30"/>
  <c r="T21" i="30"/>
  <c r="U55" i="30"/>
  <c r="U94" i="30"/>
  <c r="U7" i="30"/>
  <c r="U24" i="30" s="1"/>
  <c r="AO8" i="30" s="1"/>
  <c r="U67" i="30"/>
  <c r="U103" i="30"/>
  <c r="U89" i="30"/>
  <c r="U44" i="30"/>
  <c r="U82" i="30"/>
  <c r="U54" i="30"/>
  <c r="U31" i="30"/>
  <c r="U70" i="30"/>
  <c r="U106" i="30"/>
  <c r="U43" i="30"/>
  <c r="U81" i="30"/>
  <c r="T17" i="30"/>
  <c r="U97" i="30"/>
  <c r="U49" i="30"/>
  <c r="U100" i="30"/>
  <c r="U83" i="30"/>
  <c r="K86" i="35"/>
  <c r="F14" i="34"/>
  <c r="Z18" i="35"/>
  <c r="N10" i="28"/>
  <c r="N18" i="28"/>
  <c r="G34" i="33"/>
  <c r="W107" i="28"/>
  <c r="W34" i="28"/>
  <c r="AA7" i="35"/>
  <c r="AA24" i="35" s="1"/>
  <c r="AA66" i="30"/>
  <c r="AE112" i="33"/>
  <c r="AE86" i="33"/>
  <c r="AE77" i="33"/>
  <c r="T84" i="36"/>
  <c r="Y63" i="33"/>
  <c r="Y91" i="33"/>
  <c r="AE75" i="30"/>
  <c r="AE83" i="30"/>
  <c r="AE36" i="30"/>
  <c r="AD15" i="30"/>
  <c r="AA101" i="26"/>
  <c r="AA73" i="26"/>
  <c r="AA99" i="26"/>
  <c r="AA42" i="26"/>
  <c r="AA66" i="26"/>
  <c r="AA90" i="26"/>
  <c r="AA43" i="26"/>
  <c r="AA64" i="26"/>
  <c r="G63" i="30"/>
  <c r="G108" i="30"/>
  <c r="F14" i="30"/>
  <c r="G31" i="30"/>
  <c r="G74" i="30"/>
  <c r="G86" i="27"/>
  <c r="AE112" i="28"/>
  <c r="AD110" i="36"/>
  <c r="M72" i="29"/>
  <c r="M109" i="29"/>
  <c r="AA103" i="26"/>
  <c r="AE97" i="29"/>
  <c r="AE31" i="29"/>
  <c r="AE104" i="29"/>
  <c r="AE91" i="29"/>
  <c r="AE41" i="29"/>
  <c r="AE67" i="29"/>
  <c r="AE95" i="29"/>
  <c r="AE30" i="29"/>
  <c r="AE56" i="29"/>
  <c r="AE103" i="29"/>
  <c r="AE68" i="29"/>
  <c r="AE108" i="29"/>
  <c r="AE73" i="29"/>
  <c r="AT6" i="29"/>
  <c r="AT13" i="29" s="1"/>
  <c r="AE82" i="29"/>
  <c r="AE34" i="29"/>
  <c r="AD20" i="29"/>
  <c r="AD12" i="29"/>
  <c r="AE42" i="29"/>
  <c r="AE59" i="29"/>
  <c r="AE80" i="29"/>
  <c r="AE98" i="29"/>
  <c r="AE57" i="29"/>
  <c r="AE76" i="29"/>
  <c r="AE7" i="29"/>
  <c r="AE53" i="29"/>
  <c r="AE81" i="29"/>
  <c r="AE105" i="29"/>
  <c r="AE44" i="29"/>
  <c r="AE48" i="29"/>
  <c r="AE85" i="29"/>
  <c r="AE43" i="29"/>
  <c r="AE93" i="29"/>
  <c r="AE52" i="29"/>
  <c r="AE99" i="29"/>
  <c r="AE63" i="29"/>
  <c r="AE77" i="28"/>
  <c r="Z11" i="30"/>
  <c r="AA58" i="30"/>
  <c r="AE60" i="33"/>
  <c r="AC66" i="32"/>
  <c r="AC91" i="32"/>
  <c r="G60" i="27"/>
  <c r="AA95" i="26"/>
  <c r="AA47" i="26"/>
  <c r="AE56" i="30"/>
  <c r="D48" i="24"/>
  <c r="D60" i="24" s="1"/>
  <c r="J60" i="24"/>
  <c r="K60" i="24" s="1"/>
  <c r="G60" i="30"/>
  <c r="D91" i="36"/>
  <c r="D106" i="36"/>
  <c r="F75" i="36"/>
  <c r="N110" i="36"/>
  <c r="D34" i="36"/>
  <c r="AE82" i="26"/>
  <c r="AA108" i="24"/>
  <c r="M86" i="31"/>
  <c r="G86" i="30"/>
  <c r="M77" i="26"/>
  <c r="U86" i="30"/>
  <c r="M86" i="26"/>
  <c r="AE77" i="30"/>
  <c r="AA112" i="26"/>
  <c r="AA77" i="34"/>
  <c r="AE38" i="33"/>
  <c r="X36" i="36"/>
  <c r="Z84" i="36"/>
  <c r="AE57" i="32"/>
  <c r="AE83" i="32"/>
  <c r="AE101" i="32"/>
  <c r="AA99" i="28"/>
  <c r="AE101" i="26"/>
  <c r="AA104" i="24"/>
  <c r="AA80" i="24"/>
  <c r="AA91" i="24"/>
  <c r="R46" i="36"/>
  <c r="D66" i="36"/>
  <c r="AC29" i="33"/>
  <c r="Z14" i="32"/>
  <c r="AA32" i="32"/>
  <c r="Z17" i="32"/>
  <c r="M33" i="32"/>
  <c r="M31" i="32"/>
  <c r="L18" i="32"/>
  <c r="AA29" i="32"/>
  <c r="AR6" i="32"/>
  <c r="AR13" i="32" s="1"/>
  <c r="M47" i="32"/>
  <c r="AA37" i="32"/>
  <c r="AA42" i="32"/>
  <c r="M86" i="32"/>
  <c r="L15" i="24"/>
  <c r="H16" i="24"/>
  <c r="V13" i="30"/>
  <c r="J11" i="24"/>
  <c r="H17" i="28"/>
  <c r="Q107" i="32"/>
  <c r="M85" i="24"/>
  <c r="M46" i="24"/>
  <c r="M110" i="24"/>
  <c r="M73" i="24"/>
  <c r="M35" i="24"/>
  <c r="M97" i="24"/>
  <c r="M57" i="24"/>
  <c r="M104" i="24"/>
  <c r="M56" i="24"/>
  <c r="L16" i="24"/>
  <c r="M84" i="31"/>
  <c r="M89" i="31"/>
  <c r="M91" i="31"/>
  <c r="D28" i="36"/>
  <c r="I112" i="27"/>
  <c r="I86" i="24"/>
  <c r="K112" i="30"/>
  <c r="W86" i="30"/>
  <c r="AC7" i="33"/>
  <c r="AC24" i="33" s="1"/>
  <c r="Z114" i="33"/>
  <c r="N11" i="32"/>
  <c r="AK6" i="32"/>
  <c r="AK13" i="32" s="1"/>
  <c r="Z15" i="32"/>
  <c r="Z16" i="32"/>
  <c r="L11" i="32"/>
  <c r="AA43" i="32"/>
  <c r="Q86" i="32"/>
  <c r="V17" i="35"/>
  <c r="R20" i="29"/>
  <c r="N15" i="29"/>
  <c r="L17" i="24"/>
  <c r="H19" i="31"/>
  <c r="H18" i="24"/>
  <c r="R10" i="24"/>
  <c r="V16" i="30"/>
  <c r="R13" i="26"/>
  <c r="H10" i="28"/>
  <c r="BA8" i="26"/>
  <c r="BA12" i="26" s="1"/>
  <c r="BA14" i="26" s="1"/>
  <c r="BA16" i="26" s="1"/>
  <c r="R17" i="24"/>
  <c r="O54" i="35"/>
  <c r="O85" i="35"/>
  <c r="S99" i="29"/>
  <c r="V11" i="28"/>
  <c r="F19" i="32"/>
  <c r="K93" i="24"/>
  <c r="K59" i="24"/>
  <c r="K89" i="24"/>
  <c r="W110" i="35"/>
  <c r="O71" i="29"/>
  <c r="O103" i="29"/>
  <c r="O46" i="29"/>
  <c r="O73" i="29"/>
  <c r="O93" i="29"/>
  <c r="O34" i="29"/>
  <c r="M111" i="24"/>
  <c r="M74" i="24"/>
  <c r="M36" i="24"/>
  <c r="M102" i="24"/>
  <c r="M65" i="24"/>
  <c r="M7" i="24"/>
  <c r="M24" i="24" s="1"/>
  <c r="M89" i="24"/>
  <c r="M49" i="24"/>
  <c r="M96" i="24"/>
  <c r="M47" i="24"/>
  <c r="M56" i="26"/>
  <c r="M53" i="26"/>
  <c r="M58" i="26"/>
  <c r="M102" i="31"/>
  <c r="L10" i="26"/>
  <c r="AE34" i="30"/>
  <c r="AE45" i="30"/>
  <c r="AE51" i="30"/>
  <c r="AE65" i="30"/>
  <c r="AE70" i="30"/>
  <c r="AE84" i="30"/>
  <c r="AE92" i="30"/>
  <c r="AE30" i="30"/>
  <c r="AE41" i="30"/>
  <c r="AE54" i="30"/>
  <c r="AE59" i="30"/>
  <c r="AE73" i="30"/>
  <c r="AE81" i="30"/>
  <c r="AE95" i="30"/>
  <c r="AE33" i="30"/>
  <c r="AE50" i="30"/>
  <c r="AE74" i="30"/>
  <c r="AE91" i="30"/>
  <c r="AE99" i="30"/>
  <c r="AE104" i="30"/>
  <c r="AE37" i="30"/>
  <c r="AE80" i="30"/>
  <c r="AE111" i="30"/>
  <c r="AE55" i="30"/>
  <c r="AE66" i="30"/>
  <c r="AE100" i="30"/>
  <c r="AE69" i="30"/>
  <c r="AE96" i="30"/>
  <c r="AE107" i="30"/>
  <c r="AE48" i="30"/>
  <c r="AE72" i="30"/>
  <c r="AE108" i="30"/>
  <c r="AE46" i="30"/>
  <c r="AE58" i="30"/>
  <c r="AE29" i="30"/>
  <c r="AE85" i="30"/>
  <c r="AE98" i="30"/>
  <c r="AE103" i="30"/>
  <c r="AE64" i="30"/>
  <c r="AE53" i="30"/>
  <c r="AE76" i="30"/>
  <c r="AE42" i="30"/>
  <c r="AE43" i="30"/>
  <c r="AE63" i="30"/>
  <c r="AE82" i="30"/>
  <c r="AE101" i="30"/>
  <c r="AE110" i="30"/>
  <c r="AE49" i="30"/>
  <c r="AE68" i="30"/>
  <c r="AT6" i="30"/>
  <c r="AT13" i="30" s="1"/>
  <c r="AE7" i="30"/>
  <c r="AE24" i="30" s="1"/>
  <c r="AT8" i="30" s="1"/>
  <c r="AE47" i="30"/>
  <c r="AE67" i="30"/>
  <c r="AE89" i="30"/>
  <c r="AE105" i="30"/>
  <c r="AD14" i="30"/>
  <c r="AE106" i="30"/>
  <c r="AE44" i="30"/>
  <c r="AE94" i="30"/>
  <c r="AE57" i="30"/>
  <c r="AE31" i="30"/>
  <c r="AE32" i="30"/>
  <c r="AE52" i="30"/>
  <c r="AE71" i="30"/>
  <c r="AE93" i="30"/>
  <c r="AE109" i="30"/>
  <c r="AD20" i="30"/>
  <c r="AA31" i="26"/>
  <c r="Z17" i="26"/>
  <c r="AA65" i="26"/>
  <c r="AA91" i="26"/>
  <c r="AA37" i="26"/>
  <c r="AA52" i="26"/>
  <c r="AR6" i="26"/>
  <c r="AA53" i="26"/>
  <c r="AA83" i="26"/>
  <c r="AA108" i="26"/>
  <c r="AA49" i="26"/>
  <c r="AA76" i="26"/>
  <c r="AA104" i="26"/>
  <c r="AA44" i="26"/>
  <c r="AA69" i="26"/>
  <c r="AA100" i="26"/>
  <c r="AA96" i="26"/>
  <c r="AA45" i="26"/>
  <c r="AA82" i="26"/>
  <c r="AA33" i="26"/>
  <c r="AA58" i="26"/>
  <c r="AA92" i="26"/>
  <c r="AA29" i="26"/>
  <c r="AA54" i="26"/>
  <c r="AA85" i="26"/>
  <c r="AA109" i="26"/>
  <c r="AA50" i="26"/>
  <c r="AA81" i="26"/>
  <c r="AA105" i="26"/>
  <c r="AA57" i="26"/>
  <c r="AA72" i="26"/>
  <c r="AA107" i="26"/>
  <c r="AA41" i="26"/>
  <c r="AA67" i="26"/>
  <c r="AA97" i="26"/>
  <c r="AA34" i="26"/>
  <c r="AA63" i="26"/>
  <c r="AA93" i="26"/>
  <c r="AA30" i="26"/>
  <c r="AA56" i="26"/>
  <c r="AA89" i="26"/>
  <c r="AA111" i="26"/>
  <c r="AA71" i="26"/>
  <c r="AA36" i="26"/>
  <c r="AA55" i="26"/>
  <c r="AA74" i="26"/>
  <c r="AA94" i="26"/>
  <c r="AA110" i="26"/>
  <c r="G7" i="30"/>
  <c r="G103" i="30"/>
  <c r="G66" i="30"/>
  <c r="G34" i="30"/>
  <c r="G95" i="30"/>
  <c r="G52" i="30"/>
  <c r="G71" i="30"/>
  <c r="G82" i="30"/>
  <c r="G85" i="30"/>
  <c r="Z60" i="26"/>
  <c r="AA60" i="26" s="1"/>
  <c r="AA48" i="26"/>
  <c r="D48" i="26"/>
  <c r="D60" i="26" s="1"/>
  <c r="D38" i="26"/>
  <c r="AC32" i="33"/>
  <c r="L20" i="32"/>
  <c r="L14" i="32"/>
  <c r="L17" i="32"/>
  <c r="Z11" i="32"/>
  <c r="Z18" i="32"/>
  <c r="Z20" i="32"/>
  <c r="M45" i="32"/>
  <c r="L11" i="24"/>
  <c r="L19" i="24"/>
  <c r="J14" i="29"/>
  <c r="H12" i="24"/>
  <c r="J18" i="24"/>
  <c r="T6" i="22"/>
  <c r="S59" i="29"/>
  <c r="K80" i="24"/>
  <c r="M103" i="24"/>
  <c r="M66" i="24"/>
  <c r="L10" i="24"/>
  <c r="M94" i="24"/>
  <c r="M54" i="24"/>
  <c r="M60" i="24"/>
  <c r="M76" i="24"/>
  <c r="M30" i="24"/>
  <c r="M75" i="24"/>
  <c r="AA80" i="32"/>
  <c r="AB21" i="33"/>
  <c r="L18" i="26"/>
  <c r="M75" i="26"/>
  <c r="M72" i="26"/>
  <c r="M97" i="26"/>
  <c r="J121" i="42"/>
  <c r="J123" i="42" s="1"/>
  <c r="M53" i="31"/>
  <c r="M111" i="31"/>
  <c r="M65" i="31"/>
  <c r="M46" i="26"/>
  <c r="AA42" i="34"/>
  <c r="Z13" i="34"/>
  <c r="AE53" i="28"/>
  <c r="AE64" i="28"/>
  <c r="AE80" i="28"/>
  <c r="AE58" i="28"/>
  <c r="AE36" i="28"/>
  <c r="AE65" i="28"/>
  <c r="AE92" i="28"/>
  <c r="AD21" i="28"/>
  <c r="AE49" i="28"/>
  <c r="AE73" i="28"/>
  <c r="AE100" i="28"/>
  <c r="AE66" i="28"/>
  <c r="AE104" i="28"/>
  <c r="AE50" i="28"/>
  <c r="AE60" i="28"/>
  <c r="AE41" i="28"/>
  <c r="AE101" i="28"/>
  <c r="AE46" i="28"/>
  <c r="AE45" i="28"/>
  <c r="AE70" i="28"/>
  <c r="AE97" i="28"/>
  <c r="AE7" i="28"/>
  <c r="AE24" i="28" s="1"/>
  <c r="AT8" i="28" s="1"/>
  <c r="AE54" i="28"/>
  <c r="AE82" i="28"/>
  <c r="AE105" i="28"/>
  <c r="AT6" i="28"/>
  <c r="AT13" i="28" s="1"/>
  <c r="AE106" i="28"/>
  <c r="AE93" i="28"/>
  <c r="AE35" i="28"/>
  <c r="AE90" i="28"/>
  <c r="AE32" i="28"/>
  <c r="AE51" i="28"/>
  <c r="AE76" i="28"/>
  <c r="AE102" i="28"/>
  <c r="AE34" i="28"/>
  <c r="AE59" i="28"/>
  <c r="AE89" i="28"/>
  <c r="AE110" i="28"/>
  <c r="AD19" i="28"/>
  <c r="AE29" i="28"/>
  <c r="AE47" i="28"/>
  <c r="AE67" i="28"/>
  <c r="AE85" i="28"/>
  <c r="AE103" i="28"/>
  <c r="AE98" i="33"/>
  <c r="AE51" i="33"/>
  <c r="AE89" i="33"/>
  <c r="AE64" i="33"/>
  <c r="AE107" i="33"/>
  <c r="AE58" i="33"/>
  <c r="AE101" i="33"/>
  <c r="AE103" i="33"/>
  <c r="AE108" i="33"/>
  <c r="AD17" i="33"/>
  <c r="AE37" i="33"/>
  <c r="AE59" i="33"/>
  <c r="AE75" i="33"/>
  <c r="AE96" i="33"/>
  <c r="AD10" i="33"/>
  <c r="AE42" i="33"/>
  <c r="AE60" i="30"/>
  <c r="AE97" i="30"/>
  <c r="AE35" i="30"/>
  <c r="AE90" i="30"/>
  <c r="AE102" i="30"/>
  <c r="AA112" i="34"/>
  <c r="AE57" i="35"/>
  <c r="AE45" i="35"/>
  <c r="AE90" i="35"/>
  <c r="AE68" i="35"/>
  <c r="AE69" i="35"/>
  <c r="AE89" i="35"/>
  <c r="AE93" i="35"/>
  <c r="AE33" i="35"/>
  <c r="AE85" i="35"/>
  <c r="AE47" i="35"/>
  <c r="D105" i="36"/>
  <c r="N84" i="36"/>
  <c r="V75" i="36"/>
  <c r="AE94" i="32"/>
  <c r="AE56" i="26"/>
  <c r="Z16" i="28"/>
  <c r="AA68" i="28"/>
  <c r="Z20" i="28"/>
  <c r="AA92" i="28"/>
  <c r="AA33" i="28"/>
  <c r="AA52" i="28"/>
  <c r="AA81" i="28"/>
  <c r="AA107" i="28"/>
  <c r="D33" i="36"/>
  <c r="F84" i="36"/>
  <c r="G112" i="30"/>
  <c r="D53" i="36"/>
  <c r="M60" i="26"/>
  <c r="D82" i="36"/>
  <c r="D27" i="36"/>
  <c r="D31" i="36"/>
  <c r="H36" i="36"/>
  <c r="AJ10" i="36"/>
  <c r="D47" i="36"/>
  <c r="D50" i="36"/>
  <c r="D52" i="36"/>
  <c r="D54" i="36"/>
  <c r="D55" i="36"/>
  <c r="H75" i="36"/>
  <c r="D64" i="36"/>
  <c r="AB75" i="36"/>
  <c r="D68" i="36"/>
  <c r="D69" i="36"/>
  <c r="V110" i="36"/>
  <c r="D73" i="36"/>
  <c r="AE86" i="28"/>
  <c r="L36" i="36"/>
  <c r="AD84" i="36"/>
  <c r="R84" i="36"/>
  <c r="J110" i="36"/>
  <c r="D48" i="36"/>
  <c r="D51" i="36"/>
  <c r="D44" i="36"/>
  <c r="D83" i="36"/>
  <c r="F110" i="36"/>
  <c r="M60" i="32"/>
  <c r="T110" i="36"/>
  <c r="D107" i="36"/>
  <c r="D109" i="36"/>
  <c r="AA7" i="23"/>
  <c r="AA24" i="23" s="1"/>
  <c r="AA70" i="23"/>
  <c r="AA44" i="23"/>
  <c r="AA90" i="23"/>
  <c r="AA33" i="23"/>
  <c r="AA52" i="23"/>
  <c r="AA76" i="23"/>
  <c r="AA104" i="23"/>
  <c r="P46" i="36"/>
  <c r="P58" i="36" s="1"/>
  <c r="U60" i="30"/>
  <c r="AA33" i="29"/>
  <c r="AA53" i="29"/>
  <c r="AA105" i="29"/>
  <c r="Z17" i="29"/>
  <c r="AA44" i="29"/>
  <c r="AA64" i="29"/>
  <c r="AA96" i="29"/>
  <c r="Y7" i="23"/>
  <c r="Y24" i="23" s="1"/>
  <c r="AQ8" i="23" s="1"/>
  <c r="Y31" i="23"/>
  <c r="Y49" i="23"/>
  <c r="Y68" i="23"/>
  <c r="Y83" i="23"/>
  <c r="Y101" i="23"/>
  <c r="AQ6" i="23"/>
  <c r="AQ13" i="23" s="1"/>
  <c r="Y43" i="23"/>
  <c r="Y56" i="23"/>
  <c r="Y73" i="23"/>
  <c r="Y95" i="23"/>
  <c r="Y107" i="23"/>
  <c r="Y54" i="23"/>
  <c r="Y90" i="23"/>
  <c r="X12" i="23"/>
  <c r="Y30" i="23"/>
  <c r="Y63" i="23"/>
  <c r="Y97" i="23"/>
  <c r="Y69" i="23"/>
  <c r="Y35" i="23"/>
  <c r="Y106" i="23"/>
  <c r="Y82" i="23"/>
  <c r="Y44" i="23"/>
  <c r="Y111" i="23"/>
  <c r="AA60" i="23"/>
  <c r="O33" i="31"/>
  <c r="O53" i="31"/>
  <c r="O72" i="31"/>
  <c r="O93" i="31"/>
  <c r="O109" i="31"/>
  <c r="O30" i="31"/>
  <c r="O50" i="31"/>
  <c r="O69" i="31"/>
  <c r="O90" i="31"/>
  <c r="O106" i="31"/>
  <c r="N11" i="31"/>
  <c r="O35" i="31"/>
  <c r="O55" i="31"/>
  <c r="O74" i="31"/>
  <c r="O95" i="31"/>
  <c r="O111" i="31"/>
  <c r="N13" i="33"/>
  <c r="O96" i="31"/>
  <c r="N12" i="31"/>
  <c r="O71" i="31"/>
  <c r="O7" i="31"/>
  <c r="O24" i="31" s="1"/>
  <c r="O60" i="31"/>
  <c r="O112" i="31"/>
  <c r="O37" i="31"/>
  <c r="O57" i="31"/>
  <c r="O76" i="31"/>
  <c r="O97" i="31"/>
  <c r="N21" i="31"/>
  <c r="O34" i="31"/>
  <c r="O54" i="31"/>
  <c r="O73" i="31"/>
  <c r="O94" i="31"/>
  <c r="O110" i="31"/>
  <c r="N10" i="31"/>
  <c r="O42" i="31"/>
  <c r="O59" i="31"/>
  <c r="O80" i="31"/>
  <c r="O99" i="31"/>
  <c r="O75" i="31"/>
  <c r="N18" i="31"/>
  <c r="O100" i="31"/>
  <c r="O52" i="31"/>
  <c r="O63" i="31"/>
  <c r="O89" i="28"/>
  <c r="O37" i="28"/>
  <c r="O92" i="31"/>
  <c r="O67" i="31"/>
  <c r="N15" i="31"/>
  <c r="O44" i="31"/>
  <c r="O64" i="31"/>
  <c r="O82" i="31"/>
  <c r="O101" i="31"/>
  <c r="N16" i="31"/>
  <c r="O41" i="31"/>
  <c r="O58" i="31"/>
  <c r="O77" i="31"/>
  <c r="O98" i="31"/>
  <c r="N19" i="31"/>
  <c r="AL6" i="31"/>
  <c r="AL13" i="31" s="1"/>
  <c r="O46" i="31"/>
  <c r="O66" i="31"/>
  <c r="O84" i="31"/>
  <c r="O103" i="31"/>
  <c r="N11" i="33"/>
  <c r="O56" i="31"/>
  <c r="O32" i="31"/>
  <c r="O81" i="31"/>
  <c r="O108" i="31"/>
  <c r="O50" i="28"/>
  <c r="O59" i="28"/>
  <c r="O86" i="29"/>
  <c r="Q42" i="31"/>
  <c r="Q74" i="31"/>
  <c r="Q37" i="31"/>
  <c r="Q48" i="31"/>
  <c r="Q94" i="31"/>
  <c r="Q95" i="31"/>
  <c r="Q56" i="31"/>
  <c r="Q57" i="31"/>
  <c r="Q35" i="31"/>
  <c r="Q110" i="31"/>
  <c r="Q36" i="31"/>
  <c r="Q111" i="31"/>
  <c r="Q75" i="31"/>
  <c r="Q76" i="31"/>
  <c r="Q54" i="31"/>
  <c r="Z75" i="36"/>
  <c r="T60" i="34"/>
  <c r="T114" i="34" s="1"/>
  <c r="S269" i="37" s="1"/>
  <c r="U48" i="34"/>
  <c r="G46" i="28"/>
  <c r="G97" i="28"/>
  <c r="G65" i="28"/>
  <c r="G47" i="28"/>
  <c r="G93" i="28"/>
  <c r="G36" i="28"/>
  <c r="F15" i="28"/>
  <c r="G50" i="28"/>
  <c r="G74" i="28"/>
  <c r="G99" i="28"/>
  <c r="G51" i="28"/>
  <c r="G43" i="28"/>
  <c r="F14" i="28"/>
  <c r="G37" i="28"/>
  <c r="G57" i="28"/>
  <c r="G76" i="28"/>
  <c r="G96" i="28"/>
  <c r="G52" i="28"/>
  <c r="G102" i="28"/>
  <c r="G75" i="28"/>
  <c r="G54" i="28"/>
  <c r="G98" i="28"/>
  <c r="G70" i="28"/>
  <c r="G30" i="28"/>
  <c r="G55" i="28"/>
  <c r="G81" i="28"/>
  <c r="G105" i="28"/>
  <c r="G83" i="28"/>
  <c r="G48" i="28"/>
  <c r="F20" i="28"/>
  <c r="F12" i="28"/>
  <c r="G44" i="28"/>
  <c r="G64" i="28"/>
  <c r="G82" i="28"/>
  <c r="G100" i="28"/>
  <c r="F21" i="28"/>
  <c r="G71" i="28"/>
  <c r="F10" i="28"/>
  <c r="F13" i="28"/>
  <c r="G73" i="28"/>
  <c r="G103" i="28"/>
  <c r="G101" i="28"/>
  <c r="G35" i="28"/>
  <c r="G63" i="28"/>
  <c r="G89" i="28"/>
  <c r="G110" i="28"/>
  <c r="G95" i="28"/>
  <c r="F18" i="28"/>
  <c r="G29" i="28"/>
  <c r="G49" i="28"/>
  <c r="G68" i="28"/>
  <c r="G104" i="28"/>
  <c r="BH29" i="30"/>
  <c r="O32" i="30"/>
  <c r="O58" i="30"/>
  <c r="O91" i="30"/>
  <c r="O48" i="30"/>
  <c r="O47" i="30"/>
  <c r="O73" i="30"/>
  <c r="O98" i="30"/>
  <c r="O35" i="30"/>
  <c r="O63" i="30"/>
  <c r="O89" i="30"/>
  <c r="O110" i="30"/>
  <c r="O45" i="30"/>
  <c r="O70" i="30"/>
  <c r="O95" i="30"/>
  <c r="O37" i="30"/>
  <c r="O57" i="30"/>
  <c r="O76" i="30"/>
  <c r="O100" i="30"/>
  <c r="N11" i="30"/>
  <c r="N14" i="30"/>
  <c r="O41" i="30"/>
  <c r="O66" i="30"/>
  <c r="O97" i="30"/>
  <c r="O7" i="30"/>
  <c r="O24" i="30" s="1"/>
  <c r="O54" i="30"/>
  <c r="O80" i="30"/>
  <c r="O103" i="30"/>
  <c r="O43" i="30"/>
  <c r="O69" i="30"/>
  <c r="O94" i="30"/>
  <c r="N18" i="30"/>
  <c r="O51" i="30"/>
  <c r="O75" i="30"/>
  <c r="O101" i="30"/>
  <c r="N19" i="30"/>
  <c r="O44" i="30"/>
  <c r="O64" i="30"/>
  <c r="O82" i="30"/>
  <c r="O104" i="30"/>
  <c r="N13" i="30"/>
  <c r="N20" i="30"/>
  <c r="O46" i="30"/>
  <c r="O71" i="30"/>
  <c r="O102" i="30"/>
  <c r="O34" i="30"/>
  <c r="O59" i="30"/>
  <c r="O85" i="30"/>
  <c r="O109" i="30"/>
  <c r="O50" i="30"/>
  <c r="O74" i="30"/>
  <c r="O99" i="30"/>
  <c r="O31" i="30"/>
  <c r="O56" i="30"/>
  <c r="O83" i="30"/>
  <c r="O106" i="30"/>
  <c r="O29" i="30"/>
  <c r="O49" i="30"/>
  <c r="O68" i="30"/>
  <c r="O92" i="30"/>
  <c r="O108" i="30"/>
  <c r="N16" i="30"/>
  <c r="N15" i="30"/>
  <c r="N10" i="30"/>
  <c r="N21" i="30"/>
  <c r="V19" i="32"/>
  <c r="V14" i="32"/>
  <c r="AL10" i="36"/>
  <c r="V19" i="42"/>
  <c r="AF19" i="42" s="1"/>
  <c r="AA21" i="42" s="1"/>
  <c r="AF21" i="42" s="1"/>
  <c r="G72" i="28"/>
  <c r="H6" i="22"/>
  <c r="G94" i="28"/>
  <c r="G109" i="28"/>
  <c r="G77" i="28"/>
  <c r="P14" i="31"/>
  <c r="T18" i="33"/>
  <c r="U31" i="33"/>
  <c r="U34" i="33"/>
  <c r="K71" i="33"/>
  <c r="J21" i="33"/>
  <c r="K97" i="33"/>
  <c r="J11" i="33"/>
  <c r="S31" i="34"/>
  <c r="S92" i="34"/>
  <c r="S67" i="34"/>
  <c r="S33" i="34"/>
  <c r="R11" i="34"/>
  <c r="O96" i="30"/>
  <c r="O65" i="30"/>
  <c r="O55" i="30"/>
  <c r="O42" i="30"/>
  <c r="AL6" i="30"/>
  <c r="AL13" i="30" s="1"/>
  <c r="AC7" i="34"/>
  <c r="AC24" i="34" s="1"/>
  <c r="AB20" i="34"/>
  <c r="V84" i="36"/>
  <c r="O60" i="32"/>
  <c r="V46" i="36"/>
  <c r="V58" i="36" s="1"/>
  <c r="V60" i="34"/>
  <c r="V114" i="34" s="1"/>
  <c r="S300" i="37" s="1"/>
  <c r="R75" i="36"/>
  <c r="J75" i="36"/>
  <c r="R110" i="36"/>
  <c r="K91" i="31"/>
  <c r="J16" i="31"/>
  <c r="K47" i="31"/>
  <c r="K31" i="31"/>
  <c r="K49" i="31"/>
  <c r="K107" i="31"/>
  <c r="AO6" i="29"/>
  <c r="AO13" i="29" s="1"/>
  <c r="U54" i="29"/>
  <c r="U64" i="29"/>
  <c r="U85" i="29"/>
  <c r="T10" i="29"/>
  <c r="U46" i="29"/>
  <c r="U105" i="29"/>
  <c r="U30" i="29"/>
  <c r="U29" i="29"/>
  <c r="U52" i="29"/>
  <c r="T21" i="29"/>
  <c r="T20" i="29"/>
  <c r="U51" i="29"/>
  <c r="U93" i="29"/>
  <c r="U104" i="29"/>
  <c r="T12" i="29"/>
  <c r="U47" i="29"/>
  <c r="T16" i="29"/>
  <c r="AS10" i="36"/>
  <c r="AH10" i="36"/>
  <c r="D88" i="36"/>
  <c r="D93" i="36"/>
  <c r="K112" i="31"/>
  <c r="AD34" i="22"/>
  <c r="G53" i="28"/>
  <c r="T11" i="29"/>
  <c r="G69" i="28"/>
  <c r="G80" i="28"/>
  <c r="F11" i="28"/>
  <c r="Q73" i="31"/>
  <c r="Q55" i="31"/>
  <c r="O72" i="30"/>
  <c r="W73" i="35"/>
  <c r="V18" i="35"/>
  <c r="W53" i="35"/>
  <c r="W93" i="35"/>
  <c r="W67" i="35"/>
  <c r="W92" i="35"/>
  <c r="W41" i="35"/>
  <c r="V19" i="35"/>
  <c r="V11" i="35"/>
  <c r="W59" i="35"/>
  <c r="V16" i="35"/>
  <c r="W57" i="35"/>
  <c r="W97" i="35"/>
  <c r="W54" i="35"/>
  <c r="W84" i="35"/>
  <c r="W32" i="35"/>
  <c r="W33" i="35"/>
  <c r="W72" i="35"/>
  <c r="W109" i="35"/>
  <c r="W66" i="35"/>
  <c r="V15" i="35"/>
  <c r="O36" i="30"/>
  <c r="O30" i="30"/>
  <c r="O107" i="30"/>
  <c r="D78" i="36"/>
  <c r="M108" i="31"/>
  <c r="M59" i="31"/>
  <c r="L21" i="31"/>
  <c r="M31" i="31"/>
  <c r="M50" i="31"/>
  <c r="M69" i="31"/>
  <c r="M90" i="31"/>
  <c r="M106" i="31"/>
  <c r="M43" i="31"/>
  <c r="M68" i="31"/>
  <c r="M95" i="31"/>
  <c r="M48" i="31"/>
  <c r="M81" i="31"/>
  <c r="M46" i="31"/>
  <c r="L18" i="31"/>
  <c r="L19" i="31"/>
  <c r="M35" i="31"/>
  <c r="M54" i="31"/>
  <c r="M73" i="31"/>
  <c r="M94" i="31"/>
  <c r="M110" i="31"/>
  <c r="M49" i="31"/>
  <c r="M74" i="31"/>
  <c r="M100" i="31"/>
  <c r="M104" i="31"/>
  <c r="M71" i="31"/>
  <c r="M37" i="31"/>
  <c r="L11" i="31"/>
  <c r="M41" i="31"/>
  <c r="M58" i="31"/>
  <c r="M80" i="31"/>
  <c r="M98" i="31"/>
  <c r="M30" i="31"/>
  <c r="M55" i="31"/>
  <c r="M82" i="31"/>
  <c r="M105" i="31"/>
  <c r="M97" i="31"/>
  <c r="M64" i="31"/>
  <c r="M29" i="31"/>
  <c r="L14" i="31"/>
  <c r="M109" i="34"/>
  <c r="M54" i="34"/>
  <c r="M102" i="34"/>
  <c r="M89" i="34"/>
  <c r="L13" i="34"/>
  <c r="L14" i="34"/>
  <c r="M71" i="34"/>
  <c r="M66" i="34"/>
  <c r="M53" i="34"/>
  <c r="M29" i="34"/>
  <c r="M7" i="34"/>
  <c r="M24" i="34" s="1"/>
  <c r="M48" i="26"/>
  <c r="M59" i="26"/>
  <c r="M66" i="26"/>
  <c r="M70" i="26"/>
  <c r="M74" i="26"/>
  <c r="M55" i="26"/>
  <c r="M109" i="26"/>
  <c r="M93" i="26"/>
  <c r="M73" i="26"/>
  <c r="M54" i="26"/>
  <c r="M35" i="26"/>
  <c r="M108" i="26"/>
  <c r="M92" i="26"/>
  <c r="M68" i="26"/>
  <c r="M49" i="26"/>
  <c r="AK6" i="26"/>
  <c r="AK13" i="26" s="1"/>
  <c r="M107" i="26"/>
  <c r="M91" i="26"/>
  <c r="M71" i="26"/>
  <c r="M52" i="26"/>
  <c r="M33" i="26"/>
  <c r="L17" i="26"/>
  <c r="M80" i="26"/>
  <c r="M90" i="26"/>
  <c r="M102" i="26"/>
  <c r="M106" i="26"/>
  <c r="M94" i="26"/>
  <c r="M105" i="26"/>
  <c r="M89" i="26"/>
  <c r="M69" i="26"/>
  <c r="M50" i="26"/>
  <c r="M31" i="26"/>
  <c r="L14" i="26"/>
  <c r="M104" i="26"/>
  <c r="M82" i="26"/>
  <c r="M64" i="26"/>
  <c r="M44" i="26"/>
  <c r="L12" i="26"/>
  <c r="M103" i="26"/>
  <c r="M85" i="26"/>
  <c r="M67" i="26"/>
  <c r="M47" i="26"/>
  <c r="M29" i="26"/>
  <c r="L20" i="26"/>
  <c r="M98" i="26"/>
  <c r="M110" i="26"/>
  <c r="M84" i="26"/>
  <c r="M51" i="26"/>
  <c r="M101" i="26"/>
  <c r="M83" i="26"/>
  <c r="M65" i="26"/>
  <c r="M45" i="26"/>
  <c r="M7" i="26"/>
  <c r="M24" i="26" s="1"/>
  <c r="M100" i="26"/>
  <c r="M76" i="26"/>
  <c r="M57" i="26"/>
  <c r="M34" i="26"/>
  <c r="L16" i="26"/>
  <c r="M99" i="26"/>
  <c r="M81" i="26"/>
  <c r="M63" i="26"/>
  <c r="M43" i="26"/>
  <c r="L21" i="26"/>
  <c r="L13" i="26"/>
  <c r="X75" i="36"/>
  <c r="F6" i="22"/>
  <c r="P14" i="24"/>
  <c r="Q7" i="24"/>
  <c r="Q24" i="24" s="1"/>
  <c r="Q7" i="23"/>
  <c r="Q24" i="23" s="1"/>
  <c r="P20" i="23"/>
  <c r="Q112" i="31"/>
  <c r="AK10" i="36"/>
  <c r="D48" i="34"/>
  <c r="D60" i="34" s="1"/>
  <c r="D48" i="32"/>
  <c r="D60" i="32" s="1"/>
  <c r="D89" i="36"/>
  <c r="K86" i="31"/>
  <c r="V13" i="34"/>
  <c r="T14" i="33"/>
  <c r="O77" i="32"/>
  <c r="P17" i="31"/>
  <c r="J16" i="23"/>
  <c r="G108" i="28"/>
  <c r="G33" i="28"/>
  <c r="N12" i="30"/>
  <c r="G111" i="28"/>
  <c r="G42" i="28"/>
  <c r="BA8" i="28"/>
  <c r="F85" i="38" s="1"/>
  <c r="Q97" i="31"/>
  <c r="U91" i="29"/>
  <c r="O53" i="30"/>
  <c r="R20" i="23"/>
  <c r="R12" i="23"/>
  <c r="R10" i="30"/>
  <c r="R15" i="30"/>
  <c r="R12" i="30"/>
  <c r="R13" i="30"/>
  <c r="S111" i="26"/>
  <c r="R16" i="26"/>
  <c r="S90" i="26"/>
  <c r="S55" i="26"/>
  <c r="P258" i="37" s="1"/>
  <c r="S66" i="32"/>
  <c r="S34" i="32"/>
  <c r="R11" i="32"/>
  <c r="R16" i="32"/>
  <c r="U31" i="29"/>
  <c r="W104" i="35"/>
  <c r="O111" i="30"/>
  <c r="O105" i="30"/>
  <c r="O93" i="30"/>
  <c r="O84" i="30"/>
  <c r="O77" i="30"/>
  <c r="N124" i="22"/>
  <c r="D102" i="36"/>
  <c r="D57" i="36"/>
  <c r="Y106" i="33"/>
  <c r="Y73" i="33"/>
  <c r="Y94" i="33"/>
  <c r="Y110" i="33"/>
  <c r="Y64" i="33"/>
  <c r="Y109" i="33"/>
  <c r="Y99" i="33"/>
  <c r="Y84" i="33"/>
  <c r="Y72" i="33"/>
  <c r="Y57" i="33"/>
  <c r="Y71" i="33"/>
  <c r="Y56" i="33"/>
  <c r="X18" i="33"/>
  <c r="Y30" i="33"/>
  <c r="Y42" i="33"/>
  <c r="X20" i="33"/>
  <c r="Y35" i="33"/>
  <c r="Y7" i="33"/>
  <c r="Y24" i="33" s="1"/>
  <c r="AQ8" i="33" s="1"/>
  <c r="AQ9" i="33" s="1"/>
  <c r="Y93" i="33"/>
  <c r="Y81" i="33"/>
  <c r="Y59" i="33"/>
  <c r="Y107" i="33"/>
  <c r="Y74" i="33"/>
  <c r="Y95" i="33"/>
  <c r="Y111" i="33"/>
  <c r="Y105" i="33"/>
  <c r="Y98" i="33"/>
  <c r="Y108" i="33"/>
  <c r="Y90" i="33"/>
  <c r="Y58" i="33"/>
  <c r="Y103" i="33"/>
  <c r="Y44" i="33"/>
  <c r="Y75" i="33"/>
  <c r="Y96" i="33"/>
  <c r="Y51" i="33"/>
  <c r="Y101" i="33"/>
  <c r="Y68" i="33"/>
  <c r="Y53" i="33"/>
  <c r="Y54" i="33"/>
  <c r="X19" i="33"/>
  <c r="Y48" i="33"/>
  <c r="X21" i="33"/>
  <c r="X14" i="33"/>
  <c r="Y34" i="33"/>
  <c r="X10" i="33"/>
  <c r="Y31" i="33"/>
  <c r="Y41" i="33"/>
  <c r="U109" i="32"/>
  <c r="U32" i="32"/>
  <c r="U30" i="32"/>
  <c r="T13" i="32"/>
  <c r="T16" i="32"/>
  <c r="Y69" i="33"/>
  <c r="AE124" i="22"/>
  <c r="AT20" i="22"/>
  <c r="AT23" i="22" s="1"/>
  <c r="AT24" i="22" s="1"/>
  <c r="Q77" i="23"/>
  <c r="J5" i="22"/>
  <c r="N5" i="22"/>
  <c r="H5" i="22"/>
  <c r="T5" i="22"/>
  <c r="O54" i="28"/>
  <c r="O81" i="28"/>
  <c r="O94" i="28"/>
  <c r="O86" i="28"/>
  <c r="L6" i="22"/>
  <c r="O86" i="30"/>
  <c r="P6" i="22"/>
  <c r="X5" i="22"/>
  <c r="BH29" i="31"/>
  <c r="O43" i="31"/>
  <c r="AT6" i="26"/>
  <c r="AT13" i="26" s="1"/>
  <c r="AE31" i="26"/>
  <c r="AE35" i="26"/>
  <c r="AE42" i="26"/>
  <c r="AE46" i="26"/>
  <c r="AE51" i="26"/>
  <c r="AE55" i="26"/>
  <c r="AE59" i="26"/>
  <c r="AE66" i="26"/>
  <c r="AE70" i="26"/>
  <c r="AE74" i="26"/>
  <c r="AE81" i="26"/>
  <c r="AE85" i="26"/>
  <c r="AE92" i="26"/>
  <c r="AE96" i="26"/>
  <c r="AE100" i="26"/>
  <c r="AE104" i="26"/>
  <c r="AE108" i="26"/>
  <c r="AE7" i="26"/>
  <c r="AE24" i="26" s="1"/>
  <c r="AT8" i="26" s="1"/>
  <c r="AE32" i="26"/>
  <c r="AE36" i="26"/>
  <c r="AE29" i="26"/>
  <c r="AE37" i="26"/>
  <c r="AE49" i="26"/>
  <c r="AE57" i="26"/>
  <c r="AE68" i="26"/>
  <c r="AE76" i="26"/>
  <c r="AE90" i="26"/>
  <c r="AE98" i="26"/>
  <c r="AE106" i="26"/>
  <c r="AE48" i="26"/>
  <c r="AE30" i="26"/>
  <c r="AE41" i="26"/>
  <c r="AE50" i="26"/>
  <c r="AE58" i="26"/>
  <c r="AE69" i="26"/>
  <c r="AE80" i="26"/>
  <c r="AE91" i="26"/>
  <c r="AE99" i="26"/>
  <c r="AE107" i="26"/>
  <c r="AE33" i="26"/>
  <c r="AE44" i="26"/>
  <c r="AE53" i="26"/>
  <c r="AE64" i="26"/>
  <c r="AE72" i="26"/>
  <c r="AE83" i="26"/>
  <c r="AE94" i="26"/>
  <c r="AE102" i="26"/>
  <c r="AE110" i="26"/>
  <c r="AE34" i="26"/>
  <c r="AE73" i="26"/>
  <c r="AE111" i="26"/>
  <c r="AE65" i="26"/>
  <c r="AE45" i="26"/>
  <c r="AE84" i="26"/>
  <c r="AE54" i="26"/>
  <c r="AE95" i="26"/>
  <c r="AE103" i="26"/>
  <c r="AE43" i="26"/>
  <c r="AE63" i="26"/>
  <c r="AE89" i="26"/>
  <c r="AE105" i="26"/>
  <c r="Y54" i="27"/>
  <c r="Y73" i="27"/>
  <c r="R6" i="22"/>
  <c r="M38" i="31"/>
  <c r="M112" i="31"/>
  <c r="Z5" i="22"/>
  <c r="K23" i="18"/>
  <c r="X6" i="22"/>
  <c r="Y86" i="33"/>
  <c r="O60" i="30"/>
  <c r="Z6" i="22"/>
  <c r="V5" i="22"/>
  <c r="Y48" i="32"/>
  <c r="X46" i="36"/>
  <c r="X58" i="36" s="1"/>
  <c r="AD11" i="28"/>
  <c r="AE69" i="28"/>
  <c r="AE30" i="28"/>
  <c r="AE83" i="28"/>
  <c r="AE44" i="28"/>
  <c r="AE55" i="28"/>
  <c r="AE98" i="28"/>
  <c r="AE109" i="28"/>
  <c r="AE47" i="26"/>
  <c r="AE67" i="26"/>
  <c r="AE93" i="26"/>
  <c r="AE109" i="26"/>
  <c r="AE60" i="26"/>
  <c r="AC24" i="29"/>
  <c r="S112" i="23"/>
  <c r="AF20" i="42"/>
  <c r="J6" i="22"/>
  <c r="F5" i="22"/>
  <c r="N6" i="22"/>
  <c r="P5" i="22"/>
  <c r="Q63" i="32"/>
  <c r="R5" i="22"/>
  <c r="V6" i="22"/>
  <c r="O93" i="28"/>
  <c r="N17" i="28"/>
  <c r="O43" i="28"/>
  <c r="O55" i="28"/>
  <c r="AC24" i="28"/>
  <c r="M112" i="26"/>
  <c r="Y112" i="33"/>
  <c r="D98" i="36"/>
  <c r="N36" i="36"/>
  <c r="AI10" i="36"/>
  <c r="D42" i="36"/>
  <c r="H110" i="36"/>
  <c r="L5" i="22"/>
  <c r="AE35" i="32"/>
  <c r="AE99" i="32"/>
  <c r="Y31" i="27"/>
  <c r="AQ6" i="27"/>
  <c r="AQ13" i="27" s="1"/>
  <c r="Y41" i="27"/>
  <c r="Y52" i="27"/>
  <c r="Y67" i="27"/>
  <c r="Y98" i="27"/>
  <c r="Y108" i="27"/>
  <c r="Y7" i="27"/>
  <c r="Y24" i="27" s="1"/>
  <c r="AQ8" i="27" s="1"/>
  <c r="Y71" i="27"/>
  <c r="Y85" i="27"/>
  <c r="Y46" i="27"/>
  <c r="Y47" i="27"/>
  <c r="Y104" i="27"/>
  <c r="Y32" i="27"/>
  <c r="Y59" i="27"/>
  <c r="Y92" i="27"/>
  <c r="Y34" i="27"/>
  <c r="Y48" i="27"/>
  <c r="Y66" i="27"/>
  <c r="Y94" i="27"/>
  <c r="Y110" i="27"/>
  <c r="AE52" i="26"/>
  <c r="AE71" i="26"/>
  <c r="AE97" i="26"/>
  <c r="U94" i="31"/>
  <c r="U110" i="31"/>
  <c r="U35" i="31"/>
  <c r="Y84" i="27"/>
  <c r="Y99" i="27"/>
  <c r="Y103" i="27"/>
  <c r="I46" i="33"/>
  <c r="H11" i="33"/>
  <c r="H16" i="33"/>
  <c r="BH8" i="33"/>
  <c r="M191" i="38" s="1"/>
  <c r="I32" i="33"/>
  <c r="BA20" i="33"/>
  <c r="F197" i="38" s="1"/>
  <c r="S12" i="38" s="1"/>
  <c r="H20" i="33"/>
  <c r="I35" i="33"/>
  <c r="I7" i="33"/>
  <c r="I24" i="33" s="1"/>
  <c r="I50" i="33"/>
  <c r="I30" i="33"/>
  <c r="I42" i="33"/>
  <c r="H13" i="33"/>
  <c r="I33" i="33"/>
  <c r="I43" i="33"/>
  <c r="H14" i="33"/>
  <c r="I34" i="33"/>
  <c r="AI6" i="33"/>
  <c r="AI13" i="33" s="1"/>
  <c r="I29" i="33"/>
  <c r="I37" i="33"/>
  <c r="I48" i="33"/>
  <c r="H18" i="33"/>
  <c r="H21" i="33"/>
  <c r="H17" i="33"/>
  <c r="I36" i="33"/>
  <c r="H10" i="33"/>
  <c r="I31" i="33"/>
  <c r="I41" i="33"/>
  <c r="S35" i="33"/>
  <c r="S65" i="33"/>
  <c r="S64" i="33"/>
  <c r="R12" i="33"/>
  <c r="U102" i="34"/>
  <c r="U110" i="34"/>
  <c r="U83" i="34"/>
  <c r="U65" i="34"/>
  <c r="U100" i="34"/>
  <c r="U37" i="34"/>
  <c r="U55" i="34"/>
  <c r="U72" i="34"/>
  <c r="U58" i="34"/>
  <c r="U50" i="34"/>
  <c r="U67" i="34"/>
  <c r="U53" i="34"/>
  <c r="U101" i="34"/>
  <c r="U96" i="34"/>
  <c r="U74" i="34"/>
  <c r="U51" i="34"/>
  <c r="U68" i="34"/>
  <c r="U63" i="34"/>
  <c r="U98" i="34"/>
  <c r="U107" i="34"/>
  <c r="U75" i="34"/>
  <c r="U81" i="34"/>
  <c r="U70" i="34"/>
  <c r="U47" i="34"/>
  <c r="U89" i="34"/>
  <c r="U66" i="34"/>
  <c r="U64" i="34"/>
  <c r="U54" i="34"/>
  <c r="U57" i="34"/>
  <c r="U49" i="34"/>
  <c r="AE103" i="34"/>
  <c r="AE89" i="34"/>
  <c r="AE110" i="34"/>
  <c r="AE57" i="34"/>
  <c r="AE52" i="34"/>
  <c r="AE94" i="34"/>
  <c r="AE74" i="34"/>
  <c r="U41" i="34"/>
  <c r="D35" i="36"/>
  <c r="D63" i="36"/>
  <c r="D74" i="36"/>
  <c r="D90" i="36"/>
  <c r="F17" i="34"/>
  <c r="AP6" i="34"/>
  <c r="AD10" i="34"/>
  <c r="AD14" i="34"/>
  <c r="AO6" i="34"/>
  <c r="AO13" i="34" s="1"/>
  <c r="T10" i="34"/>
  <c r="U37" i="33"/>
  <c r="U29" i="33"/>
  <c r="U7" i="33"/>
  <c r="U24" i="33" s="1"/>
  <c r="AO8" i="33" s="1"/>
  <c r="U32" i="33"/>
  <c r="AO6" i="33"/>
  <c r="AO13" i="33" s="1"/>
  <c r="G77" i="32"/>
  <c r="V20" i="28"/>
  <c r="R10" i="28"/>
  <c r="R17" i="28"/>
  <c r="J20" i="23"/>
  <c r="H13" i="31"/>
  <c r="H21" i="31"/>
  <c r="J21" i="24"/>
  <c r="P12" i="29"/>
  <c r="H14" i="35"/>
  <c r="F13" i="33"/>
  <c r="H12" i="34"/>
  <c r="G64" i="33"/>
  <c r="G101" i="33"/>
  <c r="G56" i="33"/>
  <c r="G38" i="33"/>
  <c r="K104" i="31"/>
  <c r="S94" i="34"/>
  <c r="S50" i="34"/>
  <c r="S100" i="34"/>
  <c r="S89" i="34"/>
  <c r="S35" i="34"/>
  <c r="V11" i="34"/>
  <c r="O90" i="33"/>
  <c r="O44" i="33"/>
  <c r="O76" i="33"/>
  <c r="S63" i="29"/>
  <c r="R19" i="29"/>
  <c r="S72" i="29"/>
  <c r="T18" i="34"/>
  <c r="W53" i="28"/>
  <c r="W63" i="28"/>
  <c r="W101" i="34"/>
  <c r="W50" i="34"/>
  <c r="G108" i="33"/>
  <c r="G75" i="33"/>
  <c r="K75" i="24"/>
  <c r="K108" i="24"/>
  <c r="K31" i="24"/>
  <c r="K50" i="24"/>
  <c r="K83" i="24"/>
  <c r="Q33" i="32"/>
  <c r="N18" i="29"/>
  <c r="N14" i="29"/>
  <c r="O70" i="29"/>
  <c r="N10" i="29"/>
  <c r="O69" i="29"/>
  <c r="O109" i="29"/>
  <c r="O49" i="28"/>
  <c r="N13" i="28"/>
  <c r="O98" i="28"/>
  <c r="L12" i="34"/>
  <c r="U71" i="34"/>
  <c r="U31" i="34"/>
  <c r="M60" i="34"/>
  <c r="K86" i="24"/>
  <c r="V17" i="34"/>
  <c r="AE7" i="34"/>
  <c r="AE24" i="34" s="1"/>
  <c r="AT8" i="34" s="1"/>
  <c r="U7" i="34"/>
  <c r="U24" i="34" s="1"/>
  <c r="AO8" i="34" s="1"/>
  <c r="U29" i="34"/>
  <c r="U35" i="33"/>
  <c r="T20" i="33"/>
  <c r="U42" i="33"/>
  <c r="U30" i="33"/>
  <c r="R11" i="28"/>
  <c r="R19" i="28"/>
  <c r="P15" i="30"/>
  <c r="H15" i="31"/>
  <c r="BH8" i="31"/>
  <c r="BH10" i="31" s="1"/>
  <c r="H15" i="35"/>
  <c r="P21" i="29"/>
  <c r="H19" i="35"/>
  <c r="H11" i="35"/>
  <c r="F11" i="34"/>
  <c r="G72" i="33"/>
  <c r="G109" i="33"/>
  <c r="F11" i="33"/>
  <c r="G55" i="33"/>
  <c r="S102" i="34"/>
  <c r="S76" i="34"/>
  <c r="S51" i="34"/>
  <c r="R21" i="34"/>
  <c r="S45" i="34"/>
  <c r="R13" i="34"/>
  <c r="T12" i="34"/>
  <c r="O57" i="33"/>
  <c r="O99" i="33"/>
  <c r="O31" i="33"/>
  <c r="R10" i="29"/>
  <c r="S77" i="29"/>
  <c r="S34" i="29"/>
  <c r="T16" i="34"/>
  <c r="W31" i="28"/>
  <c r="W105" i="34"/>
  <c r="G98" i="33"/>
  <c r="K100" i="24"/>
  <c r="J17" i="24"/>
  <c r="K41" i="24"/>
  <c r="K102" i="24"/>
  <c r="Q35" i="32"/>
  <c r="M108" i="34"/>
  <c r="M64" i="34"/>
  <c r="M49" i="34"/>
  <c r="M84" i="34"/>
  <c r="AE53" i="34"/>
  <c r="U80" i="34"/>
  <c r="W70" i="34"/>
  <c r="D43" i="36"/>
  <c r="I86" i="35"/>
  <c r="V20" i="34"/>
  <c r="AD20" i="34"/>
  <c r="AT6" i="34"/>
  <c r="AT13" i="34" s="1"/>
  <c r="T17" i="34"/>
  <c r="T20" i="34"/>
  <c r="U43" i="33"/>
  <c r="U33" i="33"/>
  <c r="T13" i="33"/>
  <c r="U36" i="33"/>
  <c r="T17" i="33"/>
  <c r="R12" i="29"/>
  <c r="R13" i="28"/>
  <c r="P12" i="26"/>
  <c r="H17" i="31"/>
  <c r="J16" i="24"/>
  <c r="H18" i="35"/>
  <c r="P20" i="29"/>
  <c r="G82" i="33"/>
  <c r="F21" i="33"/>
  <c r="G30" i="33"/>
  <c r="S57" i="34"/>
  <c r="S91" i="34"/>
  <c r="S59" i="34"/>
  <c r="S52" i="34"/>
  <c r="S37" i="34"/>
  <c r="T11" i="34"/>
  <c r="N10" i="33"/>
  <c r="O56" i="33"/>
  <c r="S98" i="29"/>
  <c r="T19" i="34"/>
  <c r="W50" i="28"/>
  <c r="W66" i="34"/>
  <c r="W57" i="34"/>
  <c r="G69" i="33"/>
  <c r="K71" i="24"/>
  <c r="K70" i="24"/>
  <c r="K91" i="24"/>
  <c r="AE105" i="34"/>
  <c r="U112" i="34"/>
  <c r="M33" i="24"/>
  <c r="M52" i="24"/>
  <c r="M71" i="24"/>
  <c r="M92" i="24"/>
  <c r="M108" i="24"/>
  <c r="M34" i="24"/>
  <c r="M53" i="24"/>
  <c r="M72" i="24"/>
  <c r="M93" i="24"/>
  <c r="M109" i="24"/>
  <c r="M31" i="24"/>
  <c r="M50" i="24"/>
  <c r="M69" i="24"/>
  <c r="M90" i="24"/>
  <c r="M106" i="24"/>
  <c r="L14" i="24"/>
  <c r="M42" i="24"/>
  <c r="M59" i="24"/>
  <c r="M81" i="24"/>
  <c r="M99" i="24"/>
  <c r="L12" i="24"/>
  <c r="M43" i="24"/>
  <c r="M63" i="24"/>
  <c r="M82" i="24"/>
  <c r="M100" i="24"/>
  <c r="AK6" i="24"/>
  <c r="AK13" i="24" s="1"/>
  <c r="M44" i="24"/>
  <c r="M64" i="24"/>
  <c r="M83" i="24"/>
  <c r="M101" i="24"/>
  <c r="L20" i="24"/>
  <c r="M41" i="24"/>
  <c r="M58" i="24"/>
  <c r="M80" i="24"/>
  <c r="M98" i="24"/>
  <c r="M48" i="24"/>
  <c r="M32" i="24"/>
  <c r="M51" i="24"/>
  <c r="M70" i="24"/>
  <c r="M91" i="24"/>
  <c r="M107" i="24"/>
  <c r="U44" i="34"/>
  <c r="U91" i="34"/>
  <c r="J84" i="36"/>
  <c r="AA109" i="35"/>
  <c r="AA47" i="35"/>
  <c r="AA30" i="35"/>
  <c r="AA100" i="30"/>
  <c r="AA98" i="30"/>
  <c r="Z19" i="30"/>
  <c r="S86" i="29"/>
  <c r="AD31" i="22"/>
  <c r="AD33" i="22" s="1"/>
  <c r="AD127" i="22" s="1"/>
  <c r="X31" i="22"/>
  <c r="X33" i="22" s="1"/>
  <c r="L24" i="21" s="1"/>
  <c r="P75" i="36"/>
  <c r="L84" i="36"/>
  <c r="AB36" i="36"/>
  <c r="AE83" i="35"/>
  <c r="AE37" i="35"/>
  <c r="AE101" i="35"/>
  <c r="AE50" i="35"/>
  <c r="AE80" i="35"/>
  <c r="AE29" i="35"/>
  <c r="AE82" i="35"/>
  <c r="AE30" i="35"/>
  <c r="AE99" i="35"/>
  <c r="AE49" i="35"/>
  <c r="AE98" i="35"/>
  <c r="AE66" i="35"/>
  <c r="AE41" i="35"/>
  <c r="AE108" i="35"/>
  <c r="AE92" i="35"/>
  <c r="AE71" i="35"/>
  <c r="AE52" i="35"/>
  <c r="AE32" i="35"/>
  <c r="D48" i="29"/>
  <c r="D60" i="29" s="1"/>
  <c r="AE92" i="33"/>
  <c r="AE52" i="33"/>
  <c r="AE83" i="33"/>
  <c r="AE80" i="33"/>
  <c r="T46" i="36"/>
  <c r="T58" i="36" s="1"/>
  <c r="AE69" i="32"/>
  <c r="AE91" i="32"/>
  <c r="AE103" i="32"/>
  <c r="U38" i="34"/>
  <c r="AE97" i="33"/>
  <c r="AE81" i="32"/>
  <c r="AE67" i="32"/>
  <c r="AE109" i="32"/>
  <c r="AE84" i="32"/>
  <c r="AE107" i="32"/>
  <c r="AA103" i="35"/>
  <c r="AA81" i="35"/>
  <c r="AA84" i="30"/>
  <c r="AA93" i="30"/>
  <c r="Y24" i="26"/>
  <c r="AQ8" i="26" s="1"/>
  <c r="U86" i="34"/>
  <c r="AD75" i="36"/>
  <c r="AE65" i="35"/>
  <c r="AE31" i="35"/>
  <c r="AD16" i="35"/>
  <c r="AE74" i="35"/>
  <c r="AE105" i="35"/>
  <c r="AE54" i="35"/>
  <c r="AE106" i="35"/>
  <c r="AE55" i="35"/>
  <c r="AE48" i="35"/>
  <c r="AE73" i="35"/>
  <c r="AE109" i="35"/>
  <c r="AE84" i="35"/>
  <c r="AE53" i="35"/>
  <c r="AT6" i="35"/>
  <c r="AT13" i="35" s="1"/>
  <c r="AE100" i="35"/>
  <c r="AE81" i="35"/>
  <c r="AE63" i="35"/>
  <c r="AE43" i="35"/>
  <c r="AD14" i="35"/>
  <c r="P110" i="36"/>
  <c r="O60" i="29"/>
  <c r="H84" i="36"/>
  <c r="Z110" i="36"/>
  <c r="AE82" i="33"/>
  <c r="P36" i="36"/>
  <c r="P84" i="36"/>
  <c r="AE69" i="33"/>
  <c r="AE99" i="33"/>
  <c r="AE106" i="33"/>
  <c r="AD16" i="33"/>
  <c r="AE85" i="32"/>
  <c r="AE75" i="32"/>
  <c r="G60" i="28"/>
  <c r="P18" i="33"/>
  <c r="P15" i="33"/>
  <c r="S57" i="29"/>
  <c r="S76" i="29"/>
  <c r="S96" i="29"/>
  <c r="S112" i="29"/>
  <c r="AN6" i="29"/>
  <c r="AN13" i="29" s="1"/>
  <c r="S45" i="29"/>
  <c r="S65" i="29"/>
  <c r="S83" i="29"/>
  <c r="S101" i="29"/>
  <c r="S7" i="29"/>
  <c r="S24" i="29" s="1"/>
  <c r="S46" i="29"/>
  <c r="S66" i="29"/>
  <c r="S84" i="29"/>
  <c r="S102" i="29"/>
  <c r="S60" i="29"/>
  <c r="S29" i="29"/>
  <c r="S47" i="29"/>
  <c r="S67" i="29"/>
  <c r="S85" i="29"/>
  <c r="S103" i="29"/>
  <c r="S44" i="29"/>
  <c r="S64" i="29"/>
  <c r="S82" i="29"/>
  <c r="S100" i="29"/>
  <c r="R17" i="29"/>
  <c r="S31" i="29"/>
  <c r="S50" i="29"/>
  <c r="S69" i="29"/>
  <c r="S89" i="29"/>
  <c r="S105" i="29"/>
  <c r="S32" i="29"/>
  <c r="S51" i="29"/>
  <c r="S70" i="29"/>
  <c r="S90" i="29"/>
  <c r="S106" i="29"/>
  <c r="R21" i="29"/>
  <c r="S33" i="29"/>
  <c r="S52" i="29"/>
  <c r="S71" i="29"/>
  <c r="S91" i="29"/>
  <c r="S107" i="29"/>
  <c r="S38" i="29"/>
  <c r="M34" i="29"/>
  <c r="M54" i="29"/>
  <c r="M73" i="29"/>
  <c r="M97" i="29"/>
  <c r="M31" i="29"/>
  <c r="M56" i="29"/>
  <c r="M82" i="29"/>
  <c r="M106" i="29"/>
  <c r="M99" i="29"/>
  <c r="M67" i="29"/>
  <c r="M32" i="29"/>
  <c r="M98" i="29"/>
  <c r="M66" i="29"/>
  <c r="M29" i="29"/>
  <c r="M108" i="29"/>
  <c r="L11" i="29"/>
  <c r="M41" i="29"/>
  <c r="M58" i="29"/>
  <c r="M83" i="29"/>
  <c r="M101" i="29"/>
  <c r="M36" i="29"/>
  <c r="M64" i="29"/>
  <c r="M90" i="29"/>
  <c r="M111" i="29"/>
  <c r="M48" i="29"/>
  <c r="M92" i="29"/>
  <c r="M57" i="29"/>
  <c r="M91" i="29"/>
  <c r="M55" i="29"/>
  <c r="AK6" i="29"/>
  <c r="AK13" i="29" s="1"/>
  <c r="M45" i="29"/>
  <c r="M65" i="29"/>
  <c r="M89" i="29"/>
  <c r="M105" i="29"/>
  <c r="M44" i="29"/>
  <c r="M70" i="29"/>
  <c r="M95" i="29"/>
  <c r="M84" i="29"/>
  <c r="M49" i="29"/>
  <c r="M81" i="29"/>
  <c r="M47" i="29"/>
  <c r="D38" i="34"/>
  <c r="Q77" i="30"/>
  <c r="R14" i="29"/>
  <c r="P17" i="30"/>
  <c r="P14" i="26"/>
  <c r="L18" i="29"/>
  <c r="P15" i="29"/>
  <c r="P10" i="29"/>
  <c r="L12" i="29"/>
  <c r="L17" i="29"/>
  <c r="S95" i="29"/>
  <c r="S56" i="29"/>
  <c r="R13" i="29"/>
  <c r="S94" i="29"/>
  <c r="S55" i="29"/>
  <c r="P262" i="37" s="1"/>
  <c r="S109" i="29"/>
  <c r="S73" i="29"/>
  <c r="S35" i="29"/>
  <c r="S104" i="29"/>
  <c r="S68" i="29"/>
  <c r="S30" i="29"/>
  <c r="W110" i="32"/>
  <c r="W68" i="32"/>
  <c r="W33" i="32"/>
  <c r="R13" i="31"/>
  <c r="S100" i="31"/>
  <c r="S76" i="31"/>
  <c r="G44" i="26"/>
  <c r="G58" i="26"/>
  <c r="G84" i="26"/>
  <c r="G106" i="26"/>
  <c r="BH29" i="28"/>
  <c r="BH38" i="28" s="1"/>
  <c r="O30" i="28"/>
  <c r="O53" i="28"/>
  <c r="O72" i="28"/>
  <c r="O92" i="28"/>
  <c r="O108" i="28"/>
  <c r="O7" i="28"/>
  <c r="O24" i="28" s="1"/>
  <c r="O46" i="28"/>
  <c r="O66" i="28"/>
  <c r="O84" i="28"/>
  <c r="O102" i="28"/>
  <c r="O29" i="28"/>
  <c r="O47" i="28"/>
  <c r="O67" i="28"/>
  <c r="O85" i="28"/>
  <c r="O103" i="28"/>
  <c r="N15" i="28"/>
  <c r="O41" i="28"/>
  <c r="O58" i="28"/>
  <c r="O77" i="28"/>
  <c r="O97" i="28"/>
  <c r="O34" i="28"/>
  <c r="O57" i="28"/>
  <c r="O76" i="28"/>
  <c r="O96" i="28"/>
  <c r="O48" i="28"/>
  <c r="O32" i="28"/>
  <c r="O51" i="28"/>
  <c r="O70" i="28"/>
  <c r="O90" i="28"/>
  <c r="O106" i="28"/>
  <c r="O33" i="28"/>
  <c r="O52" i="28"/>
  <c r="O71" i="28"/>
  <c r="O91" i="28"/>
  <c r="O107" i="28"/>
  <c r="AL6" i="28"/>
  <c r="AL13" i="28" s="1"/>
  <c r="O45" i="28"/>
  <c r="O65" i="28"/>
  <c r="O83" i="28"/>
  <c r="O101" i="28"/>
  <c r="M104" i="29"/>
  <c r="M107" i="29"/>
  <c r="M100" i="29"/>
  <c r="M93" i="29"/>
  <c r="AB110" i="36"/>
  <c r="R16" i="29"/>
  <c r="P11" i="30"/>
  <c r="P19" i="30"/>
  <c r="P16" i="26"/>
  <c r="P13" i="29"/>
  <c r="P18" i="29"/>
  <c r="L15" i="29"/>
  <c r="L19" i="29"/>
  <c r="S50" i="31"/>
  <c r="P18" i="32"/>
  <c r="S81" i="29"/>
  <c r="S43" i="29"/>
  <c r="S48" i="29"/>
  <c r="S80" i="29"/>
  <c r="S42" i="29"/>
  <c r="S97" i="29"/>
  <c r="S58" i="29"/>
  <c r="R11" i="29"/>
  <c r="S92" i="29"/>
  <c r="S53" i="29"/>
  <c r="J19" i="31"/>
  <c r="K51" i="31"/>
  <c r="K44" i="31"/>
  <c r="K67" i="31"/>
  <c r="K89" i="31"/>
  <c r="J11" i="31"/>
  <c r="K70" i="31"/>
  <c r="K82" i="31"/>
  <c r="K85" i="31"/>
  <c r="S112" i="26"/>
  <c r="S71" i="26"/>
  <c r="S37" i="26"/>
  <c r="S56" i="32"/>
  <c r="S94" i="32"/>
  <c r="S92" i="32"/>
  <c r="S30" i="32"/>
  <c r="S29" i="32"/>
  <c r="S58" i="32"/>
  <c r="G110" i="26"/>
  <c r="BH29" i="35"/>
  <c r="BH31" i="35" s="1"/>
  <c r="O59" i="35"/>
  <c r="O7" i="35"/>
  <c r="O24" i="35" s="1"/>
  <c r="O104" i="35"/>
  <c r="O93" i="35"/>
  <c r="O73" i="35"/>
  <c r="O80" i="35"/>
  <c r="O47" i="35"/>
  <c r="O33" i="35"/>
  <c r="O109" i="35"/>
  <c r="O94" i="35"/>
  <c r="O109" i="28"/>
  <c r="O73" i="28"/>
  <c r="O35" i="28"/>
  <c r="O99" i="28"/>
  <c r="O63" i="28"/>
  <c r="O60" i="28"/>
  <c r="O80" i="28"/>
  <c r="O42" i="28"/>
  <c r="O104" i="28"/>
  <c r="O68" i="28"/>
  <c r="N19" i="28"/>
  <c r="W99" i="35"/>
  <c r="W47" i="35"/>
  <c r="V10" i="35"/>
  <c r="V14" i="35"/>
  <c r="W44" i="35"/>
  <c r="W64" i="35"/>
  <c r="W82" i="35"/>
  <c r="W101" i="35"/>
  <c r="W94" i="35"/>
  <c r="W42" i="35"/>
  <c r="W103" i="35"/>
  <c r="W77" i="35"/>
  <c r="W52" i="35"/>
  <c r="AP6" i="35"/>
  <c r="AP13" i="35" s="1"/>
  <c r="W85" i="35"/>
  <c r="V20" i="35"/>
  <c r="W29" i="35"/>
  <c r="W49" i="35"/>
  <c r="W68" i="35"/>
  <c r="W89" i="35"/>
  <c r="W105" i="35"/>
  <c r="W80" i="35"/>
  <c r="W7" i="35"/>
  <c r="W24" i="35" s="1"/>
  <c r="W98" i="35"/>
  <c r="W71" i="35"/>
  <c r="W46" i="35"/>
  <c r="U80" i="29"/>
  <c r="U42" i="29"/>
  <c r="U102" i="29"/>
  <c r="U35" i="29"/>
  <c r="U89" i="29"/>
  <c r="U50" i="29"/>
  <c r="U100" i="29"/>
  <c r="U49" i="29"/>
  <c r="U107" i="29"/>
  <c r="U71" i="29"/>
  <c r="U32" i="29"/>
  <c r="U59" i="29"/>
  <c r="U55" i="29"/>
  <c r="U110" i="29"/>
  <c r="U109" i="29"/>
  <c r="U73" i="29"/>
  <c r="U34" i="29"/>
  <c r="U82" i="29"/>
  <c r="U44" i="29"/>
  <c r="U103" i="29"/>
  <c r="U67" i="29"/>
  <c r="U7" i="29"/>
  <c r="U24" i="29" s="1"/>
  <c r="AO8" i="29" s="1"/>
  <c r="G7" i="28"/>
  <c r="G58" i="28"/>
  <c r="G84" i="28"/>
  <c r="G107" i="28"/>
  <c r="G45" i="28"/>
  <c r="G90" i="28"/>
  <c r="G34" i="28"/>
  <c r="G59" i="28"/>
  <c r="G85" i="28"/>
  <c r="F17" i="28"/>
  <c r="G32" i="28"/>
  <c r="G66" i="28"/>
  <c r="G91" i="28"/>
  <c r="G56" i="28"/>
  <c r="G106" i="28"/>
  <c r="G41" i="28"/>
  <c r="G67" i="28"/>
  <c r="N20" i="29"/>
  <c r="O49" i="29"/>
  <c r="O72" i="29"/>
  <c r="O101" i="29"/>
  <c r="O31" i="29"/>
  <c r="O54" i="29"/>
  <c r="O84" i="29"/>
  <c r="O106" i="29"/>
  <c r="O32" i="29"/>
  <c r="O59" i="29"/>
  <c r="O85" i="29"/>
  <c r="O107" i="29"/>
  <c r="O47" i="29"/>
  <c r="O96" i="29"/>
  <c r="O37" i="29"/>
  <c r="O104" i="29"/>
  <c r="O30" i="29"/>
  <c r="O53" i="29"/>
  <c r="O83" i="29"/>
  <c r="O105" i="29"/>
  <c r="O35" i="29"/>
  <c r="O65" i="29"/>
  <c r="O90" i="29"/>
  <c r="O110" i="29"/>
  <c r="O42" i="29"/>
  <c r="O66" i="29"/>
  <c r="O91" i="29"/>
  <c r="O48" i="29"/>
  <c r="O56" i="29"/>
  <c r="O100" i="29"/>
  <c r="O63" i="29"/>
  <c r="O112" i="29"/>
  <c r="M75" i="29"/>
  <c r="M69" i="29"/>
  <c r="Z31" i="22"/>
  <c r="Z33" i="22" s="1"/>
  <c r="M24" i="21" s="1"/>
  <c r="D80" i="36"/>
  <c r="AO10" i="36"/>
  <c r="R18" i="29"/>
  <c r="P13" i="30"/>
  <c r="L21" i="29"/>
  <c r="P14" i="29"/>
  <c r="P16" i="29"/>
  <c r="L20" i="29"/>
  <c r="S111" i="29"/>
  <c r="S75" i="29"/>
  <c r="S37" i="29"/>
  <c r="S110" i="29"/>
  <c r="S74" i="29"/>
  <c r="S36" i="29"/>
  <c r="S93" i="29"/>
  <c r="S54" i="29"/>
  <c r="R15" i="29"/>
  <c r="S49" i="29"/>
  <c r="Q65" i="32"/>
  <c r="Q91" i="32"/>
  <c r="Q105" i="32"/>
  <c r="P12" i="32"/>
  <c r="Q57" i="32"/>
  <c r="Q67" i="32"/>
  <c r="Q75" i="32"/>
  <c r="O105" i="28"/>
  <c r="O69" i="28"/>
  <c r="O31" i="28"/>
  <c r="O95" i="28"/>
  <c r="O56" i="28"/>
  <c r="O110" i="28"/>
  <c r="O74" i="28"/>
  <c r="O36" i="28"/>
  <c r="O100" i="28"/>
  <c r="O64" i="28"/>
  <c r="AC97" i="34"/>
  <c r="AC67" i="34"/>
  <c r="M37" i="29"/>
  <c r="M42" i="29"/>
  <c r="M51" i="29"/>
  <c r="M50" i="29"/>
  <c r="M112" i="29"/>
  <c r="Y49" i="33"/>
  <c r="Y104" i="33"/>
  <c r="Y55" i="33"/>
  <c r="U82" i="34"/>
  <c r="U105" i="34"/>
  <c r="Y82" i="33"/>
  <c r="Y92" i="33"/>
  <c r="U69" i="34"/>
  <c r="U95" i="34"/>
  <c r="U111" i="34"/>
  <c r="Y52" i="33"/>
  <c r="U90" i="34"/>
  <c r="Y70" i="33"/>
  <c r="Y89" i="33"/>
  <c r="AE84" i="33"/>
  <c r="W63" i="34"/>
  <c r="AA108" i="30"/>
  <c r="AA75" i="30"/>
  <c r="AA89" i="35"/>
  <c r="Z19" i="35"/>
  <c r="AA42" i="35"/>
  <c r="AA48" i="30"/>
  <c r="AA46" i="30"/>
  <c r="AA41" i="30"/>
  <c r="AA53" i="30"/>
  <c r="AE24" i="24"/>
  <c r="AT8" i="24" s="1"/>
  <c r="AT9" i="24" s="1"/>
  <c r="AT21" i="24" s="1"/>
  <c r="AE24" i="29"/>
  <c r="AT8" i="29" s="1"/>
  <c r="L110" i="36"/>
  <c r="D32" i="36"/>
  <c r="G112" i="28"/>
  <c r="M60" i="29"/>
  <c r="U52" i="34"/>
  <c r="U85" i="34"/>
  <c r="U104" i="34"/>
  <c r="T21" i="34"/>
  <c r="U93" i="34"/>
  <c r="U109" i="34"/>
  <c r="U33" i="34"/>
  <c r="U73" i="34"/>
  <c r="U99" i="34"/>
  <c r="Y102" i="33"/>
  <c r="AE55" i="33"/>
  <c r="AE70" i="33"/>
  <c r="AE81" i="33"/>
  <c r="U76" i="34"/>
  <c r="AE56" i="33"/>
  <c r="Y66" i="33"/>
  <c r="AA72" i="35"/>
  <c r="AA65" i="35"/>
  <c r="AA67" i="35"/>
  <c r="AA100" i="35"/>
  <c r="AA103" i="30"/>
  <c r="AR6" i="30"/>
  <c r="AR13" i="30" s="1"/>
  <c r="AA109" i="30"/>
  <c r="AA33" i="30"/>
  <c r="P114" i="26"/>
  <c r="AB114" i="33"/>
  <c r="AC114" i="33" s="1"/>
  <c r="T392" i="37" s="1"/>
  <c r="AB114" i="34"/>
  <c r="T75" i="36"/>
  <c r="U34" i="34"/>
  <c r="U42" i="34"/>
  <c r="U32" i="34"/>
  <c r="U30" i="34"/>
  <c r="U45" i="34"/>
  <c r="U56" i="34"/>
  <c r="U35" i="34"/>
  <c r="U92" i="34"/>
  <c r="U108" i="34"/>
  <c r="Y67" i="33"/>
  <c r="U36" i="34"/>
  <c r="U97" i="34"/>
  <c r="Y85" i="33"/>
  <c r="U46" i="34"/>
  <c r="U84" i="34"/>
  <c r="U103" i="34"/>
  <c r="AE49" i="33"/>
  <c r="AE76" i="33"/>
  <c r="AE104" i="33"/>
  <c r="AE53" i="33"/>
  <c r="AE66" i="33"/>
  <c r="Y80" i="33"/>
  <c r="AE100" i="33"/>
  <c r="U94" i="34"/>
  <c r="U106" i="34"/>
  <c r="AE67" i="33"/>
  <c r="AE71" i="33"/>
  <c r="U43" i="34"/>
  <c r="AE90" i="33"/>
  <c r="Y83" i="33"/>
  <c r="H114" i="34"/>
  <c r="AU12" i="35"/>
  <c r="D38" i="35"/>
  <c r="AR17" i="22"/>
  <c r="AR18" i="22" s="1"/>
  <c r="AR30" i="22" s="1"/>
  <c r="AC57" i="32"/>
  <c r="AC58" i="32"/>
  <c r="AC37" i="32"/>
  <c r="AC56" i="32"/>
  <c r="AC69" i="32"/>
  <c r="AC59" i="32"/>
  <c r="AC53" i="34"/>
  <c r="AC36" i="32"/>
  <c r="AC43" i="32"/>
  <c r="AB31" i="22"/>
  <c r="AB33" i="22" s="1"/>
  <c r="AB127" i="22" s="1"/>
  <c r="AC44" i="32"/>
  <c r="AA82" i="32"/>
  <c r="AH43" i="22"/>
  <c r="AA33" i="32"/>
  <c r="N11" i="35"/>
  <c r="N19" i="35"/>
  <c r="O106" i="35"/>
  <c r="O90" i="35"/>
  <c r="O69" i="35"/>
  <c r="O50" i="35"/>
  <c r="O30" i="35"/>
  <c r="O105" i="35"/>
  <c r="O89" i="35"/>
  <c r="O68" i="35"/>
  <c r="O49" i="35"/>
  <c r="O29" i="35"/>
  <c r="O100" i="35"/>
  <c r="O81" i="35"/>
  <c r="O63" i="35"/>
  <c r="O43" i="35"/>
  <c r="N12" i="35"/>
  <c r="O111" i="35"/>
  <c r="O95" i="35"/>
  <c r="O74" i="35"/>
  <c r="O55" i="35"/>
  <c r="O35" i="35"/>
  <c r="O80" i="32"/>
  <c r="BH29" i="32"/>
  <c r="N16" i="33"/>
  <c r="O85" i="33"/>
  <c r="O55" i="33"/>
  <c r="O112" i="33"/>
  <c r="O75" i="33"/>
  <c r="O41" i="33"/>
  <c r="O94" i="33"/>
  <c r="O54" i="33"/>
  <c r="O108" i="33"/>
  <c r="O71" i="33"/>
  <c r="N20" i="33"/>
  <c r="O112" i="35"/>
  <c r="O86" i="35"/>
  <c r="N13" i="35"/>
  <c r="N21" i="35"/>
  <c r="M8" i="19"/>
  <c r="O102" i="35"/>
  <c r="O83" i="35"/>
  <c r="O65" i="35"/>
  <c r="O45" i="35"/>
  <c r="N14" i="35"/>
  <c r="O101" i="35"/>
  <c r="O82" i="35"/>
  <c r="O64" i="35"/>
  <c r="O44" i="35"/>
  <c r="O60" i="35"/>
  <c r="O96" i="35"/>
  <c r="O75" i="35"/>
  <c r="O56" i="35"/>
  <c r="O36" i="35"/>
  <c r="N18" i="35"/>
  <c r="O107" i="35"/>
  <c r="O91" i="35"/>
  <c r="O70" i="35"/>
  <c r="O51" i="35"/>
  <c r="O31" i="35"/>
  <c r="N18" i="33"/>
  <c r="O106" i="33"/>
  <c r="O74" i="33"/>
  <c r="O50" i="33"/>
  <c r="O101" i="33"/>
  <c r="O64" i="33"/>
  <c r="O29" i="33"/>
  <c r="O73" i="33"/>
  <c r="O38" i="33"/>
  <c r="O97" i="33"/>
  <c r="O107" i="34"/>
  <c r="BH29" i="34"/>
  <c r="O38" i="29"/>
  <c r="BH29" i="29"/>
  <c r="O7" i="33"/>
  <c r="O24" i="33" s="1"/>
  <c r="BH29" i="33"/>
  <c r="AL6" i="33"/>
  <c r="AL13" i="33" s="1"/>
  <c r="O86" i="33"/>
  <c r="N15" i="35"/>
  <c r="G8" i="19"/>
  <c r="O98" i="35"/>
  <c r="O77" i="35"/>
  <c r="O58" i="35"/>
  <c r="O41" i="35"/>
  <c r="N16" i="35"/>
  <c r="O97" i="35"/>
  <c r="O76" i="35"/>
  <c r="O57" i="35"/>
  <c r="O37" i="35"/>
  <c r="O108" i="35"/>
  <c r="O92" i="35"/>
  <c r="O71" i="35"/>
  <c r="O52" i="35"/>
  <c r="O32" i="35"/>
  <c r="N20" i="35"/>
  <c r="O103" i="35"/>
  <c r="O84" i="35"/>
  <c r="O66" i="35"/>
  <c r="O46" i="35"/>
  <c r="AL6" i="35"/>
  <c r="AL13" i="35" s="1"/>
  <c r="N21" i="33"/>
  <c r="O103" i="33"/>
  <c r="O69" i="33"/>
  <c r="O42" i="33"/>
  <c r="O96" i="33"/>
  <c r="O110" i="33"/>
  <c r="O70" i="33"/>
  <c r="O36" i="33"/>
  <c r="O92" i="33"/>
  <c r="O46" i="33"/>
  <c r="Q7" i="35"/>
  <c r="Q24" i="35" s="1"/>
  <c r="L21" i="33"/>
  <c r="L11" i="33"/>
  <c r="M31" i="30"/>
  <c r="M73" i="30"/>
  <c r="M111" i="30"/>
  <c r="M35" i="30"/>
  <c r="M80" i="30"/>
  <c r="M50" i="30"/>
  <c r="M99" i="30"/>
  <c r="M58" i="30"/>
  <c r="M107" i="30"/>
  <c r="M81" i="34"/>
  <c r="M91" i="34"/>
  <c r="M7" i="29"/>
  <c r="M24" i="29" s="1"/>
  <c r="M43" i="29"/>
  <c r="M59" i="29"/>
  <c r="M76" i="29"/>
  <c r="M96" i="29"/>
  <c r="L10" i="29"/>
  <c r="M46" i="29"/>
  <c r="M63" i="29"/>
  <c r="M80" i="29"/>
  <c r="M102" i="29"/>
  <c r="L16" i="29"/>
  <c r="M33" i="29"/>
  <c r="M52" i="29"/>
  <c r="M68" i="29"/>
  <c r="M85" i="29"/>
  <c r="M103" i="29"/>
  <c r="M35" i="29"/>
  <c r="M53" i="29"/>
  <c r="M71" i="29"/>
  <c r="M94" i="29"/>
  <c r="M110" i="29"/>
  <c r="M98" i="34"/>
  <c r="L15" i="33"/>
  <c r="L19" i="33"/>
  <c r="M89" i="33"/>
  <c r="M103" i="33"/>
  <c r="M84" i="33"/>
  <c r="L13" i="31"/>
  <c r="AK6" i="31"/>
  <c r="AK13" i="31" s="1"/>
  <c r="M34" i="31"/>
  <c r="M51" i="31"/>
  <c r="M66" i="31"/>
  <c r="M75" i="31"/>
  <c r="M92" i="31"/>
  <c r="M101" i="31"/>
  <c r="L10" i="31"/>
  <c r="M42" i="31"/>
  <c r="M52" i="31"/>
  <c r="M67" i="31"/>
  <c r="M76" i="31"/>
  <c r="M93" i="31"/>
  <c r="M103" i="31"/>
  <c r="L17" i="31"/>
  <c r="M32" i="31"/>
  <c r="M44" i="31"/>
  <c r="M56" i="31"/>
  <c r="M70" i="31"/>
  <c r="M83" i="31"/>
  <c r="M96" i="31"/>
  <c r="M107" i="31"/>
  <c r="L15" i="31"/>
  <c r="M33" i="31"/>
  <c r="M47" i="31"/>
  <c r="M57" i="31"/>
  <c r="M72" i="31"/>
  <c r="M85" i="31"/>
  <c r="M99" i="31"/>
  <c r="M109" i="31"/>
  <c r="K52" i="32"/>
  <c r="BH40" i="32"/>
  <c r="AB176" i="38" s="1"/>
  <c r="AJ6" i="33"/>
  <c r="AJ13" i="33" s="1"/>
  <c r="BH40" i="33"/>
  <c r="AB196" i="38" s="1"/>
  <c r="J15" i="31"/>
  <c r="BH40" i="31"/>
  <c r="AB155" i="38" s="1"/>
  <c r="J15" i="28"/>
  <c r="BH40" i="28"/>
  <c r="AB95" i="38" s="1"/>
  <c r="J16" i="35"/>
  <c r="BH40" i="35"/>
  <c r="AB236" i="38" s="1"/>
  <c r="BA19" i="24"/>
  <c r="F35" i="38" s="1"/>
  <c r="K11" i="38" s="1"/>
  <c r="BH40" i="24"/>
  <c r="AB35" i="38" s="1"/>
  <c r="J15" i="30"/>
  <c r="BH40" i="30"/>
  <c r="AB136" i="38" s="1"/>
  <c r="I109" i="34"/>
  <c r="BH41" i="34"/>
  <c r="H21" i="30"/>
  <c r="BH41" i="30"/>
  <c r="H15" i="23"/>
  <c r="BH41" i="23"/>
  <c r="AB237" i="38"/>
  <c r="H12" i="33"/>
  <c r="BH41" i="33"/>
  <c r="BA20" i="24"/>
  <c r="F36" i="38" s="1"/>
  <c r="BH41" i="24"/>
  <c r="AB96" i="38"/>
  <c r="AB77" i="38"/>
  <c r="H20" i="26"/>
  <c r="BH41" i="26"/>
  <c r="H10" i="29"/>
  <c r="BH41" i="29"/>
  <c r="I74" i="32"/>
  <c r="BH41" i="32"/>
  <c r="G52" i="32"/>
  <c r="BM8" i="38"/>
  <c r="BM14" i="38" s="1"/>
  <c r="BJ8" i="38"/>
  <c r="BJ14" i="38" s="1"/>
  <c r="AU8" i="38"/>
  <c r="AU14" i="38" s="1"/>
  <c r="BT8" i="38"/>
  <c r="BT14" i="38" s="1"/>
  <c r="BA8" i="38"/>
  <c r="BA14" i="38" s="1"/>
  <c r="AT8" i="38"/>
  <c r="AT14" i="38" s="1"/>
  <c r="AJ8" i="38"/>
  <c r="AJ14" i="38" s="1"/>
  <c r="AZ8" i="38"/>
  <c r="AZ14" i="38" s="1"/>
  <c r="BU8" i="38"/>
  <c r="BU14" i="38" s="1"/>
  <c r="AK8" i="38"/>
  <c r="AK14" i="38" s="1"/>
  <c r="BV8" i="38"/>
  <c r="BV14" i="38" s="1"/>
  <c r="BW8" i="38"/>
  <c r="BW14" i="38" s="1"/>
  <c r="AY8" i="38"/>
  <c r="AY14" i="38" s="1"/>
  <c r="BX8" i="38"/>
  <c r="BX14" i="38" s="1"/>
  <c r="BI8" i="38"/>
  <c r="BI14" i="38" s="1"/>
  <c r="BB8" i="38"/>
  <c r="BB14" i="38" s="1"/>
  <c r="AN8" i="38"/>
  <c r="AN14" i="38" s="1"/>
  <c r="BD8" i="38"/>
  <c r="BD14" i="38" s="1"/>
  <c r="BY8" i="38"/>
  <c r="BY14" i="38" s="1"/>
  <c r="AW8" i="38"/>
  <c r="AW14" i="38" s="1"/>
  <c r="AL8" i="38"/>
  <c r="AL14" i="38" s="1"/>
  <c r="AI8" i="38"/>
  <c r="AI14" i="38" s="1"/>
  <c r="BC8" i="38"/>
  <c r="BC14" i="38" s="1"/>
  <c r="CB8" i="38"/>
  <c r="CB14" i="38" s="1"/>
  <c r="BR8" i="38"/>
  <c r="BR14" i="38" s="1"/>
  <c r="BS8" i="38"/>
  <c r="BS14" i="38" s="1"/>
  <c r="AR8" i="38"/>
  <c r="AR14" i="38" s="1"/>
  <c r="BH8" i="38"/>
  <c r="BH14" i="38" s="1"/>
  <c r="D77" i="33"/>
  <c r="W98" i="32"/>
  <c r="M82" i="34"/>
  <c r="U112" i="29"/>
  <c r="P114" i="29"/>
  <c r="Y74" i="34"/>
  <c r="Y93" i="34"/>
  <c r="Y109" i="34"/>
  <c r="G112" i="33"/>
  <c r="AD15" i="34"/>
  <c r="AE58" i="34"/>
  <c r="AE76" i="34"/>
  <c r="AE111" i="34"/>
  <c r="AE69" i="34"/>
  <c r="AE31" i="34"/>
  <c r="S60" i="34"/>
  <c r="AE112" i="34"/>
  <c r="S112" i="32"/>
  <c r="M86" i="34"/>
  <c r="Y82" i="34"/>
  <c r="AC77" i="32"/>
  <c r="AC90" i="32"/>
  <c r="AC111" i="32"/>
  <c r="AC100" i="32"/>
  <c r="AC70" i="34"/>
  <c r="Y69" i="34"/>
  <c r="Y96" i="34"/>
  <c r="Y112" i="34"/>
  <c r="Y49" i="34"/>
  <c r="Y67" i="34"/>
  <c r="Y85" i="34"/>
  <c r="AE36" i="34"/>
  <c r="S77" i="34"/>
  <c r="Y76" i="34"/>
  <c r="Y32" i="34"/>
  <c r="O77" i="33"/>
  <c r="X11" i="34"/>
  <c r="AE37" i="34"/>
  <c r="AE41" i="34"/>
  <c r="Y54" i="34"/>
  <c r="V114" i="33"/>
  <c r="AE96" i="34"/>
  <c r="M83" i="33"/>
  <c r="AC95" i="32"/>
  <c r="AE83" i="34"/>
  <c r="AC65" i="32"/>
  <c r="G77" i="33"/>
  <c r="M112" i="33"/>
  <c r="M81" i="33"/>
  <c r="D40" i="36"/>
  <c r="R58" i="36"/>
  <c r="J16" i="33"/>
  <c r="K41" i="33"/>
  <c r="S95" i="33"/>
  <c r="H15" i="33"/>
  <c r="S94" i="26"/>
  <c r="S75" i="26"/>
  <c r="S49" i="26"/>
  <c r="V12" i="32"/>
  <c r="W48" i="34"/>
  <c r="W84" i="34"/>
  <c r="V18" i="34"/>
  <c r="W75" i="34"/>
  <c r="W76" i="34"/>
  <c r="S102" i="32"/>
  <c r="S46" i="32"/>
  <c r="G81" i="33"/>
  <c r="M48" i="34"/>
  <c r="M74" i="34"/>
  <c r="M93" i="34"/>
  <c r="L15" i="34"/>
  <c r="M63" i="34"/>
  <c r="M85" i="34"/>
  <c r="M106" i="34"/>
  <c r="L19" i="34"/>
  <c r="M68" i="34"/>
  <c r="M99" i="34"/>
  <c r="M65" i="34"/>
  <c r="AC90" i="34"/>
  <c r="X16" i="34"/>
  <c r="AE70" i="34"/>
  <c r="AE80" i="34"/>
  <c r="AE97" i="34"/>
  <c r="P114" i="33"/>
  <c r="AE71" i="34"/>
  <c r="Y84" i="34"/>
  <c r="Y101" i="34"/>
  <c r="AE50" i="34"/>
  <c r="AE68" i="34"/>
  <c r="AE95" i="34"/>
  <c r="AE38" i="34"/>
  <c r="AC83" i="32"/>
  <c r="AC101" i="32"/>
  <c r="AD12" i="34"/>
  <c r="AE55" i="34"/>
  <c r="R114" i="33"/>
  <c r="M104" i="33"/>
  <c r="AC68" i="32"/>
  <c r="S86" i="32"/>
  <c r="AC92" i="32"/>
  <c r="AE104" i="34"/>
  <c r="AC97" i="32"/>
  <c r="AC54" i="32"/>
  <c r="AC73" i="32"/>
  <c r="Z58" i="36"/>
  <c r="T36" i="36"/>
  <c r="AC80" i="32"/>
  <c r="S60" i="32"/>
  <c r="AE70" i="35"/>
  <c r="AE76" i="35"/>
  <c r="AE102" i="35"/>
  <c r="K60" i="33"/>
  <c r="S33" i="33"/>
  <c r="R13" i="33"/>
  <c r="V12" i="34"/>
  <c r="H19" i="33"/>
  <c r="S51" i="26"/>
  <c r="S33" i="26"/>
  <c r="S107" i="26"/>
  <c r="S82" i="26"/>
  <c r="W66" i="32"/>
  <c r="W52" i="34"/>
  <c r="W89" i="34"/>
  <c r="V21" i="34"/>
  <c r="W81" i="34"/>
  <c r="P21" i="21"/>
  <c r="F22" i="21" s="1"/>
  <c r="M56" i="34"/>
  <c r="M80" i="34"/>
  <c r="M97" i="34"/>
  <c r="L21" i="34"/>
  <c r="M67" i="34"/>
  <c r="M90" i="34"/>
  <c r="M50" i="34"/>
  <c r="M72" i="34"/>
  <c r="M107" i="34"/>
  <c r="AC102" i="34"/>
  <c r="G64" i="32"/>
  <c r="Q38" i="31"/>
  <c r="U86" i="29"/>
  <c r="S86" i="26"/>
  <c r="AD21" i="34"/>
  <c r="Y55" i="34"/>
  <c r="AE66" i="34"/>
  <c r="AE84" i="34"/>
  <c r="Y104" i="34"/>
  <c r="R114" i="28"/>
  <c r="AD18" i="34"/>
  <c r="Y56" i="34"/>
  <c r="AE63" i="34"/>
  <c r="AE85" i="34"/>
  <c r="AE102" i="34"/>
  <c r="O112" i="28"/>
  <c r="AD11" i="34"/>
  <c r="Y57" i="34"/>
  <c r="Y75" i="34"/>
  <c r="T114" i="33"/>
  <c r="Y68" i="34"/>
  <c r="AC51" i="32"/>
  <c r="AC67" i="32"/>
  <c r="AC81" i="32"/>
  <c r="AC99" i="32"/>
  <c r="X19" i="34"/>
  <c r="P114" i="34"/>
  <c r="M53" i="33"/>
  <c r="AC71" i="32"/>
  <c r="AC82" i="32"/>
  <c r="AC103" i="32"/>
  <c r="AC75" i="32"/>
  <c r="AC89" i="32"/>
  <c r="L60" i="27"/>
  <c r="M60" i="27" s="1"/>
  <c r="AU12" i="23"/>
  <c r="F114" i="26"/>
  <c r="S41" i="37" s="1"/>
  <c r="D86" i="32"/>
  <c r="D86" i="26"/>
  <c r="AR10" i="36"/>
  <c r="J114" i="33"/>
  <c r="AU12" i="28"/>
  <c r="H114" i="29"/>
  <c r="N114" i="28"/>
  <c r="S168" i="37" s="1"/>
  <c r="N114" i="26"/>
  <c r="D77" i="29"/>
  <c r="H114" i="26"/>
  <c r="D77" i="35"/>
  <c r="L114" i="26"/>
  <c r="S134" i="37" s="1"/>
  <c r="AU12" i="34"/>
  <c r="D60" i="27"/>
  <c r="L60" i="35"/>
  <c r="M60" i="35" s="1"/>
  <c r="D48" i="35"/>
  <c r="D60" i="35" s="1"/>
  <c r="D48" i="23"/>
  <c r="D60" i="23" s="1"/>
  <c r="M48" i="23"/>
  <c r="L60" i="23"/>
  <c r="M60" i="23" s="1"/>
  <c r="L46" i="36"/>
  <c r="L58" i="36" s="1"/>
  <c r="L60" i="31"/>
  <c r="M60" i="31" s="1"/>
  <c r="D48" i="31"/>
  <c r="D60" i="31" s="1"/>
  <c r="D48" i="28"/>
  <c r="D60" i="28" s="1"/>
  <c r="M48" i="28"/>
  <c r="L60" i="28"/>
  <c r="M60" i="28" s="1"/>
  <c r="D48" i="30"/>
  <c r="D60" i="30" s="1"/>
  <c r="M48" i="30"/>
  <c r="L60" i="30"/>
  <c r="M60" i="30" s="1"/>
  <c r="H114" i="33"/>
  <c r="D38" i="27"/>
  <c r="D38" i="24"/>
  <c r="D38" i="30"/>
  <c r="D38" i="29"/>
  <c r="AU12" i="30"/>
  <c r="D38" i="31"/>
  <c r="D112" i="35"/>
  <c r="D112" i="23"/>
  <c r="D112" i="28"/>
  <c r="D112" i="30"/>
  <c r="D112" i="26"/>
  <c r="D112" i="24"/>
  <c r="D112" i="29"/>
  <c r="D112" i="34"/>
  <c r="D112" i="33"/>
  <c r="D112" i="32"/>
  <c r="F114" i="28"/>
  <c r="D86" i="24"/>
  <c r="D86" i="33"/>
  <c r="D86" i="23"/>
  <c r="D86" i="28"/>
  <c r="D86" i="34"/>
  <c r="D86" i="30"/>
  <c r="D86" i="29"/>
  <c r="D86" i="35"/>
  <c r="D38" i="33"/>
  <c r="D38" i="32"/>
  <c r="D77" i="31"/>
  <c r="D77" i="23"/>
  <c r="D77" i="30"/>
  <c r="D77" i="24"/>
  <c r="D77" i="26"/>
  <c r="D77" i="28"/>
  <c r="D77" i="34"/>
  <c r="D77" i="32"/>
  <c r="AU12" i="26"/>
  <c r="AU12" i="27"/>
  <c r="AU12" i="31"/>
  <c r="Q95" i="34"/>
  <c r="Q92" i="34"/>
  <c r="P10" i="34"/>
  <c r="P14" i="34"/>
  <c r="P15" i="34"/>
  <c r="AM17" i="22"/>
  <c r="AM18" i="22" s="1"/>
  <c r="P34" i="22"/>
  <c r="J18" i="26"/>
  <c r="K65" i="26"/>
  <c r="K29" i="26"/>
  <c r="K86" i="26"/>
  <c r="K103" i="26"/>
  <c r="K30" i="26"/>
  <c r="K83" i="26"/>
  <c r="K47" i="26"/>
  <c r="K104" i="26"/>
  <c r="K46" i="26"/>
  <c r="J19" i="26"/>
  <c r="K66" i="26"/>
  <c r="AS13" i="33"/>
  <c r="AA44" i="35"/>
  <c r="AA58" i="35"/>
  <c r="AA99" i="35"/>
  <c r="AA69" i="35"/>
  <c r="AA91" i="35"/>
  <c r="AA80" i="35"/>
  <c r="AA29" i="35"/>
  <c r="AA107" i="35"/>
  <c r="AA49" i="35"/>
  <c r="D86" i="27"/>
  <c r="D61" i="36"/>
  <c r="D65" i="36"/>
  <c r="Q41" i="33"/>
  <c r="AC35" i="33"/>
  <c r="AC30" i="33"/>
  <c r="I112" i="32"/>
  <c r="Z20" i="35"/>
  <c r="J12" i="35"/>
  <c r="J11" i="28"/>
  <c r="J19" i="28"/>
  <c r="G66" i="33"/>
  <c r="G95" i="33"/>
  <c r="G111" i="33"/>
  <c r="G58" i="33"/>
  <c r="G35" i="33"/>
  <c r="S72" i="33"/>
  <c r="S45" i="33"/>
  <c r="S106" i="31"/>
  <c r="S81" i="31"/>
  <c r="S107" i="31"/>
  <c r="F16" i="35"/>
  <c r="G46" i="33"/>
  <c r="G67" i="33"/>
  <c r="G73" i="33"/>
  <c r="AC38" i="33"/>
  <c r="AC51" i="34"/>
  <c r="AC101" i="34"/>
  <c r="G86" i="32"/>
  <c r="G69" i="32"/>
  <c r="G56" i="32"/>
  <c r="AA52" i="30"/>
  <c r="AA33" i="35"/>
  <c r="AA83" i="35"/>
  <c r="AA96" i="30"/>
  <c r="AA73" i="35"/>
  <c r="AA110" i="35"/>
  <c r="AA101" i="35"/>
  <c r="AA82" i="35"/>
  <c r="AA63" i="35"/>
  <c r="AA43" i="35"/>
  <c r="Z13" i="35"/>
  <c r="Z21" i="35"/>
  <c r="AA96" i="35"/>
  <c r="AA74" i="35"/>
  <c r="AA55" i="35"/>
  <c r="AA35" i="35"/>
  <c r="AA45" i="35"/>
  <c r="Z11" i="35"/>
  <c r="AA43" i="30"/>
  <c r="AA57" i="35"/>
  <c r="AA98" i="35"/>
  <c r="AA60" i="35"/>
  <c r="AA99" i="30"/>
  <c r="AA80" i="30"/>
  <c r="AA59" i="30"/>
  <c r="AA42" i="30"/>
  <c r="AA110" i="30"/>
  <c r="AA94" i="30"/>
  <c r="AA73" i="30"/>
  <c r="AA54" i="30"/>
  <c r="AA34" i="30"/>
  <c r="AA105" i="30"/>
  <c r="AA89" i="30"/>
  <c r="AA68" i="30"/>
  <c r="AA49" i="30"/>
  <c r="AA29" i="30"/>
  <c r="Z21" i="30"/>
  <c r="D29" i="36"/>
  <c r="J114" i="26"/>
  <c r="V114" i="28"/>
  <c r="Y29" i="34"/>
  <c r="Y30" i="34"/>
  <c r="Y43" i="34"/>
  <c r="Y44" i="34"/>
  <c r="Y45" i="34"/>
  <c r="Y46" i="34"/>
  <c r="Y51" i="34"/>
  <c r="Y65" i="34"/>
  <c r="Y77" i="34"/>
  <c r="J114" i="29"/>
  <c r="AJ11" i="29" s="1"/>
  <c r="AJ14" i="29" s="1"/>
  <c r="AE38" i="29"/>
  <c r="AD114" i="29"/>
  <c r="AA38" i="28"/>
  <c r="Z114" i="28"/>
  <c r="S354" i="37" s="1"/>
  <c r="X21" i="34"/>
  <c r="Y52" i="34"/>
  <c r="Y70" i="34"/>
  <c r="Y90" i="34"/>
  <c r="Y98" i="34"/>
  <c r="Y106" i="34"/>
  <c r="Y34" i="34"/>
  <c r="Y42" i="34"/>
  <c r="Y38" i="34"/>
  <c r="Y99" i="34"/>
  <c r="Y107" i="34"/>
  <c r="F6" i="21"/>
  <c r="P6" i="21"/>
  <c r="H6" i="21"/>
  <c r="Y35" i="34"/>
  <c r="AB114" i="26"/>
  <c r="S382" i="37" s="1"/>
  <c r="AD36" i="36"/>
  <c r="L11" i="21"/>
  <c r="L12" i="21" s="1"/>
  <c r="G44" i="32"/>
  <c r="F9" i="21"/>
  <c r="F10" i="21" s="1"/>
  <c r="F11" i="21" s="1"/>
  <c r="F12" i="21" s="1"/>
  <c r="G9" i="21"/>
  <c r="G10" i="21" s="1"/>
  <c r="G11" i="21" s="1"/>
  <c r="G12" i="21" s="1"/>
  <c r="D39" i="36"/>
  <c r="AT10" i="36"/>
  <c r="AA112" i="35"/>
  <c r="S77" i="35"/>
  <c r="G86" i="35"/>
  <c r="AC42" i="33"/>
  <c r="G86" i="33"/>
  <c r="Z12" i="35"/>
  <c r="Z20" i="30"/>
  <c r="X110" i="36"/>
  <c r="G84" i="33"/>
  <c r="G41" i="33"/>
  <c r="G31" i="33"/>
  <c r="G57" i="33"/>
  <c r="S102" i="33"/>
  <c r="S30" i="31"/>
  <c r="G90" i="33"/>
  <c r="D70" i="36"/>
  <c r="D30" i="36"/>
  <c r="AM10" i="36"/>
  <c r="AQ10" i="36"/>
  <c r="D79" i="36"/>
  <c r="D101" i="36"/>
  <c r="S112" i="31"/>
  <c r="AA86" i="35"/>
  <c r="AA77" i="35"/>
  <c r="AM116" i="20"/>
  <c r="AN116" i="20" s="1"/>
  <c r="AA112" i="30"/>
  <c r="AH44" i="22"/>
  <c r="AC116" i="20"/>
  <c r="AD116" i="20" s="1"/>
  <c r="Q112" i="28"/>
  <c r="Q97" i="42"/>
  <c r="AN6" i="34"/>
  <c r="AN13" i="34" s="1"/>
  <c r="AB14" i="34"/>
  <c r="AB10" i="34"/>
  <c r="H13" i="34"/>
  <c r="X17" i="34"/>
  <c r="X13" i="34"/>
  <c r="X114" i="34"/>
  <c r="P10" i="33"/>
  <c r="AC43" i="33"/>
  <c r="AC33" i="33"/>
  <c r="AB13" i="33"/>
  <c r="AC36" i="33"/>
  <c r="AB17" i="33"/>
  <c r="M6" i="21"/>
  <c r="R19" i="32"/>
  <c r="R14" i="32"/>
  <c r="F17" i="32"/>
  <c r="G30" i="32"/>
  <c r="M32" i="32"/>
  <c r="M7" i="32"/>
  <c r="M24" i="32" s="1"/>
  <c r="L15" i="32"/>
  <c r="M41" i="32"/>
  <c r="M29" i="32"/>
  <c r="M46" i="32"/>
  <c r="M112" i="32"/>
  <c r="Z36" i="36"/>
  <c r="Z14" i="35"/>
  <c r="T16" i="30"/>
  <c r="J14" i="35"/>
  <c r="J13" i="28"/>
  <c r="J21" i="28"/>
  <c r="BH8" i="30"/>
  <c r="BH10" i="30" s="1"/>
  <c r="P20" i="28"/>
  <c r="H19" i="23"/>
  <c r="H12" i="23"/>
  <c r="Z18" i="30"/>
  <c r="X22" i="28"/>
  <c r="X24" i="28" s="1"/>
  <c r="O323" i="37" s="1"/>
  <c r="T14" i="29"/>
  <c r="T19" i="29"/>
  <c r="R18" i="30"/>
  <c r="R18" i="26"/>
  <c r="P11" i="28"/>
  <c r="J11" i="30"/>
  <c r="H17" i="23"/>
  <c r="G67" i="26"/>
  <c r="J19" i="24"/>
  <c r="J15" i="24"/>
  <c r="AD22" i="24"/>
  <c r="AD24" i="24" s="1"/>
  <c r="F10" i="33"/>
  <c r="I55" i="32"/>
  <c r="G38" i="28"/>
  <c r="G45" i="33"/>
  <c r="G68" i="33"/>
  <c r="G76" i="33"/>
  <c r="G89" i="33"/>
  <c r="G97" i="33"/>
  <c r="G105" i="33"/>
  <c r="F14" i="33"/>
  <c r="G42" i="33"/>
  <c r="G52" i="33"/>
  <c r="F19" i="33"/>
  <c r="G32" i="33"/>
  <c r="G36" i="33"/>
  <c r="G51" i="33"/>
  <c r="G59" i="33"/>
  <c r="S75" i="34"/>
  <c r="S110" i="34"/>
  <c r="S58" i="34"/>
  <c r="S99" i="34"/>
  <c r="R12" i="34"/>
  <c r="S69" i="34"/>
  <c r="S108" i="34"/>
  <c r="S97" i="34"/>
  <c r="R14" i="34"/>
  <c r="S44" i="34"/>
  <c r="S54" i="33"/>
  <c r="S96" i="33"/>
  <c r="S106" i="33"/>
  <c r="S32" i="33"/>
  <c r="S67" i="33"/>
  <c r="S90" i="31"/>
  <c r="R20" i="31"/>
  <c r="S37" i="31"/>
  <c r="S63" i="31"/>
  <c r="S91" i="31"/>
  <c r="H18" i="34"/>
  <c r="N15" i="33"/>
  <c r="N12" i="33"/>
  <c r="O98" i="33"/>
  <c r="O82" i="33"/>
  <c r="O66" i="33"/>
  <c r="O53" i="33"/>
  <c r="O34" i="33"/>
  <c r="O109" i="33"/>
  <c r="O93" i="33"/>
  <c r="O72" i="33"/>
  <c r="O49" i="33"/>
  <c r="O37" i="33"/>
  <c r="O107" i="33"/>
  <c r="O91" i="33"/>
  <c r="O65" i="33"/>
  <c r="O52" i="33"/>
  <c r="O32" i="33"/>
  <c r="O105" i="33"/>
  <c r="O89" i="33"/>
  <c r="O68" i="33"/>
  <c r="O43" i="33"/>
  <c r="N17" i="33"/>
  <c r="P14" i="32"/>
  <c r="S32" i="26"/>
  <c r="S70" i="26"/>
  <c r="S106" i="26"/>
  <c r="S52" i="26"/>
  <c r="S91" i="26"/>
  <c r="R12" i="26"/>
  <c r="S64" i="26"/>
  <c r="S100" i="26"/>
  <c r="U36" i="29"/>
  <c r="U56" i="29"/>
  <c r="U75" i="29"/>
  <c r="U95" i="29"/>
  <c r="U111" i="29"/>
  <c r="U33" i="29"/>
  <c r="U53" i="29"/>
  <c r="U72" i="29"/>
  <c r="U92" i="29"/>
  <c r="U108" i="29"/>
  <c r="U41" i="29"/>
  <c r="U58" i="29"/>
  <c r="U77" i="29"/>
  <c r="U97" i="29"/>
  <c r="U60" i="29"/>
  <c r="W72" i="28"/>
  <c r="W89" i="28"/>
  <c r="W81" i="28"/>
  <c r="W92" i="32"/>
  <c r="W58" i="32"/>
  <c r="G82" i="35"/>
  <c r="G104" i="35"/>
  <c r="G7" i="35"/>
  <c r="F20" i="33"/>
  <c r="G85" i="33"/>
  <c r="G92" i="33"/>
  <c r="G96" i="33"/>
  <c r="G49" i="33"/>
  <c r="G64" i="26"/>
  <c r="G33" i="26"/>
  <c r="G37" i="26"/>
  <c r="I107" i="34"/>
  <c r="K32" i="24"/>
  <c r="K109" i="24"/>
  <c r="K92" i="24"/>
  <c r="K51" i="24"/>
  <c r="K107" i="24"/>
  <c r="K69" i="24"/>
  <c r="K30" i="24"/>
  <c r="K44" i="24"/>
  <c r="Q89" i="32"/>
  <c r="Q47" i="32"/>
  <c r="Q77" i="32"/>
  <c r="Q49" i="32"/>
  <c r="Q73" i="32"/>
  <c r="S100" i="32"/>
  <c r="S64" i="32"/>
  <c r="S76" i="32"/>
  <c r="U106" i="29"/>
  <c r="U74" i="29"/>
  <c r="U84" i="29"/>
  <c r="U98" i="29"/>
  <c r="T13" i="29"/>
  <c r="G94" i="33"/>
  <c r="G102" i="33"/>
  <c r="O92" i="29"/>
  <c r="O52" i="29"/>
  <c r="O108" i="29"/>
  <c r="O75" i="29"/>
  <c r="O43" i="29"/>
  <c r="O111" i="29"/>
  <c r="O95" i="29"/>
  <c r="O74" i="29"/>
  <c r="O55" i="29"/>
  <c r="O36" i="29"/>
  <c r="N16" i="29"/>
  <c r="O98" i="29"/>
  <c r="O80" i="29"/>
  <c r="O58" i="29"/>
  <c r="O41" i="29"/>
  <c r="N12" i="29"/>
  <c r="O97" i="29"/>
  <c r="O76" i="29"/>
  <c r="O57" i="29"/>
  <c r="O38" i="28"/>
  <c r="U109" i="30"/>
  <c r="U73" i="30"/>
  <c r="U30" i="30"/>
  <c r="U96" i="30"/>
  <c r="U76" i="30"/>
  <c r="U57" i="30"/>
  <c r="U37" i="30"/>
  <c r="T19" i="30"/>
  <c r="U77" i="30"/>
  <c r="U41" i="30"/>
  <c r="U111" i="30"/>
  <c r="U95" i="30"/>
  <c r="U75" i="30"/>
  <c r="U56" i="30"/>
  <c r="U36" i="30"/>
  <c r="T15" i="30"/>
  <c r="U102" i="30"/>
  <c r="U84" i="30"/>
  <c r="U66" i="30"/>
  <c r="U46" i="30"/>
  <c r="AO6" i="30"/>
  <c r="AO13" i="30" s="1"/>
  <c r="AK13" i="27"/>
  <c r="AR13" i="27"/>
  <c r="AC71" i="34"/>
  <c r="AC106" i="34"/>
  <c r="AC64" i="34"/>
  <c r="AC92" i="34"/>
  <c r="G110" i="32"/>
  <c r="G92" i="32"/>
  <c r="G82" i="32"/>
  <c r="AA71" i="30"/>
  <c r="AA53" i="35"/>
  <c r="AA94" i="35"/>
  <c r="AA36" i="30"/>
  <c r="AA37" i="35"/>
  <c r="AA84" i="35"/>
  <c r="AA48" i="35"/>
  <c r="AA97" i="35"/>
  <c r="AA75" i="35"/>
  <c r="AA56" i="35"/>
  <c r="AA36" i="35"/>
  <c r="Z15" i="35"/>
  <c r="AA108" i="35"/>
  <c r="AA92" i="35"/>
  <c r="AA70" i="35"/>
  <c r="AA51" i="35"/>
  <c r="AA31" i="35"/>
  <c r="AA41" i="35"/>
  <c r="AA63" i="30"/>
  <c r="AA68" i="35"/>
  <c r="AA106" i="35"/>
  <c r="AA111" i="30"/>
  <c r="AA95" i="30"/>
  <c r="AA74" i="30"/>
  <c r="AA55" i="30"/>
  <c r="AA35" i="30"/>
  <c r="AA106" i="30"/>
  <c r="AA90" i="30"/>
  <c r="AA69" i="30"/>
  <c r="AA50" i="30"/>
  <c r="AA30" i="30"/>
  <c r="AA101" i="30"/>
  <c r="AA82" i="30"/>
  <c r="AA64" i="30"/>
  <c r="AA44" i="30"/>
  <c r="Z13" i="30"/>
  <c r="D124" i="22"/>
  <c r="R114" i="26"/>
  <c r="AE38" i="28"/>
  <c r="AD114" i="28"/>
  <c r="Y47" i="34"/>
  <c r="Y92" i="34"/>
  <c r="Y100" i="34"/>
  <c r="Y108" i="34"/>
  <c r="Y38" i="33"/>
  <c r="X114" i="33"/>
  <c r="S330" i="37" s="1"/>
  <c r="G6" i="21"/>
  <c r="R114" i="29"/>
  <c r="S231" i="37" s="1"/>
  <c r="Y48" i="34"/>
  <c r="Y66" i="34"/>
  <c r="Y80" i="34"/>
  <c r="Y89" i="34"/>
  <c r="Y97" i="34"/>
  <c r="Y105" i="34"/>
  <c r="M47" i="33"/>
  <c r="M48" i="33"/>
  <c r="M56" i="33"/>
  <c r="M57" i="33"/>
  <c r="M58" i="33"/>
  <c r="M59" i="33"/>
  <c r="M69" i="33"/>
  <c r="M70" i="33"/>
  <c r="M71" i="33"/>
  <c r="M72" i="33"/>
  <c r="M90" i="33"/>
  <c r="M91" i="33"/>
  <c r="M92" i="33"/>
  <c r="M93" i="33"/>
  <c r="M106" i="33"/>
  <c r="M107" i="33"/>
  <c r="M108" i="33"/>
  <c r="M109" i="33"/>
  <c r="M44" i="33"/>
  <c r="M45" i="33"/>
  <c r="M46" i="33"/>
  <c r="M74" i="33"/>
  <c r="M76" i="33"/>
  <c r="M94" i="33"/>
  <c r="M96" i="33"/>
  <c r="M111" i="33"/>
  <c r="M51" i="33"/>
  <c r="M63" i="33"/>
  <c r="M64" i="33"/>
  <c r="M73" i="33"/>
  <c r="M99" i="33"/>
  <c r="M97" i="33"/>
  <c r="M98" i="33"/>
  <c r="M95" i="33"/>
  <c r="M101" i="33"/>
  <c r="M110" i="33"/>
  <c r="M100" i="33"/>
  <c r="M75" i="33"/>
  <c r="L18" i="33"/>
  <c r="M77" i="33"/>
  <c r="AE29" i="34"/>
  <c r="AE30" i="34"/>
  <c r="AE42" i="34"/>
  <c r="AE43" i="34"/>
  <c r="AE44" i="34"/>
  <c r="AE45" i="34"/>
  <c r="AE46" i="34"/>
  <c r="X18" i="34"/>
  <c r="Y53" i="34"/>
  <c r="Y63" i="34"/>
  <c r="Y71" i="34"/>
  <c r="Y81" i="34"/>
  <c r="AE91" i="34"/>
  <c r="AE99" i="34"/>
  <c r="AE107" i="34"/>
  <c r="AE32" i="34"/>
  <c r="Y64" i="34"/>
  <c r="Y72" i="34"/>
  <c r="Y36" i="34"/>
  <c r="M102" i="33"/>
  <c r="L6" i="21"/>
  <c r="X15" i="34"/>
  <c r="AE33" i="34"/>
  <c r="AE60" i="34"/>
  <c r="Y50" i="34"/>
  <c r="Y58" i="34"/>
  <c r="M80" i="33"/>
  <c r="Y91" i="34"/>
  <c r="AE92" i="34"/>
  <c r="AE100" i="34"/>
  <c r="AE108" i="34"/>
  <c r="M52" i="33"/>
  <c r="Y37" i="34"/>
  <c r="M82" i="33"/>
  <c r="M105" i="33"/>
  <c r="AD5" i="36"/>
  <c r="X114" i="29"/>
  <c r="S324" i="37" s="1"/>
  <c r="J6" i="21"/>
  <c r="V36" i="36"/>
  <c r="X5" i="36"/>
  <c r="Y24" i="28"/>
  <c r="AQ8" i="28" s="1"/>
  <c r="AQ9" i="28" s="1"/>
  <c r="AQ21" i="28" s="1"/>
  <c r="D41" i="36"/>
  <c r="AA47" i="30"/>
  <c r="AA67" i="30"/>
  <c r="AA85" i="30"/>
  <c r="AA104" i="30"/>
  <c r="AA7" i="30"/>
  <c r="AA24" i="30" s="1"/>
  <c r="AE38" i="26"/>
  <c r="AD114" i="26"/>
  <c r="AQ13" i="28"/>
  <c r="AU12" i="29"/>
  <c r="D112" i="27"/>
  <c r="D38" i="23"/>
  <c r="AP10" i="36"/>
  <c r="Q112" i="27"/>
  <c r="S86" i="35"/>
  <c r="G112" i="35"/>
  <c r="AB20" i="33"/>
  <c r="K37" i="32"/>
  <c r="J20" i="35"/>
  <c r="Z15" i="30"/>
  <c r="I34" i="32"/>
  <c r="F15" i="33"/>
  <c r="G74" i="33"/>
  <c r="G103" i="33"/>
  <c r="G47" i="33"/>
  <c r="F17" i="33"/>
  <c r="G48" i="33"/>
  <c r="R17" i="33"/>
  <c r="S73" i="33"/>
  <c r="S57" i="31"/>
  <c r="G101" i="35"/>
  <c r="G47" i="35"/>
  <c r="G100" i="33"/>
  <c r="G104" i="33"/>
  <c r="I68" i="34"/>
  <c r="F18" i="33"/>
  <c r="AU12" i="24"/>
  <c r="D77" i="27"/>
  <c r="D86" i="31"/>
  <c r="D112" i="31"/>
  <c r="D67" i="36"/>
  <c r="AN10" i="36"/>
  <c r="D108" i="36"/>
  <c r="H11" i="21"/>
  <c r="H12" i="21" s="1"/>
  <c r="K112" i="35"/>
  <c r="S86" i="30"/>
  <c r="K77" i="24"/>
  <c r="C22" i="20"/>
  <c r="D22" i="20" s="1"/>
  <c r="P7" i="21" s="1"/>
  <c r="P8" i="21" s="1"/>
  <c r="O11" i="21"/>
  <c r="O12" i="21" s="1"/>
  <c r="I112" i="30"/>
  <c r="R31" i="22"/>
  <c r="R33" i="22" s="1"/>
  <c r="I24" i="21" s="1"/>
  <c r="AK20" i="22"/>
  <c r="AS6" i="34"/>
  <c r="H17" i="34"/>
  <c r="BH8" i="34"/>
  <c r="BH10" i="34" s="1"/>
  <c r="X14" i="34"/>
  <c r="X10" i="34"/>
  <c r="BA8" i="33"/>
  <c r="BA17" i="33" s="1"/>
  <c r="AH6" i="33"/>
  <c r="AH13" i="33" s="1"/>
  <c r="P14" i="33"/>
  <c r="AC41" i="33"/>
  <c r="AC31" i="33"/>
  <c r="AB10" i="33"/>
  <c r="AC34" i="33"/>
  <c r="AB14" i="33"/>
  <c r="AD114" i="33"/>
  <c r="AT11" i="33" s="1"/>
  <c r="I6" i="21"/>
  <c r="F14" i="32"/>
  <c r="G32" i="32"/>
  <c r="N6" i="21"/>
  <c r="F11" i="32"/>
  <c r="F13" i="32"/>
  <c r="F15" i="32"/>
  <c r="R20" i="32"/>
  <c r="G31" i="32"/>
  <c r="L16" i="32"/>
  <c r="L21" i="32"/>
  <c r="L19" i="32"/>
  <c r="BA19" i="32"/>
  <c r="F176" i="38" s="1"/>
  <c r="P51" i="38" s="1"/>
  <c r="Z16" i="35"/>
  <c r="T18" i="30"/>
  <c r="F10" i="35"/>
  <c r="T15" i="29"/>
  <c r="J20" i="30"/>
  <c r="Z14" i="30"/>
  <c r="Z12" i="30"/>
  <c r="T17" i="29"/>
  <c r="T18" i="29"/>
  <c r="R11" i="26"/>
  <c r="P19" i="27"/>
  <c r="P13" i="28"/>
  <c r="J16" i="30"/>
  <c r="H14" i="29"/>
  <c r="F13" i="26"/>
  <c r="G47" i="26"/>
  <c r="J12" i="24"/>
  <c r="G7" i="32"/>
  <c r="G50" i="33"/>
  <c r="G70" i="33"/>
  <c r="G80" i="33"/>
  <c r="G91" i="33"/>
  <c r="G99" i="33"/>
  <c r="G107" i="33"/>
  <c r="F16" i="33"/>
  <c r="G43" i="33"/>
  <c r="G54" i="33"/>
  <c r="G29" i="33"/>
  <c r="G33" i="33"/>
  <c r="G37" i="33"/>
  <c r="G53" i="33"/>
  <c r="S49" i="34"/>
  <c r="S85" i="34"/>
  <c r="S68" i="34"/>
  <c r="S107" i="34"/>
  <c r="R18" i="34"/>
  <c r="R18" i="33"/>
  <c r="S70" i="34"/>
  <c r="S105" i="34"/>
  <c r="S41" i="34"/>
  <c r="S36" i="34"/>
  <c r="S43" i="33"/>
  <c r="S70" i="33"/>
  <c r="S77" i="33"/>
  <c r="S104" i="33"/>
  <c r="S37" i="33"/>
  <c r="S69" i="31"/>
  <c r="S97" i="31"/>
  <c r="R18" i="31"/>
  <c r="S43" i="31"/>
  <c r="S70" i="31"/>
  <c r="T31" i="22"/>
  <c r="T33" i="22" s="1"/>
  <c r="T127" i="22" s="1"/>
  <c r="N19" i="33"/>
  <c r="O111" i="33"/>
  <c r="O95" i="33"/>
  <c r="O59" i="33"/>
  <c r="O51" i="33"/>
  <c r="O30" i="33"/>
  <c r="O104" i="33"/>
  <c r="O83" i="33"/>
  <c r="O67" i="33"/>
  <c r="O45" i="33"/>
  <c r="O33" i="33"/>
  <c r="O102" i="33"/>
  <c r="O81" i="33"/>
  <c r="O58" i="33"/>
  <c r="O48" i="33"/>
  <c r="N14" i="33"/>
  <c r="O100" i="33"/>
  <c r="O84" i="33"/>
  <c r="O63" i="33"/>
  <c r="O35" i="33"/>
  <c r="P16" i="32"/>
  <c r="R12" i="32"/>
  <c r="S36" i="26"/>
  <c r="S74" i="26"/>
  <c r="S110" i="26"/>
  <c r="S56" i="26"/>
  <c r="S95" i="26"/>
  <c r="S30" i="26"/>
  <c r="S68" i="26"/>
  <c r="S104" i="26"/>
  <c r="U43" i="29"/>
  <c r="U63" i="29"/>
  <c r="U81" i="29"/>
  <c r="U99" i="29"/>
  <c r="U48" i="29"/>
  <c r="U37" i="29"/>
  <c r="U57" i="29"/>
  <c r="U76" i="29"/>
  <c r="U96" i="29"/>
  <c r="U45" i="29"/>
  <c r="U65" i="29"/>
  <c r="U83" i="29"/>
  <c r="U101" i="29"/>
  <c r="W108" i="28"/>
  <c r="W105" i="28"/>
  <c r="W99" i="28"/>
  <c r="W112" i="34"/>
  <c r="G64" i="35"/>
  <c r="G85" i="35"/>
  <c r="G59" i="26"/>
  <c r="G106" i="33"/>
  <c r="G71" i="33"/>
  <c r="G83" i="33"/>
  <c r="G7" i="33"/>
  <c r="G107" i="26"/>
  <c r="G105" i="26"/>
  <c r="G108" i="26"/>
  <c r="K52" i="24"/>
  <c r="K36" i="24"/>
  <c r="K81" i="24"/>
  <c r="K42" i="24"/>
  <c r="K99" i="24"/>
  <c r="K58" i="24"/>
  <c r="J13" i="24"/>
  <c r="K64" i="24"/>
  <c r="K47" i="24"/>
  <c r="Q93" i="32"/>
  <c r="Q51" i="32"/>
  <c r="Q45" i="32"/>
  <c r="Q83" i="32"/>
  <c r="Q99" i="32"/>
  <c r="S50" i="32"/>
  <c r="S69" i="32"/>
  <c r="S71" i="32"/>
  <c r="U90" i="29"/>
  <c r="U70" i="29"/>
  <c r="U94" i="29"/>
  <c r="U66" i="29"/>
  <c r="G41" i="26"/>
  <c r="G110" i="33"/>
  <c r="U101" i="30"/>
  <c r="U65" i="30"/>
  <c r="U108" i="30"/>
  <c r="U92" i="30"/>
  <c r="U72" i="30"/>
  <c r="U53" i="30"/>
  <c r="U33" i="30"/>
  <c r="U105" i="30"/>
  <c r="U69" i="30"/>
  <c r="U34" i="30"/>
  <c r="U107" i="30"/>
  <c r="U91" i="30"/>
  <c r="U71" i="30"/>
  <c r="U52" i="30"/>
  <c r="U32" i="30"/>
  <c r="U48" i="30"/>
  <c r="U98" i="30"/>
  <c r="U80" i="30"/>
  <c r="U59" i="30"/>
  <c r="U42" i="30"/>
  <c r="F10" i="32"/>
  <c r="M52" i="34"/>
  <c r="M70" i="34"/>
  <c r="M101" i="34"/>
  <c r="L18" i="34"/>
  <c r="M57" i="34"/>
  <c r="M75" i="34"/>
  <c r="M94" i="34"/>
  <c r="M110" i="34"/>
  <c r="L16" i="34"/>
  <c r="M58" i="34"/>
  <c r="M76" i="34"/>
  <c r="M103" i="34"/>
  <c r="M47" i="34"/>
  <c r="Z5" i="36"/>
  <c r="AR4" i="36" s="1"/>
  <c r="AC49" i="34"/>
  <c r="AC85" i="34"/>
  <c r="AB19" i="33"/>
  <c r="AC103" i="34"/>
  <c r="AC77" i="33"/>
  <c r="AB15" i="34"/>
  <c r="G34" i="32"/>
  <c r="F20" i="32"/>
  <c r="G100" i="32"/>
  <c r="G90" i="32"/>
  <c r="M38" i="26"/>
  <c r="Z10" i="35"/>
  <c r="AA92" i="30"/>
  <c r="AA64" i="35"/>
  <c r="AA102" i="35"/>
  <c r="AA56" i="30"/>
  <c r="AA54" i="35"/>
  <c r="AA95" i="35"/>
  <c r="AA60" i="30"/>
  <c r="AA93" i="35"/>
  <c r="AA71" i="35"/>
  <c r="AA52" i="35"/>
  <c r="AA32" i="35"/>
  <c r="Z17" i="35"/>
  <c r="AA104" i="35"/>
  <c r="AA85" i="35"/>
  <c r="AA66" i="35"/>
  <c r="AA46" i="35"/>
  <c r="AR6" i="35"/>
  <c r="AR13" i="35" s="1"/>
  <c r="AA34" i="35"/>
  <c r="AA81" i="30"/>
  <c r="AA76" i="35"/>
  <c r="AA111" i="35"/>
  <c r="AA107" i="30"/>
  <c r="AA91" i="30"/>
  <c r="AA70" i="30"/>
  <c r="AA51" i="30"/>
  <c r="AA31" i="30"/>
  <c r="AA102" i="30"/>
  <c r="AA83" i="30"/>
  <c r="AA65" i="30"/>
  <c r="AA45" i="30"/>
  <c r="Z10" i="30"/>
  <c r="AA97" i="30"/>
  <c r="AA76" i="30"/>
  <c r="AA57" i="30"/>
  <c r="AA37" i="30"/>
  <c r="Z16" i="30"/>
  <c r="AH20" i="22"/>
  <c r="AA38" i="26"/>
  <c r="V114" i="26"/>
  <c r="X12" i="34"/>
  <c r="AE48" i="34"/>
  <c r="Y59" i="34"/>
  <c r="Y73" i="34"/>
  <c r="Y83" i="34"/>
  <c r="AE93" i="34"/>
  <c r="AE101" i="34"/>
  <c r="AE109" i="34"/>
  <c r="M60" i="33"/>
  <c r="K6" i="21"/>
  <c r="Z114" i="29"/>
  <c r="S355" i="37" s="1"/>
  <c r="AA38" i="29"/>
  <c r="J114" i="28"/>
  <c r="O124" i="22"/>
  <c r="AL20" i="22"/>
  <c r="AE49" i="34"/>
  <c r="Y60" i="34"/>
  <c r="AE67" i="34"/>
  <c r="AE81" i="34"/>
  <c r="AE90" i="34"/>
  <c r="AE98" i="34"/>
  <c r="AE106" i="34"/>
  <c r="AD19" i="34"/>
  <c r="AE54" i="34"/>
  <c r="AE64" i="34"/>
  <c r="AE72" i="34"/>
  <c r="AE82" i="34"/>
  <c r="Y94" i="34"/>
  <c r="Y102" i="34"/>
  <c r="Y110" i="34"/>
  <c r="L16" i="33"/>
  <c r="M38" i="33"/>
  <c r="L114" i="33"/>
  <c r="S144" i="37" s="1"/>
  <c r="W124" i="22"/>
  <c r="AP20" i="22"/>
  <c r="AP23" i="22" s="1"/>
  <c r="AP24" i="22" s="1"/>
  <c r="AE34" i="34"/>
  <c r="AE65" i="34"/>
  <c r="AE73" i="34"/>
  <c r="L12" i="33"/>
  <c r="M49" i="33"/>
  <c r="M55" i="33"/>
  <c r="M66" i="33"/>
  <c r="M54" i="33"/>
  <c r="M65" i="33"/>
  <c r="M85" i="33"/>
  <c r="AD16" i="34"/>
  <c r="AE35" i="34"/>
  <c r="AE47" i="34"/>
  <c r="AE51" i="34"/>
  <c r="AE59" i="34"/>
  <c r="Y41" i="34"/>
  <c r="M86" i="33"/>
  <c r="AC34" i="32"/>
  <c r="AC72" i="32"/>
  <c r="AC74" i="32"/>
  <c r="AC84" i="32"/>
  <c r="AC94" i="32"/>
  <c r="AC102" i="32"/>
  <c r="AC110" i="32"/>
  <c r="AC76" i="32"/>
  <c r="AC96" i="32"/>
  <c r="AC64" i="32"/>
  <c r="AC42" i="32"/>
  <c r="AC106" i="32"/>
  <c r="AC98" i="32"/>
  <c r="AC104" i="32"/>
  <c r="AC105" i="32"/>
  <c r="Y95" i="34"/>
  <c r="Y103" i="34"/>
  <c r="Y111" i="34"/>
  <c r="M68" i="33"/>
  <c r="AC85" i="32"/>
  <c r="Y31" i="34"/>
  <c r="AE77" i="34"/>
  <c r="Y86" i="34"/>
  <c r="M50" i="33"/>
  <c r="AC63" i="32"/>
  <c r="AC108" i="32"/>
  <c r="X84" i="36"/>
  <c r="AC70" i="32"/>
  <c r="T114" i="26"/>
  <c r="S258" i="37" s="1"/>
  <c r="D38" i="28"/>
  <c r="AU12" i="32"/>
  <c r="F36" i="36"/>
  <c r="Z22" i="27"/>
  <c r="Z24" i="27" s="1"/>
  <c r="O353" i="37" s="1"/>
  <c r="AB22" i="27"/>
  <c r="AB24" i="27" s="1"/>
  <c r="O384" i="37" s="1"/>
  <c r="AC72" i="34"/>
  <c r="AC111" i="34"/>
  <c r="AC59" i="34"/>
  <c r="AC100" i="34"/>
  <c r="AB21" i="34"/>
  <c r="AC80" i="34"/>
  <c r="AC109" i="34"/>
  <c r="AB16" i="34"/>
  <c r="AC57" i="34"/>
  <c r="AC75" i="34"/>
  <c r="AC94" i="34"/>
  <c r="AC110" i="34"/>
  <c r="AB11" i="34"/>
  <c r="AC82" i="34"/>
  <c r="AC69" i="34"/>
  <c r="AC108" i="34"/>
  <c r="AC52" i="34"/>
  <c r="AC86" i="34"/>
  <c r="AB16" i="33"/>
  <c r="AB19" i="34"/>
  <c r="AC63" i="34"/>
  <c r="AC81" i="34"/>
  <c r="AC98" i="34"/>
  <c r="AC54" i="34"/>
  <c r="AC95" i="34"/>
  <c r="AB12" i="34"/>
  <c r="AC77" i="34"/>
  <c r="AB11" i="33"/>
  <c r="AC60" i="34"/>
  <c r="AC93" i="34"/>
  <c r="Z10" i="32"/>
  <c r="AL6" i="32"/>
  <c r="AL13" i="32" s="1"/>
  <c r="D7" i="24"/>
  <c r="E102" i="24" s="1"/>
  <c r="M55" i="32"/>
  <c r="M81" i="32"/>
  <c r="M99" i="32"/>
  <c r="M57" i="32"/>
  <c r="M97" i="32"/>
  <c r="M63" i="32"/>
  <c r="M43" i="32"/>
  <c r="M34" i="32"/>
  <c r="M30" i="32"/>
  <c r="M52" i="32"/>
  <c r="M58" i="32"/>
  <c r="M66" i="32"/>
  <c r="M90" i="32"/>
  <c r="M94" i="32"/>
  <c r="M98" i="32"/>
  <c r="M102" i="32"/>
  <c r="M106" i="32"/>
  <c r="M110" i="32"/>
  <c r="M36" i="32"/>
  <c r="M44" i="32"/>
  <c r="M54" i="32"/>
  <c r="M72" i="32"/>
  <c r="M74" i="32"/>
  <c r="M80" i="32"/>
  <c r="M84" i="32"/>
  <c r="M42" i="32"/>
  <c r="M50" i="32"/>
  <c r="M76" i="32"/>
  <c r="M82" i="32"/>
  <c r="M48" i="32"/>
  <c r="M64" i="32"/>
  <c r="M68" i="32"/>
  <c r="M92" i="32"/>
  <c r="M96" i="32"/>
  <c r="M100" i="32"/>
  <c r="M104" i="32"/>
  <c r="M108" i="32"/>
  <c r="M56" i="32"/>
  <c r="M69" i="32"/>
  <c r="M85" i="32"/>
  <c r="M107" i="32"/>
  <c r="M65" i="32"/>
  <c r="M101" i="32"/>
  <c r="M73" i="32"/>
  <c r="M53" i="32"/>
  <c r="M95" i="34"/>
  <c r="M83" i="34"/>
  <c r="M35" i="32"/>
  <c r="M75" i="32"/>
  <c r="M67" i="32"/>
  <c r="M37" i="32"/>
  <c r="M89" i="32"/>
  <c r="M105" i="32"/>
  <c r="M95" i="32"/>
  <c r="M59" i="32"/>
  <c r="M71" i="32"/>
  <c r="M104" i="34"/>
  <c r="M49" i="32"/>
  <c r="M77" i="32"/>
  <c r="M91" i="32"/>
  <c r="M51" i="32"/>
  <c r="M93" i="32"/>
  <c r="M109" i="32"/>
  <c r="M111" i="32"/>
  <c r="M70" i="32"/>
  <c r="M103" i="32"/>
  <c r="F18" i="34"/>
  <c r="G46" i="32"/>
  <c r="G94" i="32"/>
  <c r="G36" i="32"/>
  <c r="G76" i="32"/>
  <c r="G108" i="32"/>
  <c r="G68" i="32"/>
  <c r="G98" i="32"/>
  <c r="G38" i="32"/>
  <c r="G66" i="32"/>
  <c r="G80" i="32"/>
  <c r="G58" i="32"/>
  <c r="G102" i="32"/>
  <c r="G48" i="32"/>
  <c r="G84" i="32"/>
  <c r="G33" i="32"/>
  <c r="G72" i="32"/>
  <c r="G106" i="32"/>
  <c r="G42" i="32"/>
  <c r="G70" i="32"/>
  <c r="F18" i="32"/>
  <c r="F21" i="32"/>
  <c r="G29" i="32"/>
  <c r="G43" i="32"/>
  <c r="G55" i="32"/>
  <c r="G59" i="32"/>
  <c r="G67" i="32"/>
  <c r="G81" i="32"/>
  <c r="G89" i="32"/>
  <c r="G97" i="32"/>
  <c r="G105" i="32"/>
  <c r="G37" i="32"/>
  <c r="G41" i="32"/>
  <c r="G49" i="32"/>
  <c r="G53" i="32"/>
  <c r="G65" i="32"/>
  <c r="G71" i="32"/>
  <c r="G95" i="32"/>
  <c r="G103" i="32"/>
  <c r="G111" i="32"/>
  <c r="G45" i="32"/>
  <c r="G57" i="32"/>
  <c r="G63" i="32"/>
  <c r="G73" i="32"/>
  <c r="G85" i="32"/>
  <c r="G93" i="32"/>
  <c r="G101" i="32"/>
  <c r="G109" i="32"/>
  <c r="BA8" i="32"/>
  <c r="F16" i="32"/>
  <c r="G35" i="32"/>
  <c r="G47" i="32"/>
  <c r="G51" i="32"/>
  <c r="G83" i="32"/>
  <c r="G91" i="32"/>
  <c r="G99" i="32"/>
  <c r="G107" i="32"/>
  <c r="G50" i="32"/>
  <c r="G74" i="32"/>
  <c r="G104" i="32"/>
  <c r="F12" i="32"/>
  <c r="G54" i="32"/>
  <c r="G75" i="32"/>
  <c r="G112" i="32"/>
  <c r="S63" i="34"/>
  <c r="S81" i="34"/>
  <c r="S98" i="34"/>
  <c r="S54" i="34"/>
  <c r="S72" i="34"/>
  <c r="S95" i="34"/>
  <c r="S111" i="34"/>
  <c r="R16" i="34"/>
  <c r="S55" i="34"/>
  <c r="P269" i="37" s="1"/>
  <c r="S73" i="34"/>
  <c r="S96" i="34"/>
  <c r="S112" i="34"/>
  <c r="S48" i="34"/>
  <c r="S66" i="34"/>
  <c r="S84" i="34"/>
  <c r="S101" i="34"/>
  <c r="S38" i="34"/>
  <c r="R10" i="34"/>
  <c r="S42" i="34"/>
  <c r="S43" i="34"/>
  <c r="S7" i="34"/>
  <c r="S24" i="34" s="1"/>
  <c r="S51" i="31"/>
  <c r="S53" i="34"/>
  <c r="S71" i="34"/>
  <c r="S90" i="34"/>
  <c r="S106" i="34"/>
  <c r="R15" i="34"/>
  <c r="S64" i="34"/>
  <c r="S82" i="34"/>
  <c r="S103" i="34"/>
  <c r="S47" i="34"/>
  <c r="S65" i="34"/>
  <c r="S83" i="34"/>
  <c r="S104" i="34"/>
  <c r="R19" i="34"/>
  <c r="S56" i="34"/>
  <c r="S74" i="34"/>
  <c r="S93" i="34"/>
  <c r="S109" i="34"/>
  <c r="S32" i="34"/>
  <c r="S34" i="34"/>
  <c r="S30" i="34"/>
  <c r="R17" i="34"/>
  <c r="R14" i="31"/>
  <c r="AC50" i="34"/>
  <c r="AC68" i="34"/>
  <c r="AC91" i="34"/>
  <c r="AC107" i="34"/>
  <c r="AC47" i="34"/>
  <c r="AC65" i="34"/>
  <c r="AC83" i="34"/>
  <c r="AC104" i="34"/>
  <c r="AB15" i="33"/>
  <c r="AC48" i="34"/>
  <c r="AC66" i="34"/>
  <c r="AC84" i="34"/>
  <c r="AC32" i="34"/>
  <c r="AC34" i="34"/>
  <c r="AC36" i="34"/>
  <c r="AC38" i="34"/>
  <c r="AC42" i="34"/>
  <c r="AC44" i="34"/>
  <c r="AC46" i="34"/>
  <c r="AC30" i="34"/>
  <c r="AC31" i="34"/>
  <c r="AC33" i="34"/>
  <c r="AC35" i="34"/>
  <c r="AC37" i="34"/>
  <c r="AC41" i="34"/>
  <c r="AC43" i="34"/>
  <c r="AC45" i="34"/>
  <c r="AC29" i="34"/>
  <c r="AC58" i="34"/>
  <c r="AC76" i="34"/>
  <c r="AC99" i="34"/>
  <c r="AC46" i="33"/>
  <c r="AC51" i="33"/>
  <c r="AC53" i="33"/>
  <c r="AC55" i="33"/>
  <c r="AC57" i="33"/>
  <c r="AC59" i="33"/>
  <c r="AC81" i="33"/>
  <c r="AC83" i="33"/>
  <c r="AC85" i="33"/>
  <c r="AC44" i="33"/>
  <c r="AC49" i="33"/>
  <c r="AC63" i="33"/>
  <c r="AC65" i="33"/>
  <c r="AC67" i="33"/>
  <c r="AC69" i="33"/>
  <c r="AC71" i="33"/>
  <c r="AC73" i="33"/>
  <c r="AC75" i="33"/>
  <c r="AC90" i="33"/>
  <c r="AC92" i="33"/>
  <c r="AC94" i="33"/>
  <c r="AC96" i="33"/>
  <c r="AC98" i="33"/>
  <c r="AC100" i="33"/>
  <c r="AC102" i="33"/>
  <c r="AC104" i="33"/>
  <c r="AC106" i="33"/>
  <c r="AC108" i="33"/>
  <c r="AC110" i="33"/>
  <c r="AB5" i="36"/>
  <c r="AC47" i="33"/>
  <c r="AC50" i="33"/>
  <c r="AC52" i="33"/>
  <c r="AC54" i="33"/>
  <c r="AC56" i="33"/>
  <c r="AC58" i="33"/>
  <c r="AC80" i="33"/>
  <c r="AC82" i="33"/>
  <c r="AC84" i="33"/>
  <c r="AC45" i="33"/>
  <c r="AC48" i="33"/>
  <c r="AC60" i="33"/>
  <c r="AC64" i="33"/>
  <c r="AC66" i="33"/>
  <c r="AC68" i="33"/>
  <c r="AC70" i="33"/>
  <c r="AC72" i="33"/>
  <c r="AC74" i="33"/>
  <c r="AC76" i="33"/>
  <c r="AC86" i="33"/>
  <c r="AC89" i="33"/>
  <c r="AC91" i="33"/>
  <c r="AC93" i="33"/>
  <c r="AC95" i="33"/>
  <c r="AC97" i="33"/>
  <c r="AC99" i="33"/>
  <c r="AC101" i="33"/>
  <c r="AC103" i="33"/>
  <c r="AC105" i="33"/>
  <c r="AC107" i="33"/>
  <c r="AC109" i="33"/>
  <c r="AC111" i="33"/>
  <c r="AC112" i="33"/>
  <c r="AC55" i="34"/>
  <c r="AC73" i="34"/>
  <c r="AC96" i="34"/>
  <c r="AC112" i="34"/>
  <c r="AB18" i="34"/>
  <c r="AC56" i="34"/>
  <c r="AC74" i="34"/>
  <c r="AC89" i="34"/>
  <c r="AC105" i="34"/>
  <c r="AB18" i="33"/>
  <c r="AA60" i="32"/>
  <c r="AA84" i="32"/>
  <c r="Z12" i="32"/>
  <c r="AA66" i="32"/>
  <c r="AA86" i="32"/>
  <c r="AA52" i="32"/>
  <c r="AA72" i="32"/>
  <c r="AA92" i="32"/>
  <c r="AA100" i="32"/>
  <c r="AA108" i="32"/>
  <c r="AA74" i="32"/>
  <c r="AA112" i="32"/>
  <c r="AA31" i="32"/>
  <c r="AA68" i="32"/>
  <c r="AA54" i="32"/>
  <c r="AA75" i="32"/>
  <c r="AA34" i="32"/>
  <c r="AA94" i="32"/>
  <c r="AA102" i="32"/>
  <c r="AA110" i="32"/>
  <c r="AA45" i="32"/>
  <c r="AA71" i="32"/>
  <c r="AA81" i="32"/>
  <c r="AA83" i="32"/>
  <c r="AA85" i="32"/>
  <c r="AA63" i="32"/>
  <c r="AA65" i="32"/>
  <c r="AA67" i="32"/>
  <c r="AA35" i="32"/>
  <c r="AA41" i="32"/>
  <c r="AA47" i="32"/>
  <c r="AA49" i="32"/>
  <c r="AA51" i="32"/>
  <c r="AA53" i="32"/>
  <c r="AA55" i="32"/>
  <c r="AA57" i="32"/>
  <c r="AA59" i="32"/>
  <c r="Z21" i="32"/>
  <c r="AA69" i="32"/>
  <c r="AA89" i="32"/>
  <c r="AA91" i="32"/>
  <c r="AA93" i="32"/>
  <c r="AA95" i="32"/>
  <c r="AA97" i="32"/>
  <c r="AA99" i="32"/>
  <c r="AA101" i="32"/>
  <c r="AA103" i="32"/>
  <c r="AA105" i="32"/>
  <c r="AA107" i="32"/>
  <c r="AA109" i="32"/>
  <c r="AA111" i="32"/>
  <c r="AA38" i="32"/>
  <c r="AA70" i="32"/>
  <c r="AA48" i="32"/>
  <c r="AA56" i="32"/>
  <c r="AA76" i="32"/>
  <c r="AA46" i="32"/>
  <c r="AA96" i="32"/>
  <c r="AA104" i="32"/>
  <c r="AA73" i="32"/>
  <c r="AA50" i="32"/>
  <c r="AA58" i="32"/>
  <c r="AA90" i="32"/>
  <c r="AA98" i="32"/>
  <c r="AA106" i="32"/>
  <c r="I94" i="34"/>
  <c r="I63" i="34"/>
  <c r="I75" i="34"/>
  <c r="I106" i="34"/>
  <c r="I54" i="34"/>
  <c r="M111" i="34"/>
  <c r="M51" i="34"/>
  <c r="M92" i="34"/>
  <c r="M69" i="34"/>
  <c r="M30" i="34"/>
  <c r="M33" i="34"/>
  <c r="M37" i="34"/>
  <c r="M43" i="34"/>
  <c r="M32" i="34"/>
  <c r="M36" i="34"/>
  <c r="M42" i="34"/>
  <c r="M46" i="34"/>
  <c r="M35" i="34"/>
  <c r="M41" i="34"/>
  <c r="M45" i="34"/>
  <c r="M31" i="34"/>
  <c r="M34" i="34"/>
  <c r="M38" i="34"/>
  <c r="M44" i="34"/>
  <c r="M55" i="34"/>
  <c r="M73" i="34"/>
  <c r="M96" i="34"/>
  <c r="M112" i="34"/>
  <c r="L11" i="34"/>
  <c r="M59" i="34"/>
  <c r="M77" i="34"/>
  <c r="M100" i="34"/>
  <c r="L5" i="36"/>
  <c r="L31" i="22"/>
  <c r="L33" i="22" s="1"/>
  <c r="F24" i="21" s="1"/>
  <c r="O32" i="32"/>
  <c r="K44" i="34"/>
  <c r="K106" i="34"/>
  <c r="K90" i="34"/>
  <c r="K71" i="34"/>
  <c r="K53" i="34"/>
  <c r="K31" i="34"/>
  <c r="J10" i="34"/>
  <c r="K36" i="34"/>
  <c r="K37" i="34"/>
  <c r="J13" i="34"/>
  <c r="K105" i="34"/>
  <c r="K89" i="34"/>
  <c r="K70" i="34"/>
  <c r="K52" i="34"/>
  <c r="K112" i="34"/>
  <c r="K96" i="34"/>
  <c r="K73" i="34"/>
  <c r="K55" i="34"/>
  <c r="J12" i="34"/>
  <c r="K103" i="34"/>
  <c r="K82" i="34"/>
  <c r="K64" i="34"/>
  <c r="J18" i="34"/>
  <c r="K30" i="34"/>
  <c r="K102" i="34"/>
  <c r="K85" i="34"/>
  <c r="K67" i="34"/>
  <c r="K49" i="34"/>
  <c r="K7" i="34"/>
  <c r="K24" i="34" s="1"/>
  <c r="AJ8" i="34" s="1"/>
  <c r="K35" i="34"/>
  <c r="J17" i="34"/>
  <c r="K42" i="34"/>
  <c r="K43" i="34"/>
  <c r="K101" i="34"/>
  <c r="K84" i="34"/>
  <c r="K66" i="34"/>
  <c r="K48" i="34"/>
  <c r="K108" i="34"/>
  <c r="K92" i="34"/>
  <c r="K69" i="34"/>
  <c r="K51" i="34"/>
  <c r="K99" i="34"/>
  <c r="K76" i="34"/>
  <c r="K58" i="34"/>
  <c r="J11" i="34"/>
  <c r="AJ6" i="34"/>
  <c r="K34" i="34"/>
  <c r="K98" i="34"/>
  <c r="K81" i="34"/>
  <c r="K63" i="34"/>
  <c r="J16" i="34"/>
  <c r="BA19" i="34"/>
  <c r="F215" i="38" s="1"/>
  <c r="K41" i="34"/>
  <c r="K29" i="34"/>
  <c r="K46" i="34"/>
  <c r="K97" i="34"/>
  <c r="K80" i="34"/>
  <c r="K60" i="34"/>
  <c r="J15" i="34"/>
  <c r="K104" i="34"/>
  <c r="K83" i="34"/>
  <c r="K65" i="34"/>
  <c r="K47" i="34"/>
  <c r="K111" i="34"/>
  <c r="K95" i="34"/>
  <c r="K72" i="34"/>
  <c r="K54" i="34"/>
  <c r="K38" i="34"/>
  <c r="K110" i="34"/>
  <c r="K94" i="34"/>
  <c r="K75" i="34"/>
  <c r="K57" i="34"/>
  <c r="J21" i="34"/>
  <c r="J20" i="34"/>
  <c r="K45" i="34"/>
  <c r="K32" i="34"/>
  <c r="K33" i="34"/>
  <c r="J14" i="34"/>
  <c r="K109" i="34"/>
  <c r="K93" i="34"/>
  <c r="K74" i="34"/>
  <c r="K56" i="34"/>
  <c r="K100" i="34"/>
  <c r="K77" i="34"/>
  <c r="K59" i="34"/>
  <c r="J19" i="34"/>
  <c r="K107" i="34"/>
  <c r="K91" i="34"/>
  <c r="K68" i="34"/>
  <c r="K50" i="34"/>
  <c r="J11" i="32"/>
  <c r="K44" i="32"/>
  <c r="K38" i="33"/>
  <c r="K77" i="33"/>
  <c r="K76" i="31"/>
  <c r="K100" i="31"/>
  <c r="K63" i="31"/>
  <c r="K109" i="31"/>
  <c r="K33" i="31"/>
  <c r="K84" i="31"/>
  <c r="K46" i="31"/>
  <c r="J17" i="31"/>
  <c r="K43" i="24"/>
  <c r="K82" i="24"/>
  <c r="J10" i="24"/>
  <c r="K97" i="24"/>
  <c r="K112" i="24"/>
  <c r="K96" i="24"/>
  <c r="K74" i="24"/>
  <c r="K55" i="24"/>
  <c r="K35" i="24"/>
  <c r="K111" i="24"/>
  <c r="K95" i="24"/>
  <c r="K73" i="24"/>
  <c r="K54" i="24"/>
  <c r="K34" i="24"/>
  <c r="J14" i="24"/>
  <c r="K53" i="24"/>
  <c r="K94" i="24"/>
  <c r="K105" i="24"/>
  <c r="J21" i="32"/>
  <c r="K31" i="32"/>
  <c r="K53" i="33"/>
  <c r="J20" i="33"/>
  <c r="K37" i="31"/>
  <c r="K81" i="31"/>
  <c r="K43" i="31"/>
  <c r="K72" i="31"/>
  <c r="K103" i="31"/>
  <c r="K66" i="31"/>
  <c r="J10" i="31"/>
  <c r="J14" i="31"/>
  <c r="K63" i="24"/>
  <c r="K101" i="24"/>
  <c r="K56" i="24"/>
  <c r="K104" i="24"/>
  <c r="K85" i="24"/>
  <c r="K66" i="24"/>
  <c r="K46" i="24"/>
  <c r="K7" i="24"/>
  <c r="K24" i="24" s="1"/>
  <c r="AJ8" i="24" s="1"/>
  <c r="K103" i="24"/>
  <c r="K84" i="24"/>
  <c r="K65" i="24"/>
  <c r="K45" i="24"/>
  <c r="AJ6" i="24"/>
  <c r="AJ13" i="24" s="1"/>
  <c r="K72" i="24"/>
  <c r="K110" i="24"/>
  <c r="K67" i="24"/>
  <c r="H20" i="32"/>
  <c r="I57" i="32"/>
  <c r="I68" i="32"/>
  <c r="H16" i="26"/>
  <c r="I7" i="32"/>
  <c r="I24" i="32" s="1"/>
  <c r="I30" i="32"/>
  <c r="G110" i="34"/>
  <c r="G100" i="34"/>
  <c r="G85" i="34"/>
  <c r="G111" i="26"/>
  <c r="G58" i="34"/>
  <c r="G80" i="26"/>
  <c r="F11" i="35"/>
  <c r="F19" i="35"/>
  <c r="G97" i="35"/>
  <c r="G76" i="35"/>
  <c r="G57" i="35"/>
  <c r="G36" i="35"/>
  <c r="F20" i="35"/>
  <c r="G100" i="35"/>
  <c r="G81" i="35"/>
  <c r="G63" i="35"/>
  <c r="G42" i="35"/>
  <c r="F14" i="35"/>
  <c r="F13" i="35"/>
  <c r="F21" i="35"/>
  <c r="G109" i="35"/>
  <c r="G93" i="35"/>
  <c r="G72" i="35"/>
  <c r="G53" i="35"/>
  <c r="G32" i="35"/>
  <c r="G60" i="35"/>
  <c r="G96" i="35"/>
  <c r="G75" i="35"/>
  <c r="G56" i="35"/>
  <c r="G35" i="35"/>
  <c r="F18" i="35"/>
  <c r="F15" i="35"/>
  <c r="G105" i="35"/>
  <c r="G89" i="35"/>
  <c r="G68" i="35"/>
  <c r="G49" i="35"/>
  <c r="BA8" i="35"/>
  <c r="BA17" i="35" s="1"/>
  <c r="G108" i="35"/>
  <c r="G92" i="35"/>
  <c r="G71" i="35"/>
  <c r="G52" i="35"/>
  <c r="N13" i="32"/>
  <c r="I57" i="34"/>
  <c r="I90" i="34"/>
  <c r="I50" i="34"/>
  <c r="I91" i="34"/>
  <c r="I108" i="34"/>
  <c r="I95" i="34"/>
  <c r="I52" i="34"/>
  <c r="I81" i="34"/>
  <c r="I110" i="34"/>
  <c r="I72" i="34"/>
  <c r="I69" i="34"/>
  <c r="I89" i="34"/>
  <c r="F11" i="26"/>
  <c r="F16" i="26"/>
  <c r="F18" i="26"/>
  <c r="G81" i="26"/>
  <c r="G63" i="26"/>
  <c r="G42" i="26"/>
  <c r="N8" i="19"/>
  <c r="C8" i="19"/>
  <c r="G67" i="34"/>
  <c r="G95" i="34"/>
  <c r="G73" i="26"/>
  <c r="G74" i="26"/>
  <c r="F12" i="26"/>
  <c r="G101" i="26"/>
  <c r="G77" i="26"/>
  <c r="G53" i="26"/>
  <c r="G7" i="26"/>
  <c r="G104" i="26"/>
  <c r="G83" i="26"/>
  <c r="G57" i="26"/>
  <c r="G31" i="26"/>
  <c r="G82" i="26"/>
  <c r="G54" i="26"/>
  <c r="G68" i="26"/>
  <c r="G94" i="26"/>
  <c r="P8" i="19"/>
  <c r="F14" i="26"/>
  <c r="F21" i="26"/>
  <c r="G95" i="26"/>
  <c r="G75" i="26"/>
  <c r="G56" i="26"/>
  <c r="G36" i="26"/>
  <c r="G34" i="26"/>
  <c r="G86" i="26"/>
  <c r="G35" i="26"/>
  <c r="G89" i="26"/>
  <c r="G48" i="26"/>
  <c r="G97" i="26"/>
  <c r="G72" i="26"/>
  <c r="G46" i="26"/>
  <c r="F20" i="26"/>
  <c r="G100" i="26"/>
  <c r="G76" i="26"/>
  <c r="G51" i="26"/>
  <c r="AH6" i="26"/>
  <c r="G43" i="26"/>
  <c r="G30" i="26"/>
  <c r="G29" i="26"/>
  <c r="G103" i="26"/>
  <c r="G69" i="26"/>
  <c r="K8" i="19"/>
  <c r="D8" i="19"/>
  <c r="F19" i="26"/>
  <c r="F10" i="26"/>
  <c r="G91" i="26"/>
  <c r="G71" i="26"/>
  <c r="G52" i="26"/>
  <c r="G32" i="26"/>
  <c r="E8" i="19"/>
  <c r="G49" i="26"/>
  <c r="G98" i="26"/>
  <c r="G50" i="26"/>
  <c r="G99" i="26"/>
  <c r="G60" i="26"/>
  <c r="G109" i="26"/>
  <c r="G92" i="26"/>
  <c r="G66" i="26"/>
  <c r="G38" i="26"/>
  <c r="G112" i="26"/>
  <c r="G96" i="26"/>
  <c r="G70" i="26"/>
  <c r="G45" i="26"/>
  <c r="F17" i="26"/>
  <c r="G93" i="26"/>
  <c r="G102" i="26"/>
  <c r="G55" i="26"/>
  <c r="U63" i="32"/>
  <c r="T12" i="32"/>
  <c r="U33" i="32"/>
  <c r="U41" i="32"/>
  <c r="U74" i="32"/>
  <c r="T10" i="32"/>
  <c r="U31" i="32"/>
  <c r="U29" i="32"/>
  <c r="AO6" i="32"/>
  <c r="AO13" i="32" s="1"/>
  <c r="T19" i="32"/>
  <c r="U37" i="32"/>
  <c r="U43" i="32"/>
  <c r="T20" i="32"/>
  <c r="U36" i="32"/>
  <c r="U42" i="32"/>
  <c r="U77" i="32"/>
  <c r="T15" i="32"/>
  <c r="U35" i="32"/>
  <c r="U112" i="32"/>
  <c r="T21" i="32"/>
  <c r="U7" i="32"/>
  <c r="U24" i="32" s="1"/>
  <c r="AO8" i="32" s="1"/>
  <c r="T11" i="32"/>
  <c r="U86" i="32"/>
  <c r="U72" i="32"/>
  <c r="W34" i="35"/>
  <c r="W31" i="35"/>
  <c r="W45" i="35"/>
  <c r="W56" i="35"/>
  <c r="W70" i="35"/>
  <c r="W83" i="35"/>
  <c r="W96" i="35"/>
  <c r="W107" i="35"/>
  <c r="W35" i="35"/>
  <c r="W50" i="35"/>
  <c r="W63" i="35"/>
  <c r="W74" i="35"/>
  <c r="W90" i="35"/>
  <c r="W100" i="35"/>
  <c r="W111" i="35"/>
  <c r="W36" i="35"/>
  <c r="W51" i="35"/>
  <c r="W65" i="35"/>
  <c r="W75" i="35"/>
  <c r="W91" i="35"/>
  <c r="W102" i="35"/>
  <c r="W30" i="35"/>
  <c r="W43" i="35"/>
  <c r="W55" i="35"/>
  <c r="W69" i="35"/>
  <c r="W81" i="35"/>
  <c r="W95" i="35"/>
  <c r="W106" i="35"/>
  <c r="W48" i="35"/>
  <c r="W60" i="35"/>
  <c r="W110" i="34"/>
  <c r="W47" i="34"/>
  <c r="W83" i="34"/>
  <c r="V13" i="32"/>
  <c r="W38" i="32"/>
  <c r="W100" i="32"/>
  <c r="W72" i="32"/>
  <c r="W64" i="32"/>
  <c r="W34" i="32"/>
  <c r="W32" i="32"/>
  <c r="V15" i="32"/>
  <c r="W31" i="32"/>
  <c r="AP6" i="32"/>
  <c r="AP13" i="32" s="1"/>
  <c r="W44" i="32"/>
  <c r="W75" i="32"/>
  <c r="W108" i="32"/>
  <c r="W46" i="32"/>
  <c r="W84" i="32"/>
  <c r="W42" i="32"/>
  <c r="W69" i="32"/>
  <c r="W96" i="32"/>
  <c r="W56" i="32"/>
  <c r="W82" i="32"/>
  <c r="V11" i="32"/>
  <c r="V17" i="32"/>
  <c r="W77" i="32"/>
  <c r="W74" i="32"/>
  <c r="W36" i="32"/>
  <c r="W106" i="32"/>
  <c r="W86" i="32"/>
  <c r="W30" i="32"/>
  <c r="V10" i="32"/>
  <c r="V20" i="32"/>
  <c r="W54" i="32"/>
  <c r="W76" i="32"/>
  <c r="W112" i="32"/>
  <c r="W52" i="32"/>
  <c r="W90" i="32"/>
  <c r="W50" i="32"/>
  <c r="W70" i="32"/>
  <c r="W104" i="32"/>
  <c r="V12" i="28"/>
  <c r="W92" i="28"/>
  <c r="W69" i="28"/>
  <c r="W43" i="28"/>
  <c r="V14" i="26"/>
  <c r="V15" i="26"/>
  <c r="V17" i="26"/>
  <c r="V19" i="26"/>
  <c r="V16" i="26"/>
  <c r="V12" i="26"/>
  <c r="V18" i="26"/>
  <c r="P21" i="27"/>
  <c r="Q7" i="27"/>
  <c r="Q24" i="27" s="1"/>
  <c r="P14" i="28"/>
  <c r="P16" i="28"/>
  <c r="P21" i="28"/>
  <c r="P17" i="28"/>
  <c r="Q60" i="32"/>
  <c r="Q112" i="32"/>
  <c r="P19" i="32"/>
  <c r="P20" i="32"/>
  <c r="Q81" i="32"/>
  <c r="Q97" i="32"/>
  <c r="P13" i="32"/>
  <c r="Q55" i="32"/>
  <c r="Q69" i="32"/>
  <c r="Q53" i="32"/>
  <c r="P11" i="32"/>
  <c r="Q103" i="32"/>
  <c r="Q95" i="32"/>
  <c r="Q111" i="32"/>
  <c r="Q41" i="32"/>
  <c r="P10" i="32"/>
  <c r="P15" i="32"/>
  <c r="Q32" i="32"/>
  <c r="Q85" i="32"/>
  <c r="Q101" i="32"/>
  <c r="Q43" i="32"/>
  <c r="Q59" i="32"/>
  <c r="Q74" i="32"/>
  <c r="Q71" i="32"/>
  <c r="Q37" i="32"/>
  <c r="Q31" i="32"/>
  <c r="Q29" i="32"/>
  <c r="P12" i="33"/>
  <c r="Q31" i="33"/>
  <c r="Q34" i="33"/>
  <c r="Q33" i="33"/>
  <c r="Q36" i="33"/>
  <c r="Q46" i="33"/>
  <c r="Q43" i="33"/>
  <c r="P13" i="33"/>
  <c r="P17" i="33"/>
  <c r="P16" i="33"/>
  <c r="Q38" i="33"/>
  <c r="Q65" i="34"/>
  <c r="D7" i="35"/>
  <c r="P20" i="35"/>
  <c r="P17" i="35"/>
  <c r="P21" i="35"/>
  <c r="P16" i="35"/>
  <c r="R18" i="35"/>
  <c r="R12" i="35"/>
  <c r="R20" i="35"/>
  <c r="S112" i="35"/>
  <c r="R14" i="35"/>
  <c r="R11" i="33"/>
  <c r="R16" i="33"/>
  <c r="S108" i="33"/>
  <c r="S52" i="33"/>
  <c r="R20" i="33"/>
  <c r="S84" i="33"/>
  <c r="S41" i="33"/>
  <c r="S100" i="33"/>
  <c r="S60" i="33"/>
  <c r="S112" i="33"/>
  <c r="S89" i="33"/>
  <c r="S57" i="33"/>
  <c r="AN6" i="33"/>
  <c r="AN13" i="33" s="1"/>
  <c r="S86" i="33"/>
  <c r="R21" i="33"/>
  <c r="S93" i="33"/>
  <c r="S50" i="33"/>
  <c r="S107" i="33"/>
  <c r="S76" i="33"/>
  <c r="S34" i="33"/>
  <c r="S82" i="33"/>
  <c r="S49" i="33"/>
  <c r="S110" i="33"/>
  <c r="S80" i="33"/>
  <c r="S55" i="33"/>
  <c r="P268" i="37" s="1"/>
  <c r="S32" i="32"/>
  <c r="R10" i="32"/>
  <c r="S42" i="32"/>
  <c r="S70" i="32"/>
  <c r="S108" i="32"/>
  <c r="S38" i="32"/>
  <c r="S72" i="32"/>
  <c r="S110" i="32"/>
  <c r="S90" i="32"/>
  <c r="S36" i="32"/>
  <c r="S84" i="32"/>
  <c r="S48" i="32"/>
  <c r="S74" i="32"/>
  <c r="R15" i="32"/>
  <c r="S33" i="32"/>
  <c r="R17" i="32"/>
  <c r="S44" i="32"/>
  <c r="S80" i="32"/>
  <c r="S52" i="32"/>
  <c r="S82" i="32"/>
  <c r="S54" i="32"/>
  <c r="S106" i="32"/>
  <c r="S68" i="32"/>
  <c r="S96" i="32"/>
  <c r="S98" i="32"/>
  <c r="S86" i="31"/>
  <c r="S102" i="31"/>
  <c r="S83" i="31"/>
  <c r="S65" i="31"/>
  <c r="S45" i="31"/>
  <c r="R11" i="31"/>
  <c r="S109" i="31"/>
  <c r="S93" i="31"/>
  <c r="S72" i="31"/>
  <c r="S53" i="31"/>
  <c r="S33" i="31"/>
  <c r="S48" i="31"/>
  <c r="S96" i="31"/>
  <c r="S75" i="31"/>
  <c r="S56" i="31"/>
  <c r="S36" i="31"/>
  <c r="R16" i="31"/>
  <c r="S103" i="31"/>
  <c r="S84" i="31"/>
  <c r="S66" i="31"/>
  <c r="S46" i="31"/>
  <c r="AN6" i="31"/>
  <c r="AN13" i="31" s="1"/>
  <c r="R21" i="31"/>
  <c r="R5" i="36"/>
  <c r="S78" i="36" s="1"/>
  <c r="S98" i="31"/>
  <c r="S77" i="31"/>
  <c r="S58" i="31"/>
  <c r="S41" i="31"/>
  <c r="R12" i="31"/>
  <c r="S105" i="31"/>
  <c r="S89" i="31"/>
  <c r="S68" i="31"/>
  <c r="S49" i="31"/>
  <c r="S29" i="31"/>
  <c r="S108" i="31"/>
  <c r="S92" i="31"/>
  <c r="S71" i="31"/>
  <c r="S52" i="31"/>
  <c r="S32" i="31"/>
  <c r="S60" i="31"/>
  <c r="S99" i="31"/>
  <c r="S80" i="31"/>
  <c r="S59" i="31"/>
  <c r="S42" i="31"/>
  <c r="R10" i="31"/>
  <c r="S110" i="31"/>
  <c r="S94" i="31"/>
  <c r="S73" i="31"/>
  <c r="S54" i="31"/>
  <c r="S34" i="31"/>
  <c r="R19" i="31"/>
  <c r="S101" i="31"/>
  <c r="S82" i="31"/>
  <c r="S64" i="31"/>
  <c r="S44" i="31"/>
  <c r="R17" i="31"/>
  <c r="S104" i="31"/>
  <c r="S85" i="31"/>
  <c r="S67" i="31"/>
  <c r="S47" i="31"/>
  <c r="S7" i="31"/>
  <c r="S24" i="31" s="1"/>
  <c r="S111" i="31"/>
  <c r="S95" i="31"/>
  <c r="S74" i="31"/>
  <c r="S55" i="31"/>
  <c r="P265" i="37" s="1"/>
  <c r="S35" i="31"/>
  <c r="R16" i="30"/>
  <c r="S112" i="30"/>
  <c r="R21" i="30"/>
  <c r="R14" i="30"/>
  <c r="R14" i="26"/>
  <c r="R19" i="26"/>
  <c r="R21" i="26"/>
  <c r="S42" i="26"/>
  <c r="S59" i="26"/>
  <c r="S80" i="26"/>
  <c r="S98" i="26"/>
  <c r="R15" i="26"/>
  <c r="S43" i="26"/>
  <c r="S63" i="26"/>
  <c r="S81" i="26"/>
  <c r="S99" i="26"/>
  <c r="S48" i="26"/>
  <c r="S34" i="26"/>
  <c r="S53" i="26"/>
  <c r="S72" i="26"/>
  <c r="S92" i="26"/>
  <c r="S108" i="26"/>
  <c r="R17" i="26"/>
  <c r="R10" i="26"/>
  <c r="S7" i="26"/>
  <c r="S24" i="26" s="1"/>
  <c r="S46" i="26"/>
  <c r="S66" i="26"/>
  <c r="S84" i="26"/>
  <c r="S102" i="26"/>
  <c r="S29" i="26"/>
  <c r="S47" i="26"/>
  <c r="S67" i="26"/>
  <c r="S85" i="26"/>
  <c r="S103" i="26"/>
  <c r="S114" i="26"/>
  <c r="T227" i="37" s="1"/>
  <c r="S38" i="26"/>
  <c r="S57" i="26"/>
  <c r="S76" i="26"/>
  <c r="S96" i="26"/>
  <c r="R16" i="23"/>
  <c r="O54" i="32"/>
  <c r="N13" i="34"/>
  <c r="N12" i="34"/>
  <c r="N17" i="34"/>
  <c r="O77" i="34"/>
  <c r="N15" i="34"/>
  <c r="K101" i="33"/>
  <c r="K108" i="33"/>
  <c r="K32" i="33"/>
  <c r="K65" i="33"/>
  <c r="J12" i="33"/>
  <c r="K82" i="33"/>
  <c r="K92" i="33"/>
  <c r="K112" i="33"/>
  <c r="K49" i="33"/>
  <c r="K86" i="30"/>
  <c r="J19" i="30"/>
  <c r="J12" i="30"/>
  <c r="J14" i="30"/>
  <c r="J21" i="30"/>
  <c r="J10" i="30"/>
  <c r="J13" i="30"/>
  <c r="J12" i="26"/>
  <c r="K85" i="26"/>
  <c r="K102" i="26"/>
  <c r="J21" i="26"/>
  <c r="K45" i="26"/>
  <c r="K68" i="26"/>
  <c r="J14" i="26"/>
  <c r="K67" i="26"/>
  <c r="K84" i="26"/>
  <c r="K101" i="26"/>
  <c r="BA19" i="26"/>
  <c r="F56" i="38" s="1"/>
  <c r="J51" i="38" s="1"/>
  <c r="K49" i="26"/>
  <c r="K33" i="24"/>
  <c r="K37" i="24"/>
  <c r="K76" i="24"/>
  <c r="K48" i="24"/>
  <c r="K98" i="24"/>
  <c r="K29" i="24"/>
  <c r="K68" i="24"/>
  <c r="K106" i="24"/>
  <c r="K49" i="24"/>
  <c r="K90" i="24"/>
  <c r="K57" i="24"/>
  <c r="H21" i="23"/>
  <c r="H16" i="23"/>
  <c r="H15" i="26"/>
  <c r="H18" i="26"/>
  <c r="H21" i="29"/>
  <c r="H16" i="29"/>
  <c r="H11" i="29"/>
  <c r="H11" i="30"/>
  <c r="H19" i="30"/>
  <c r="H13" i="30"/>
  <c r="I99" i="32"/>
  <c r="I63" i="32"/>
  <c r="I44" i="32"/>
  <c r="H10" i="32"/>
  <c r="I75" i="32"/>
  <c r="I85" i="32"/>
  <c r="I56" i="32"/>
  <c r="I110" i="32"/>
  <c r="I41" i="32"/>
  <c r="I35" i="32"/>
  <c r="I89" i="32"/>
  <c r="I98" i="32"/>
  <c r="I109" i="32"/>
  <c r="I104" i="32"/>
  <c r="I100" i="32"/>
  <c r="I111" i="34"/>
  <c r="I112" i="34"/>
  <c r="I101" i="34"/>
  <c r="I7" i="34"/>
  <c r="I24" i="34" s="1"/>
  <c r="H10" i="34"/>
  <c r="H21" i="34"/>
  <c r="I49" i="34"/>
  <c r="I67" i="34"/>
  <c r="I85" i="34"/>
  <c r="I98" i="34"/>
  <c r="H16" i="34"/>
  <c r="I58" i="34"/>
  <c r="I76" i="34"/>
  <c r="I99" i="34"/>
  <c r="I51" i="34"/>
  <c r="I92" i="34"/>
  <c r="I70" i="34"/>
  <c r="I105" i="34"/>
  <c r="I73" i="34"/>
  <c r="I66" i="34"/>
  <c r="BA20" i="34"/>
  <c r="F216" i="38" s="1"/>
  <c r="R51" i="38" s="1"/>
  <c r="I29" i="34"/>
  <c r="AI6" i="34"/>
  <c r="AI13" i="34" s="1"/>
  <c r="H11" i="34"/>
  <c r="I53" i="34"/>
  <c r="I71" i="34"/>
  <c r="I86" i="34"/>
  <c r="I102" i="34"/>
  <c r="H19" i="34"/>
  <c r="I64" i="34"/>
  <c r="I82" i="34"/>
  <c r="I103" i="34"/>
  <c r="I55" i="34"/>
  <c r="I96" i="34"/>
  <c r="I48" i="34"/>
  <c r="I84" i="34"/>
  <c r="AH6" i="35"/>
  <c r="AH13" i="35" s="1"/>
  <c r="G34" i="35"/>
  <c r="G46" i="35"/>
  <c r="G55" i="35"/>
  <c r="G66" i="35"/>
  <c r="G74" i="35"/>
  <c r="G84" i="35"/>
  <c r="G95" i="35"/>
  <c r="G103" i="35"/>
  <c r="G111" i="35"/>
  <c r="F12" i="35"/>
  <c r="G41" i="35"/>
  <c r="G51" i="35"/>
  <c r="G70" i="35"/>
  <c r="G91" i="35"/>
  <c r="G107" i="35"/>
  <c r="G29" i="35"/>
  <c r="G37" i="35"/>
  <c r="G50" i="35"/>
  <c r="G58" i="35"/>
  <c r="G69" i="35"/>
  <c r="G77" i="35"/>
  <c r="G90" i="35"/>
  <c r="G98" i="35"/>
  <c r="G106" i="35"/>
  <c r="G43" i="35"/>
  <c r="G30" i="35"/>
  <c r="G59" i="35"/>
  <c r="G80" i="35"/>
  <c r="G99" i="35"/>
  <c r="G48" i="35"/>
  <c r="G33" i="35"/>
  <c r="G45" i="35"/>
  <c r="G54" i="35"/>
  <c r="G65" i="35"/>
  <c r="G73" i="35"/>
  <c r="G83" i="35"/>
  <c r="G94" i="35"/>
  <c r="G102" i="35"/>
  <c r="G110" i="35"/>
  <c r="G111" i="34"/>
  <c r="F13" i="34"/>
  <c r="F5" i="36"/>
  <c r="G49" i="34"/>
  <c r="G90" i="34"/>
  <c r="G68" i="34"/>
  <c r="F15" i="34"/>
  <c r="F10" i="34"/>
  <c r="G63" i="34"/>
  <c r="G106" i="34"/>
  <c r="G91" i="34"/>
  <c r="G65" i="34"/>
  <c r="W7" i="33"/>
  <c r="W24" i="33" s="1"/>
  <c r="W66" i="33"/>
  <c r="W92" i="33"/>
  <c r="W108" i="33"/>
  <c r="W41" i="33"/>
  <c r="W50" i="33"/>
  <c r="W60" i="33"/>
  <c r="W81" i="33"/>
  <c r="W98" i="33"/>
  <c r="V20" i="33"/>
  <c r="W47" i="33"/>
  <c r="W67" i="33"/>
  <c r="W82" i="33"/>
  <c r="W104" i="33"/>
  <c r="W30" i="33"/>
  <c r="W34" i="33"/>
  <c r="W38" i="33"/>
  <c r="W68" i="33"/>
  <c r="W85" i="33"/>
  <c r="W102" i="33"/>
  <c r="V18" i="33"/>
  <c r="V12" i="33"/>
  <c r="V13" i="33"/>
  <c r="W58" i="33"/>
  <c r="W100" i="33"/>
  <c r="W43" i="33"/>
  <c r="W55" i="33"/>
  <c r="W90" i="33"/>
  <c r="W45" i="33"/>
  <c r="W75" i="33"/>
  <c r="V17" i="33"/>
  <c r="W36" i="33"/>
  <c r="W76" i="33"/>
  <c r="W110" i="33"/>
  <c r="W83" i="33"/>
  <c r="V14" i="33"/>
  <c r="W59" i="33"/>
  <c r="W93" i="33"/>
  <c r="W46" i="33"/>
  <c r="W77" i="33"/>
  <c r="W29" i="33"/>
  <c r="W37" i="33"/>
  <c r="W80" i="33"/>
  <c r="V19" i="33"/>
  <c r="AP6" i="33"/>
  <c r="AP13" i="33" s="1"/>
  <c r="W54" i="33"/>
  <c r="W71" i="33"/>
  <c r="W95" i="33"/>
  <c r="W111" i="33"/>
  <c r="W42" i="33"/>
  <c r="W51" i="33"/>
  <c r="W64" i="33"/>
  <c r="W84" i="33"/>
  <c r="W101" i="33"/>
  <c r="W44" i="33"/>
  <c r="W49" i="33"/>
  <c r="W70" i="33"/>
  <c r="W91" i="33"/>
  <c r="W107" i="33"/>
  <c r="W31" i="33"/>
  <c r="W35" i="33"/>
  <c r="W53" i="33"/>
  <c r="W73" i="33"/>
  <c r="W89" i="33"/>
  <c r="W105" i="33"/>
  <c r="V21" i="33"/>
  <c r="V11" i="33"/>
  <c r="W86" i="33"/>
  <c r="W74" i="33"/>
  <c r="W112" i="33"/>
  <c r="W69" i="33"/>
  <c r="W106" i="33"/>
  <c r="W52" i="33"/>
  <c r="W96" i="33"/>
  <c r="W32" i="33"/>
  <c r="W57" i="33"/>
  <c r="W94" i="33"/>
  <c r="V16" i="33"/>
  <c r="V10" i="33"/>
  <c r="W63" i="33"/>
  <c r="W103" i="33"/>
  <c r="W48" i="33"/>
  <c r="W72" i="33"/>
  <c r="W109" i="33"/>
  <c r="W56" i="33"/>
  <c r="W99" i="33"/>
  <c r="W33" i="33"/>
  <c r="W65" i="33"/>
  <c r="W97" i="33"/>
  <c r="V15" i="33"/>
  <c r="V5" i="36"/>
  <c r="V14" i="28"/>
  <c r="W76" i="28"/>
  <c r="W112" i="28"/>
  <c r="W54" i="28"/>
  <c r="W93" i="28"/>
  <c r="W109" i="28"/>
  <c r="W47" i="28"/>
  <c r="W85" i="28"/>
  <c r="W91" i="34"/>
  <c r="W96" i="34"/>
  <c r="V21" i="30"/>
  <c r="V20" i="30"/>
  <c r="W7" i="30"/>
  <c r="W24" i="30" s="1"/>
  <c r="W32" i="30"/>
  <c r="W36" i="30"/>
  <c r="W43" i="30"/>
  <c r="W47" i="30"/>
  <c r="W52" i="30"/>
  <c r="V11" i="30"/>
  <c r="AP6" i="30"/>
  <c r="AP13" i="30" s="1"/>
  <c r="W33" i="30"/>
  <c r="W41" i="30"/>
  <c r="W46" i="30"/>
  <c r="W53" i="30"/>
  <c r="W57" i="30"/>
  <c r="W64" i="30"/>
  <c r="W68" i="30"/>
  <c r="W72" i="30"/>
  <c r="W76" i="30"/>
  <c r="W83" i="30"/>
  <c r="W90" i="30"/>
  <c r="W94" i="30"/>
  <c r="W98" i="30"/>
  <c r="W102" i="30"/>
  <c r="W106" i="30"/>
  <c r="W110" i="30"/>
  <c r="W29" i="30"/>
  <c r="W35" i="30"/>
  <c r="W45" i="30"/>
  <c r="W54" i="30"/>
  <c r="W59" i="30"/>
  <c r="W67" i="30"/>
  <c r="W73" i="30"/>
  <c r="W81" i="30"/>
  <c r="W89" i="30"/>
  <c r="W95" i="30"/>
  <c r="W100" i="30"/>
  <c r="W105" i="30"/>
  <c r="W111" i="30"/>
  <c r="W37" i="30"/>
  <c r="W49" i="30"/>
  <c r="W63" i="30"/>
  <c r="W74" i="30"/>
  <c r="W91" i="30"/>
  <c r="W101" i="30"/>
  <c r="W112" i="30"/>
  <c r="V18" i="30"/>
  <c r="V10" i="30"/>
  <c r="W31" i="30"/>
  <c r="W42" i="30"/>
  <c r="W50" i="30"/>
  <c r="W56" i="30"/>
  <c r="W65" i="30"/>
  <c r="W70" i="30"/>
  <c r="W75" i="30"/>
  <c r="W84" i="30"/>
  <c r="W92" i="30"/>
  <c r="W97" i="30"/>
  <c r="W103" i="30"/>
  <c r="W108" i="30"/>
  <c r="W60" i="30"/>
  <c r="V15" i="30"/>
  <c r="W34" i="30"/>
  <c r="W51" i="30"/>
  <c r="W58" i="30"/>
  <c r="W71" i="30"/>
  <c r="W85" i="30"/>
  <c r="W93" i="30"/>
  <c r="W104" i="30"/>
  <c r="W30" i="30"/>
  <c r="W55" i="30"/>
  <c r="W69" i="30"/>
  <c r="W82" i="30"/>
  <c r="W96" i="30"/>
  <c r="W107" i="30"/>
  <c r="V12" i="30"/>
  <c r="W44" i="30"/>
  <c r="W66" i="30"/>
  <c r="W80" i="30"/>
  <c r="W99" i="30"/>
  <c r="W109" i="30"/>
  <c r="W48" i="30"/>
  <c r="W112" i="23"/>
  <c r="V31" i="22"/>
  <c r="V33" i="22" s="1"/>
  <c r="K24" i="21" s="1"/>
  <c r="V10" i="34"/>
  <c r="V14" i="34"/>
  <c r="V16" i="28"/>
  <c r="V14" i="30"/>
  <c r="V19" i="28"/>
  <c r="W44" i="28"/>
  <c r="W64" i="28"/>
  <c r="W82" i="28"/>
  <c r="W100" i="28"/>
  <c r="W41" i="28"/>
  <c r="W58" i="28"/>
  <c r="W77" i="28"/>
  <c r="W97" i="28"/>
  <c r="W48" i="28"/>
  <c r="W33" i="28"/>
  <c r="W52" i="28"/>
  <c r="W71" i="28"/>
  <c r="W91" i="28"/>
  <c r="W102" i="32"/>
  <c r="W56" i="34"/>
  <c r="W74" i="34"/>
  <c r="W93" i="34"/>
  <c r="W109" i="34"/>
  <c r="W49" i="34"/>
  <c r="W67" i="34"/>
  <c r="W85" i="34"/>
  <c r="W102" i="34"/>
  <c r="V16" i="34"/>
  <c r="W64" i="34"/>
  <c r="W99" i="34"/>
  <c r="W65" i="34"/>
  <c r="W104" i="34"/>
  <c r="D7" i="30"/>
  <c r="E53" i="30" s="1"/>
  <c r="AP6" i="26"/>
  <c r="AP13" i="26" s="1"/>
  <c r="W31" i="26"/>
  <c r="W35" i="26"/>
  <c r="W41" i="26"/>
  <c r="W45" i="26"/>
  <c r="W50" i="26"/>
  <c r="W54" i="26"/>
  <c r="W58" i="26"/>
  <c r="W65" i="26"/>
  <c r="W69" i="26"/>
  <c r="W73" i="26"/>
  <c r="W77" i="26"/>
  <c r="W83" i="26"/>
  <c r="W89" i="26"/>
  <c r="W93" i="26"/>
  <c r="W97" i="26"/>
  <c r="W101" i="26"/>
  <c r="W105" i="26"/>
  <c r="W109" i="26"/>
  <c r="V21" i="26"/>
  <c r="V13" i="26"/>
  <c r="W29" i="26"/>
  <c r="W34" i="26"/>
  <c r="W42" i="26"/>
  <c r="W47" i="26"/>
  <c r="W53" i="26"/>
  <c r="W59" i="26"/>
  <c r="W67" i="26"/>
  <c r="W72" i="26"/>
  <c r="W80" i="26"/>
  <c r="W85" i="26"/>
  <c r="W92" i="26"/>
  <c r="W98" i="26"/>
  <c r="W103" i="26"/>
  <c r="W108" i="26"/>
  <c r="W30" i="26"/>
  <c r="W37" i="26"/>
  <c r="W46" i="26"/>
  <c r="W55" i="26"/>
  <c r="W64" i="26"/>
  <c r="W71" i="26"/>
  <c r="W81" i="26"/>
  <c r="W90" i="26"/>
  <c r="W96" i="26"/>
  <c r="W104" i="26"/>
  <c r="W111" i="26"/>
  <c r="W60" i="26"/>
  <c r="W38" i="26"/>
  <c r="W56" i="26"/>
  <c r="W74" i="26"/>
  <c r="W91" i="26"/>
  <c r="W106" i="26"/>
  <c r="W112" i="26"/>
  <c r="W33" i="26"/>
  <c r="W43" i="26"/>
  <c r="W51" i="26"/>
  <c r="W57" i="26"/>
  <c r="W68" i="26"/>
  <c r="W75" i="26"/>
  <c r="W84" i="26"/>
  <c r="W94" i="26"/>
  <c r="W100" i="26"/>
  <c r="W107" i="26"/>
  <c r="W7" i="26"/>
  <c r="W24" i="26" s="1"/>
  <c r="W44" i="26"/>
  <c r="W63" i="26"/>
  <c r="W76" i="26"/>
  <c r="W95" i="26"/>
  <c r="W110" i="26"/>
  <c r="W32" i="26"/>
  <c r="W49" i="26"/>
  <c r="W66" i="26"/>
  <c r="W82" i="26"/>
  <c r="W99" i="26"/>
  <c r="W36" i="26"/>
  <c r="W52" i="26"/>
  <c r="W70" i="26"/>
  <c r="W86" i="26"/>
  <c r="W102" i="26"/>
  <c r="W48" i="26"/>
  <c r="V21" i="27"/>
  <c r="V16" i="27"/>
  <c r="V15" i="27"/>
  <c r="V18" i="27"/>
  <c r="V17" i="27"/>
  <c r="V11" i="27"/>
  <c r="AP6" i="27"/>
  <c r="W31" i="27"/>
  <c r="W35" i="27"/>
  <c r="W30" i="27"/>
  <c r="W36" i="27"/>
  <c r="W42" i="27"/>
  <c r="W46" i="27"/>
  <c r="W51" i="27"/>
  <c r="W55" i="27"/>
  <c r="W59" i="27"/>
  <c r="W66" i="27"/>
  <c r="W70" i="27"/>
  <c r="W74" i="27"/>
  <c r="W81" i="27"/>
  <c r="W85" i="27"/>
  <c r="W91" i="27"/>
  <c r="W95" i="27"/>
  <c r="W99" i="27"/>
  <c r="W103" i="27"/>
  <c r="W107" i="27"/>
  <c r="W111" i="27"/>
  <c r="V19" i="27"/>
  <c r="W37" i="27"/>
  <c r="W47" i="27"/>
  <c r="W52" i="27"/>
  <c r="W63" i="27"/>
  <c r="W71" i="27"/>
  <c r="W82" i="27"/>
  <c r="W92" i="27"/>
  <c r="W100" i="27"/>
  <c r="W108" i="27"/>
  <c r="V14" i="27"/>
  <c r="V10" i="27"/>
  <c r="W7" i="27"/>
  <c r="W24" i="27" s="1"/>
  <c r="W33" i="27"/>
  <c r="W38" i="27"/>
  <c r="W44" i="27"/>
  <c r="W49" i="27"/>
  <c r="W53" i="27"/>
  <c r="W57" i="27"/>
  <c r="W64" i="27"/>
  <c r="W68" i="27"/>
  <c r="W72" i="27"/>
  <c r="W76" i="27"/>
  <c r="W83" i="27"/>
  <c r="W89" i="27"/>
  <c r="W93" i="27"/>
  <c r="W97" i="27"/>
  <c r="W101" i="27"/>
  <c r="W105" i="27"/>
  <c r="W109" i="27"/>
  <c r="W48" i="27"/>
  <c r="V12" i="27"/>
  <c r="W34" i="27"/>
  <c r="W45" i="27"/>
  <c r="W54" i="27"/>
  <c r="V20" i="27"/>
  <c r="W32" i="27"/>
  <c r="W43" i="27"/>
  <c r="W56" i="27"/>
  <c r="W67" i="27"/>
  <c r="W75" i="27"/>
  <c r="W86" i="27"/>
  <c r="W96" i="27"/>
  <c r="W104" i="27"/>
  <c r="W112" i="27"/>
  <c r="W60" i="27"/>
  <c r="V13" i="27"/>
  <c r="W29" i="27"/>
  <c r="W41" i="27"/>
  <c r="W50" i="27"/>
  <c r="W69" i="27"/>
  <c r="W90" i="27"/>
  <c r="W106" i="27"/>
  <c r="W80" i="27"/>
  <c r="W65" i="27"/>
  <c r="W73" i="27"/>
  <c r="W94" i="27"/>
  <c r="W110" i="27"/>
  <c r="W58" i="27"/>
  <c r="W98" i="27"/>
  <c r="W84" i="27"/>
  <c r="W102" i="27"/>
  <c r="V21" i="28"/>
  <c r="V15" i="28"/>
  <c r="W42" i="28"/>
  <c r="W59" i="28"/>
  <c r="W80" i="28"/>
  <c r="W98" i="28"/>
  <c r="W7" i="28"/>
  <c r="W24" i="28" s="1"/>
  <c r="W51" i="28"/>
  <c r="W74" i="28"/>
  <c r="W102" i="28"/>
  <c r="W32" i="28"/>
  <c r="W66" i="28"/>
  <c r="W94" i="28"/>
  <c r="W36" i="28"/>
  <c r="W106" i="28"/>
  <c r="W46" i="28"/>
  <c r="W84" i="28"/>
  <c r="W110" i="28"/>
  <c r="W60" i="28"/>
  <c r="W55" i="28"/>
  <c r="V17" i="28"/>
  <c r="W70" i="28"/>
  <c r="W90" i="28"/>
  <c r="W38" i="28"/>
  <c r="W57" i="28"/>
  <c r="W96" i="28"/>
  <c r="W35" i="28"/>
  <c r="W73" i="28"/>
  <c r="W29" i="28"/>
  <c r="W67" i="28"/>
  <c r="W103" i="28"/>
  <c r="W98" i="34"/>
  <c r="W58" i="34"/>
  <c r="W55" i="34"/>
  <c r="V16" i="23"/>
  <c r="V21" i="23"/>
  <c r="V20" i="23"/>
  <c r="V17" i="23"/>
  <c r="W7" i="23"/>
  <c r="W24" i="23" s="1"/>
  <c r="W32" i="23"/>
  <c r="W36" i="23"/>
  <c r="W43" i="23"/>
  <c r="W47" i="23"/>
  <c r="W52" i="23"/>
  <c r="W56" i="23"/>
  <c r="W63" i="23"/>
  <c r="W67" i="23"/>
  <c r="W71" i="23"/>
  <c r="W75" i="23"/>
  <c r="W81" i="23"/>
  <c r="W85" i="23"/>
  <c r="W91" i="23"/>
  <c r="W95" i="23"/>
  <c r="W99" i="23"/>
  <c r="W103" i="23"/>
  <c r="W107" i="23"/>
  <c r="W111" i="23"/>
  <c r="V15" i="23"/>
  <c r="W30" i="23"/>
  <c r="W35" i="23"/>
  <c r="W44" i="23"/>
  <c r="W50" i="23"/>
  <c r="W55" i="23"/>
  <c r="W64" i="23"/>
  <c r="W69" i="23"/>
  <c r="W74" i="23"/>
  <c r="W82" i="23"/>
  <c r="W89" i="23"/>
  <c r="W94" i="23"/>
  <c r="W100" i="23"/>
  <c r="W105" i="23"/>
  <c r="W110" i="23"/>
  <c r="W37" i="23"/>
  <c r="W51" i="23"/>
  <c r="W65" i="23"/>
  <c r="W76" i="23"/>
  <c r="W90" i="23"/>
  <c r="W101" i="23"/>
  <c r="V13" i="23"/>
  <c r="V12" i="23"/>
  <c r="V11" i="23"/>
  <c r="V10" i="23"/>
  <c r="AP6" i="23"/>
  <c r="AP13" i="23" s="1"/>
  <c r="W33" i="23"/>
  <c r="W41" i="23"/>
  <c r="W46" i="23"/>
  <c r="W53" i="23"/>
  <c r="W58" i="23"/>
  <c r="W66" i="23"/>
  <c r="W72" i="23"/>
  <c r="W77" i="23"/>
  <c r="W84" i="23"/>
  <c r="W92" i="23"/>
  <c r="W97" i="23"/>
  <c r="W102" i="23"/>
  <c r="W108" i="23"/>
  <c r="W29" i="23"/>
  <c r="W42" i="23"/>
  <c r="W54" i="23"/>
  <c r="W68" i="23"/>
  <c r="W80" i="23"/>
  <c r="W93" i="23"/>
  <c r="W98" i="23"/>
  <c r="W109" i="23"/>
  <c r="W31" i="23"/>
  <c r="W45" i="23"/>
  <c r="W57" i="23"/>
  <c r="W70" i="23"/>
  <c r="W83" i="23"/>
  <c r="W96" i="23"/>
  <c r="W106" i="23"/>
  <c r="W48" i="23"/>
  <c r="W60" i="23"/>
  <c r="V19" i="23"/>
  <c r="W34" i="23"/>
  <c r="W49" i="23"/>
  <c r="W59" i="23"/>
  <c r="W73" i="23"/>
  <c r="W86" i="23"/>
  <c r="W104" i="23"/>
  <c r="W7" i="34"/>
  <c r="W24" i="34" s="1"/>
  <c r="V14" i="23"/>
  <c r="V10" i="28"/>
  <c r="V18" i="28"/>
  <c r="D7" i="28"/>
  <c r="E85" i="28" s="1"/>
  <c r="V17" i="30"/>
  <c r="W30" i="28"/>
  <c r="W49" i="28"/>
  <c r="W68" i="28"/>
  <c r="W86" i="28"/>
  <c r="W104" i="28"/>
  <c r="AP6" i="28"/>
  <c r="W45" i="28"/>
  <c r="W65" i="28"/>
  <c r="W83" i="28"/>
  <c r="W101" i="28"/>
  <c r="V13" i="28"/>
  <c r="W37" i="28"/>
  <c r="W56" i="28"/>
  <c r="W75" i="28"/>
  <c r="W95" i="28"/>
  <c r="W111" i="28"/>
  <c r="W80" i="34"/>
  <c r="W97" i="34"/>
  <c r="V15" i="34"/>
  <c r="W53" i="34"/>
  <c r="W71" i="34"/>
  <c r="W90" i="34"/>
  <c r="W106" i="34"/>
  <c r="V19" i="34"/>
  <c r="W68" i="34"/>
  <c r="W107" i="34"/>
  <c r="W73" i="34"/>
  <c r="AP22" i="22"/>
  <c r="L8" i="19"/>
  <c r="J8" i="19"/>
  <c r="O8" i="19"/>
  <c r="U67" i="32"/>
  <c r="U45" i="32"/>
  <c r="C14" i="19"/>
  <c r="H8" i="19"/>
  <c r="I8" i="19"/>
  <c r="R20" i="27"/>
  <c r="R18" i="27"/>
  <c r="R16" i="27"/>
  <c r="R21" i="27"/>
  <c r="R14" i="27"/>
  <c r="R12" i="27"/>
  <c r="R11" i="27"/>
  <c r="R10" i="27"/>
  <c r="S30" i="27"/>
  <c r="S34" i="27"/>
  <c r="S38" i="27"/>
  <c r="S44" i="27"/>
  <c r="S49" i="27"/>
  <c r="S53" i="27"/>
  <c r="S57" i="27"/>
  <c r="S64" i="27"/>
  <c r="S68" i="27"/>
  <c r="S72" i="27"/>
  <c r="S76" i="27"/>
  <c r="S83" i="27"/>
  <c r="S89" i="27"/>
  <c r="S93" i="27"/>
  <c r="S97" i="27"/>
  <c r="S101" i="27"/>
  <c r="S105" i="27"/>
  <c r="S109" i="27"/>
  <c r="R17" i="27"/>
  <c r="R13" i="27"/>
  <c r="AN6" i="27"/>
  <c r="AN13" i="27" s="1"/>
  <c r="S31" i="27"/>
  <c r="S35" i="27"/>
  <c r="S41" i="27"/>
  <c r="S45" i="27"/>
  <c r="S50" i="27"/>
  <c r="S54" i="27"/>
  <c r="S58" i="27"/>
  <c r="S65" i="27"/>
  <c r="S69" i="27"/>
  <c r="S73" i="27"/>
  <c r="S80" i="27"/>
  <c r="S84" i="27"/>
  <c r="S90" i="27"/>
  <c r="S94" i="27"/>
  <c r="S98" i="27"/>
  <c r="S102" i="27"/>
  <c r="S106" i="27"/>
  <c r="S110" i="27"/>
  <c r="S60" i="27"/>
  <c r="R15" i="27"/>
  <c r="S32" i="27"/>
  <c r="S42" i="27"/>
  <c r="S51" i="27"/>
  <c r="S59" i="27"/>
  <c r="S70" i="27"/>
  <c r="S81" i="27"/>
  <c r="S91" i="27"/>
  <c r="S99" i="27"/>
  <c r="S107" i="27"/>
  <c r="R19" i="27"/>
  <c r="S36" i="27"/>
  <c r="S55" i="27"/>
  <c r="P260" i="37" s="1"/>
  <c r="S74" i="27"/>
  <c r="S95" i="27"/>
  <c r="S111" i="27"/>
  <c r="S37" i="27"/>
  <c r="S56" i="27"/>
  <c r="S75" i="27"/>
  <c r="S96" i="27"/>
  <c r="S112" i="27"/>
  <c r="S48" i="27"/>
  <c r="S33" i="27"/>
  <c r="S43" i="27"/>
  <c r="S52" i="27"/>
  <c r="S63" i="27"/>
  <c r="S71" i="27"/>
  <c r="S82" i="27"/>
  <c r="S92" i="27"/>
  <c r="S100" i="27"/>
  <c r="S108" i="27"/>
  <c r="S7" i="27"/>
  <c r="S24" i="27" s="1"/>
  <c r="S46" i="27"/>
  <c r="S66" i="27"/>
  <c r="S85" i="27"/>
  <c r="S103" i="27"/>
  <c r="S29" i="27"/>
  <c r="S47" i="27"/>
  <c r="S67" i="27"/>
  <c r="S86" i="27"/>
  <c r="S104" i="27"/>
  <c r="R20" i="24"/>
  <c r="R18" i="24"/>
  <c r="R16" i="24"/>
  <c r="R15" i="24"/>
  <c r="R12" i="24"/>
  <c r="R11" i="24"/>
  <c r="AN6" i="24"/>
  <c r="AN13" i="24" s="1"/>
  <c r="S31" i="24"/>
  <c r="S35" i="24"/>
  <c r="S42" i="24"/>
  <c r="S46" i="24"/>
  <c r="S51" i="24"/>
  <c r="S55" i="24"/>
  <c r="P257" i="37" s="1"/>
  <c r="S59" i="24"/>
  <c r="S66" i="24"/>
  <c r="S70" i="24"/>
  <c r="S74" i="24"/>
  <c r="S81" i="24"/>
  <c r="S85" i="24"/>
  <c r="S92" i="24"/>
  <c r="S96" i="24"/>
  <c r="S100" i="24"/>
  <c r="S104" i="24"/>
  <c r="S108" i="24"/>
  <c r="S112" i="24"/>
  <c r="S33" i="24"/>
  <c r="S44" i="24"/>
  <c r="S53" i="24"/>
  <c r="S64" i="24"/>
  <c r="S72" i="24"/>
  <c r="S83" i="24"/>
  <c r="S7" i="24"/>
  <c r="S24" i="24" s="1"/>
  <c r="S32" i="24"/>
  <c r="S36" i="24"/>
  <c r="S43" i="24"/>
  <c r="S47" i="24"/>
  <c r="S52" i="24"/>
  <c r="S56" i="24"/>
  <c r="S63" i="24"/>
  <c r="S67" i="24"/>
  <c r="S71" i="24"/>
  <c r="S75" i="24"/>
  <c r="S82" i="24"/>
  <c r="S89" i="24"/>
  <c r="S93" i="24"/>
  <c r="S97" i="24"/>
  <c r="S101" i="24"/>
  <c r="S105" i="24"/>
  <c r="S109" i="24"/>
  <c r="S48" i="24"/>
  <c r="S29" i="24"/>
  <c r="S37" i="24"/>
  <c r="S49" i="24"/>
  <c r="S57" i="24"/>
  <c r="S68" i="24"/>
  <c r="S76" i="24"/>
  <c r="S41" i="24"/>
  <c r="S58" i="24"/>
  <c r="S80" i="24"/>
  <c r="S94" i="24"/>
  <c r="S102" i="24"/>
  <c r="S110" i="24"/>
  <c r="S30" i="24"/>
  <c r="S69" i="24"/>
  <c r="S98" i="24"/>
  <c r="S34" i="24"/>
  <c r="S73" i="24"/>
  <c r="S99" i="24"/>
  <c r="S45" i="24"/>
  <c r="S65" i="24"/>
  <c r="S84" i="24"/>
  <c r="S95" i="24"/>
  <c r="S103" i="24"/>
  <c r="S111" i="24"/>
  <c r="S50" i="24"/>
  <c r="S90" i="24"/>
  <c r="S106" i="24"/>
  <c r="S54" i="24"/>
  <c r="S91" i="24"/>
  <c r="S107" i="24"/>
  <c r="S60" i="24"/>
  <c r="R20" i="28"/>
  <c r="R12" i="28"/>
  <c r="S7" i="28"/>
  <c r="S24" i="28" s="1"/>
  <c r="S32" i="28"/>
  <c r="S36" i="28"/>
  <c r="S42" i="28"/>
  <c r="S46" i="28"/>
  <c r="S51" i="28"/>
  <c r="S55" i="28"/>
  <c r="P261" i="37" s="1"/>
  <c r="S59" i="28"/>
  <c r="S66" i="28"/>
  <c r="S70" i="28"/>
  <c r="S74" i="28"/>
  <c r="S80" i="28"/>
  <c r="S84" i="28"/>
  <c r="S90" i="28"/>
  <c r="S94" i="28"/>
  <c r="S98" i="28"/>
  <c r="S102" i="28"/>
  <c r="S106" i="28"/>
  <c r="S110" i="28"/>
  <c r="S30" i="28"/>
  <c r="S35" i="28"/>
  <c r="S43" i="28"/>
  <c r="S49" i="28"/>
  <c r="S54" i="28"/>
  <c r="S63" i="28"/>
  <c r="S68" i="28"/>
  <c r="S73" i="28"/>
  <c r="S81" i="28"/>
  <c r="S86" i="28"/>
  <c r="S93" i="28"/>
  <c r="S99" i="28"/>
  <c r="S104" i="28"/>
  <c r="S109" i="28"/>
  <c r="AN6" i="28"/>
  <c r="S34" i="28"/>
  <c r="S44" i="28"/>
  <c r="S52" i="28"/>
  <c r="S58" i="28"/>
  <c r="S69" i="28"/>
  <c r="S76" i="28"/>
  <c r="S85" i="28"/>
  <c r="S95" i="28"/>
  <c r="S101" i="28"/>
  <c r="S108" i="28"/>
  <c r="S48" i="28"/>
  <c r="S38" i="28"/>
  <c r="S47" i="28"/>
  <c r="S65" i="28"/>
  <c r="S82" i="28"/>
  <c r="S105" i="28"/>
  <c r="R18" i="28"/>
  <c r="S29" i="28"/>
  <c r="S37" i="28"/>
  <c r="S45" i="28"/>
  <c r="S53" i="28"/>
  <c r="S64" i="28"/>
  <c r="S71" i="28"/>
  <c r="S77" i="28"/>
  <c r="S89" i="28"/>
  <c r="S96" i="28"/>
  <c r="S103" i="28"/>
  <c r="S111" i="28"/>
  <c r="S60" i="28"/>
  <c r="R14" i="28"/>
  <c r="S31" i="28"/>
  <c r="S56" i="28"/>
  <c r="S72" i="28"/>
  <c r="S91" i="28"/>
  <c r="S97" i="28"/>
  <c r="S112" i="28"/>
  <c r="R16" i="28"/>
  <c r="S50" i="28"/>
  <c r="S83" i="28"/>
  <c r="S67" i="28"/>
  <c r="S100" i="28"/>
  <c r="S75" i="28"/>
  <c r="S107" i="28"/>
  <c r="S57" i="28"/>
  <c r="S92" i="28"/>
  <c r="S33" i="28"/>
  <c r="S41" i="28"/>
  <c r="R13" i="35"/>
  <c r="R11" i="35"/>
  <c r="R10" i="35"/>
  <c r="S30" i="35"/>
  <c r="S34" i="35"/>
  <c r="S41" i="35"/>
  <c r="S45" i="35"/>
  <c r="S50" i="35"/>
  <c r="S54" i="35"/>
  <c r="S58" i="35"/>
  <c r="S65" i="35"/>
  <c r="S69" i="35"/>
  <c r="S73" i="35"/>
  <c r="S80" i="35"/>
  <c r="S84" i="35"/>
  <c r="S91" i="35"/>
  <c r="S95" i="35"/>
  <c r="S99" i="35"/>
  <c r="S103" i="35"/>
  <c r="S107" i="35"/>
  <c r="S111" i="35"/>
  <c r="AN6" i="35"/>
  <c r="AN13" i="35" s="1"/>
  <c r="S31" i="35"/>
  <c r="S35" i="35"/>
  <c r="S42" i="35"/>
  <c r="S46" i="35"/>
  <c r="S51" i="35"/>
  <c r="S55" i="35"/>
  <c r="P270" i="37" s="1"/>
  <c r="S59" i="35"/>
  <c r="S66" i="35"/>
  <c r="S70" i="35"/>
  <c r="S74" i="35"/>
  <c r="S81" i="35"/>
  <c r="S85" i="35"/>
  <c r="S92" i="35"/>
  <c r="S96" i="35"/>
  <c r="S100" i="35"/>
  <c r="S104" i="35"/>
  <c r="S108" i="35"/>
  <c r="R21" i="35"/>
  <c r="R19" i="35"/>
  <c r="R17" i="35"/>
  <c r="R15" i="35"/>
  <c r="S32" i="35"/>
  <c r="S43" i="35"/>
  <c r="S52" i="35"/>
  <c r="S63" i="35"/>
  <c r="S71" i="35"/>
  <c r="S82" i="35"/>
  <c r="S93" i="35"/>
  <c r="S101" i="35"/>
  <c r="S109" i="35"/>
  <c r="S48" i="35"/>
  <c r="S7" i="35"/>
  <c r="S24" i="35" s="1"/>
  <c r="S47" i="35"/>
  <c r="S67" i="35"/>
  <c r="S89" i="35"/>
  <c r="S105" i="35"/>
  <c r="S60" i="35"/>
  <c r="S29" i="35"/>
  <c r="S49" i="35"/>
  <c r="S68" i="35"/>
  <c r="S90" i="35"/>
  <c r="S106" i="35"/>
  <c r="S33" i="35"/>
  <c r="S44" i="35"/>
  <c r="S53" i="35"/>
  <c r="S64" i="35"/>
  <c r="S72" i="35"/>
  <c r="S83" i="35"/>
  <c r="S94" i="35"/>
  <c r="S102" i="35"/>
  <c r="S110" i="35"/>
  <c r="S36" i="35"/>
  <c r="S56" i="35"/>
  <c r="S75" i="35"/>
  <c r="S97" i="35"/>
  <c r="S37" i="35"/>
  <c r="S57" i="35"/>
  <c r="S76" i="35"/>
  <c r="S98" i="35"/>
  <c r="R18" i="23"/>
  <c r="R15" i="23"/>
  <c r="R11" i="23"/>
  <c r="R19" i="23"/>
  <c r="S29" i="23"/>
  <c r="S33" i="23"/>
  <c r="S37" i="23"/>
  <c r="S43" i="23"/>
  <c r="S47" i="23"/>
  <c r="S52" i="23"/>
  <c r="S56" i="23"/>
  <c r="S63" i="23"/>
  <c r="S67" i="23"/>
  <c r="S71" i="23"/>
  <c r="S75" i="23"/>
  <c r="S81" i="23"/>
  <c r="S85" i="23"/>
  <c r="S92" i="23"/>
  <c r="S96" i="23"/>
  <c r="S100" i="23"/>
  <c r="S104" i="23"/>
  <c r="S108" i="23"/>
  <c r="R13" i="23"/>
  <c r="S31" i="23"/>
  <c r="S36" i="23"/>
  <c r="S44" i="23"/>
  <c r="S50" i="23"/>
  <c r="S55" i="23"/>
  <c r="P256" i="37" s="1"/>
  <c r="S64" i="23"/>
  <c r="S69" i="23"/>
  <c r="S74" i="23"/>
  <c r="S82" i="23"/>
  <c r="S90" i="23"/>
  <c r="S95" i="23"/>
  <c r="S101" i="23"/>
  <c r="S106" i="23"/>
  <c r="S111" i="23"/>
  <c r="S60" i="23"/>
  <c r="R17" i="23"/>
  <c r="S34" i="23"/>
  <c r="S46" i="23"/>
  <c r="S58" i="23"/>
  <c r="S72" i="23"/>
  <c r="S84" i="23"/>
  <c r="S98" i="23"/>
  <c r="S109" i="23"/>
  <c r="AN6" i="23"/>
  <c r="S32" i="23"/>
  <c r="S38" i="23"/>
  <c r="S45" i="23"/>
  <c r="S51" i="23"/>
  <c r="S57" i="23"/>
  <c r="S65" i="23"/>
  <c r="S70" i="23"/>
  <c r="S76" i="23"/>
  <c r="S83" i="23"/>
  <c r="S91" i="23"/>
  <c r="S97" i="23"/>
  <c r="S102" i="23"/>
  <c r="S107" i="23"/>
  <c r="R10" i="23"/>
  <c r="S7" i="23"/>
  <c r="S24" i="23" s="1"/>
  <c r="S41" i="23"/>
  <c r="S53" i="23"/>
  <c r="S66" i="23"/>
  <c r="S77" i="23"/>
  <c r="S93" i="23"/>
  <c r="S103" i="23"/>
  <c r="S30" i="23"/>
  <c r="S54" i="23"/>
  <c r="S80" i="23"/>
  <c r="S105" i="23"/>
  <c r="S48" i="23"/>
  <c r="S68" i="23"/>
  <c r="R21" i="23"/>
  <c r="S73" i="23"/>
  <c r="S35" i="23"/>
  <c r="S59" i="23"/>
  <c r="S89" i="23"/>
  <c r="S110" i="23"/>
  <c r="R14" i="23"/>
  <c r="S42" i="23"/>
  <c r="S94" i="23"/>
  <c r="S49" i="23"/>
  <c r="S99" i="23"/>
  <c r="R20" i="30"/>
  <c r="R17" i="30"/>
  <c r="S29" i="30"/>
  <c r="S33" i="30"/>
  <c r="S37" i="30"/>
  <c r="S43" i="30"/>
  <c r="R19" i="30"/>
  <c r="R11" i="30"/>
  <c r="S31" i="30"/>
  <c r="S36" i="30"/>
  <c r="S44" i="30"/>
  <c r="S49" i="30"/>
  <c r="S53" i="30"/>
  <c r="S57" i="30"/>
  <c r="S64" i="30"/>
  <c r="S68" i="30"/>
  <c r="S72" i="30"/>
  <c r="S76" i="30"/>
  <c r="S83" i="30"/>
  <c r="S90" i="30"/>
  <c r="S94" i="30"/>
  <c r="S98" i="30"/>
  <c r="S102" i="30"/>
  <c r="S106" i="30"/>
  <c r="S110" i="30"/>
  <c r="S32" i="30"/>
  <c r="S41" i="30"/>
  <c r="S47" i="30"/>
  <c r="S54" i="30"/>
  <c r="S59" i="30"/>
  <c r="S67" i="30"/>
  <c r="S73" i="30"/>
  <c r="S81" i="30"/>
  <c r="S89" i="30"/>
  <c r="S95" i="30"/>
  <c r="S100" i="30"/>
  <c r="S105" i="30"/>
  <c r="S111" i="30"/>
  <c r="S48" i="30"/>
  <c r="S7" i="30"/>
  <c r="S24" i="30" s="1"/>
  <c r="S45" i="30"/>
  <c r="S56" i="30"/>
  <c r="S70" i="30"/>
  <c r="S84" i="30"/>
  <c r="S97" i="30"/>
  <c r="S108" i="30"/>
  <c r="AN6" i="30"/>
  <c r="AN13" i="30" s="1"/>
  <c r="S34" i="30"/>
  <c r="S42" i="30"/>
  <c r="S50" i="30"/>
  <c r="S55" i="30"/>
  <c r="P264" i="37" s="1"/>
  <c r="S63" i="30"/>
  <c r="S69" i="30"/>
  <c r="S74" i="30"/>
  <c r="S82" i="30"/>
  <c r="S91" i="30"/>
  <c r="S96" i="30"/>
  <c r="S101" i="30"/>
  <c r="S107" i="30"/>
  <c r="S60" i="30"/>
  <c r="S35" i="30"/>
  <c r="S51" i="30"/>
  <c r="S65" i="30"/>
  <c r="S75" i="30"/>
  <c r="S92" i="30"/>
  <c r="S103" i="30"/>
  <c r="S38" i="30"/>
  <c r="S66" i="30"/>
  <c r="S93" i="30"/>
  <c r="S52" i="30"/>
  <c r="S104" i="30"/>
  <c r="S58" i="30"/>
  <c r="S109" i="30"/>
  <c r="S46" i="30"/>
  <c r="S71" i="30"/>
  <c r="S99" i="30"/>
  <c r="S80" i="30"/>
  <c r="S30" i="30"/>
  <c r="S85" i="30"/>
  <c r="R20" i="26"/>
  <c r="S31" i="26"/>
  <c r="S50" i="26"/>
  <c r="S69" i="26"/>
  <c r="S89" i="26"/>
  <c r="S105" i="26"/>
  <c r="S35" i="26"/>
  <c r="S58" i="26"/>
  <c r="S83" i="26"/>
  <c r="S109" i="26"/>
  <c r="S41" i="26"/>
  <c r="S73" i="26"/>
  <c r="S101" i="26"/>
  <c r="S54" i="26"/>
  <c r="S45" i="26"/>
  <c r="S77" i="26"/>
  <c r="S93" i="26"/>
  <c r="AN6" i="26"/>
  <c r="AN13" i="26" s="1"/>
  <c r="S65" i="26"/>
  <c r="S60" i="26"/>
  <c r="S97" i="26"/>
  <c r="S7" i="32"/>
  <c r="S24" i="32" s="1"/>
  <c r="R21" i="32"/>
  <c r="S41" i="32"/>
  <c r="S49" i="32"/>
  <c r="S57" i="32"/>
  <c r="S91" i="32"/>
  <c r="S99" i="32"/>
  <c r="S107" i="32"/>
  <c r="S31" i="32"/>
  <c r="S43" i="32"/>
  <c r="S45" i="32"/>
  <c r="S51" i="32"/>
  <c r="S59" i="32"/>
  <c r="S63" i="32"/>
  <c r="S73" i="32"/>
  <c r="S81" i="32"/>
  <c r="S93" i="32"/>
  <c r="S101" i="32"/>
  <c r="S109" i="32"/>
  <c r="R13" i="32"/>
  <c r="R18" i="32"/>
  <c r="S53" i="32"/>
  <c r="S85" i="32"/>
  <c r="S89" i="32"/>
  <c r="S105" i="32"/>
  <c r="S35" i="32"/>
  <c r="S67" i="32"/>
  <c r="S111" i="32"/>
  <c r="S47" i="32"/>
  <c r="S97" i="32"/>
  <c r="S37" i="32"/>
  <c r="S83" i="32"/>
  <c r="S95" i="32"/>
  <c r="S75" i="32"/>
  <c r="S55" i="32"/>
  <c r="P266" i="37" s="1"/>
  <c r="S65" i="32"/>
  <c r="S103" i="32"/>
  <c r="P21" i="34"/>
  <c r="P21" i="24"/>
  <c r="P13" i="24"/>
  <c r="P10" i="24"/>
  <c r="P19" i="24"/>
  <c r="P11" i="24"/>
  <c r="P15" i="24"/>
  <c r="P17" i="24"/>
  <c r="AM6" i="24"/>
  <c r="AM13" i="24" s="1"/>
  <c r="Q32" i="24"/>
  <c r="Q36" i="24"/>
  <c r="Q42" i="24"/>
  <c r="Q46" i="24"/>
  <c r="Q51" i="24"/>
  <c r="Q55" i="24"/>
  <c r="Q59" i="24"/>
  <c r="Q66" i="24"/>
  <c r="Q70" i="24"/>
  <c r="Q74" i="24"/>
  <c r="Q81" i="24"/>
  <c r="Q85" i="24"/>
  <c r="Q92" i="24"/>
  <c r="Q96" i="24"/>
  <c r="Q100" i="24"/>
  <c r="Q104" i="24"/>
  <c r="Q108" i="24"/>
  <c r="Q112" i="24"/>
  <c r="Q33" i="24"/>
  <c r="Q38" i="24"/>
  <c r="Q45" i="24"/>
  <c r="Q52" i="24"/>
  <c r="Q57" i="24"/>
  <c r="Q65" i="24"/>
  <c r="Q71" i="24"/>
  <c r="Q76" i="24"/>
  <c r="Q84" i="24"/>
  <c r="Q93" i="24"/>
  <c r="Q98" i="24"/>
  <c r="Q103" i="24"/>
  <c r="Q109" i="24"/>
  <c r="Q60" i="24"/>
  <c r="Q30" i="24"/>
  <c r="Q43" i="24"/>
  <c r="Q63" i="24"/>
  <c r="Q73" i="24"/>
  <c r="Q90" i="24"/>
  <c r="Q101" i="24"/>
  <c r="Q111" i="24"/>
  <c r="Q29" i="24"/>
  <c r="Q34" i="24"/>
  <c r="Q41" i="24"/>
  <c r="Q47" i="24"/>
  <c r="Q53" i="24"/>
  <c r="Q58" i="24"/>
  <c r="Q67" i="24"/>
  <c r="Q72" i="24"/>
  <c r="Q80" i="24"/>
  <c r="Q89" i="24"/>
  <c r="Q94" i="24"/>
  <c r="Q99" i="24"/>
  <c r="Q105" i="24"/>
  <c r="Q110" i="24"/>
  <c r="Q48" i="24"/>
  <c r="Q35" i="24"/>
  <c r="Q49" i="24"/>
  <c r="Q54" i="24"/>
  <c r="Q68" i="24"/>
  <c r="Q82" i="24"/>
  <c r="Q95" i="24"/>
  <c r="Q106" i="24"/>
  <c r="Q31" i="24"/>
  <c r="Q56" i="24"/>
  <c r="Q83" i="24"/>
  <c r="Q107" i="24"/>
  <c r="Q37" i="24"/>
  <c r="Q64" i="24"/>
  <c r="Q91" i="24"/>
  <c r="Q44" i="24"/>
  <c r="Q97" i="24"/>
  <c r="Q50" i="24"/>
  <c r="Q75" i="24"/>
  <c r="Q102" i="24"/>
  <c r="Q69" i="24"/>
  <c r="P12" i="23"/>
  <c r="P10" i="23"/>
  <c r="P19" i="23"/>
  <c r="P15" i="23"/>
  <c r="P16" i="23"/>
  <c r="P14" i="23"/>
  <c r="Q29" i="23"/>
  <c r="Q33" i="23"/>
  <c r="Q37" i="23"/>
  <c r="Q43" i="23"/>
  <c r="Q47" i="23"/>
  <c r="Q52" i="23"/>
  <c r="Q56" i="23"/>
  <c r="Q63" i="23"/>
  <c r="Q67" i="23"/>
  <c r="Q71" i="23"/>
  <c r="Q75" i="23"/>
  <c r="Q82" i="23"/>
  <c r="Q86" i="23"/>
  <c r="Q92" i="23"/>
  <c r="Q96" i="23"/>
  <c r="Q100" i="23"/>
  <c r="Q104" i="23"/>
  <c r="Q108" i="23"/>
  <c r="Q31" i="23"/>
  <c r="Q36" i="23"/>
  <c r="Q44" i="23"/>
  <c r="Q50" i="23"/>
  <c r="Q55" i="23"/>
  <c r="Q64" i="23"/>
  <c r="Q69" i="23"/>
  <c r="Q74" i="23"/>
  <c r="Q83" i="23"/>
  <c r="Q90" i="23"/>
  <c r="Q95" i="23"/>
  <c r="Q101" i="23"/>
  <c r="Q106" i="23"/>
  <c r="Q111" i="23"/>
  <c r="Q34" i="23"/>
  <c r="Q46" i="23"/>
  <c r="Q58" i="23"/>
  <c r="Q72" i="23"/>
  <c r="Q85" i="23"/>
  <c r="Q103" i="23"/>
  <c r="Q60" i="23"/>
  <c r="Q35" i="23"/>
  <c r="Q49" i="23"/>
  <c r="Q59" i="23"/>
  <c r="Q32" i="23"/>
  <c r="Q38" i="23"/>
  <c r="Q45" i="23"/>
  <c r="Q51" i="23"/>
  <c r="Q57" i="23"/>
  <c r="Q65" i="23"/>
  <c r="Q70" i="23"/>
  <c r="Q76" i="23"/>
  <c r="Q84" i="23"/>
  <c r="Q91" i="23"/>
  <c r="Q97" i="23"/>
  <c r="Q102" i="23"/>
  <c r="Q107" i="23"/>
  <c r="AM6" i="23"/>
  <c r="AM13" i="23" s="1"/>
  <c r="Q41" i="23"/>
  <c r="Q53" i="23"/>
  <c r="Q66" i="23"/>
  <c r="Q80" i="23"/>
  <c r="Q93" i="23"/>
  <c r="Q98" i="23"/>
  <c r="Q109" i="23"/>
  <c r="Q48" i="23"/>
  <c r="Q30" i="23"/>
  <c r="Q42" i="23"/>
  <c r="Q54" i="23"/>
  <c r="Q68" i="23"/>
  <c r="Q94" i="23"/>
  <c r="Q73" i="23"/>
  <c r="Q99" i="23"/>
  <c r="Q105" i="23"/>
  <c r="Q89" i="23"/>
  <c r="Q110" i="23"/>
  <c r="Q81" i="23"/>
  <c r="P31" i="22"/>
  <c r="P33" i="22" s="1"/>
  <c r="H24" i="21" s="1"/>
  <c r="Q29" i="34"/>
  <c r="P11" i="31"/>
  <c r="P16" i="24"/>
  <c r="P13" i="23"/>
  <c r="Q47" i="34"/>
  <c r="Q96" i="34"/>
  <c r="P12" i="34"/>
  <c r="Q63" i="34"/>
  <c r="Q106" i="31"/>
  <c r="Q69" i="31"/>
  <c r="Q31" i="31"/>
  <c r="Q93" i="31"/>
  <c r="Q53" i="31"/>
  <c r="Q108" i="31"/>
  <c r="Q71" i="31"/>
  <c r="Q33" i="31"/>
  <c r="Q107" i="31"/>
  <c r="Q70" i="31"/>
  <c r="Q32" i="31"/>
  <c r="P16" i="27"/>
  <c r="P15" i="27"/>
  <c r="P13" i="27"/>
  <c r="P10" i="27"/>
  <c r="P20" i="27"/>
  <c r="Q30" i="27"/>
  <c r="Q34" i="27"/>
  <c r="Q41" i="27"/>
  <c r="Q45" i="27"/>
  <c r="Q50" i="27"/>
  <c r="Q54" i="27"/>
  <c r="Q58" i="27"/>
  <c r="Q65" i="27"/>
  <c r="Q69" i="27"/>
  <c r="Q73" i="27"/>
  <c r="Q77" i="27"/>
  <c r="Q83" i="27"/>
  <c r="Q90" i="27"/>
  <c r="Q94" i="27"/>
  <c r="Q98" i="27"/>
  <c r="Q102" i="27"/>
  <c r="Q106" i="27"/>
  <c r="Q110" i="27"/>
  <c r="P18" i="27"/>
  <c r="P11" i="27"/>
  <c r="Q31" i="27"/>
  <c r="Q36" i="27"/>
  <c r="Q44" i="27"/>
  <c r="Q51" i="27"/>
  <c r="Q56" i="27"/>
  <c r="Q64" i="27"/>
  <c r="Q70" i="27"/>
  <c r="Q75" i="27"/>
  <c r="Q82" i="27"/>
  <c r="Q91" i="27"/>
  <c r="Q96" i="27"/>
  <c r="Q101" i="27"/>
  <c r="Q107" i="27"/>
  <c r="AM6" i="27"/>
  <c r="AM13" i="27" s="1"/>
  <c r="Q42" i="27"/>
  <c r="Q53" i="27"/>
  <c r="Q67" i="27"/>
  <c r="Q80" i="27"/>
  <c r="Q93" i="27"/>
  <c r="Q104" i="27"/>
  <c r="Q48" i="27"/>
  <c r="Q32" i="27"/>
  <c r="Q37" i="27"/>
  <c r="Q46" i="27"/>
  <c r="Q52" i="27"/>
  <c r="Q57" i="27"/>
  <c r="Q66" i="27"/>
  <c r="Q71" i="27"/>
  <c r="Q76" i="27"/>
  <c r="Q84" i="27"/>
  <c r="Q92" i="27"/>
  <c r="Q97" i="27"/>
  <c r="Q103" i="27"/>
  <c r="Q108" i="27"/>
  <c r="Q33" i="27"/>
  <c r="Q47" i="27"/>
  <c r="Q59" i="27"/>
  <c r="Q72" i="27"/>
  <c r="Q85" i="27"/>
  <c r="Q99" i="27"/>
  <c r="Q109" i="27"/>
  <c r="Q35" i="27"/>
  <c r="Q63" i="27"/>
  <c r="Q89" i="27"/>
  <c r="Q111" i="27"/>
  <c r="Q60" i="27"/>
  <c r="Q43" i="27"/>
  <c r="Q68" i="27"/>
  <c r="Q95" i="27"/>
  <c r="Q74" i="27"/>
  <c r="Q100" i="27"/>
  <c r="Q29" i="27"/>
  <c r="Q55" i="27"/>
  <c r="Q81" i="27"/>
  <c r="Q105" i="27"/>
  <c r="Q49" i="27"/>
  <c r="Q86" i="27"/>
  <c r="P20" i="34"/>
  <c r="Q37" i="33"/>
  <c r="Q29" i="33"/>
  <c r="AM6" i="33"/>
  <c r="AM13" i="33" s="1"/>
  <c r="Q32" i="33"/>
  <c r="P13" i="31"/>
  <c r="P21" i="31"/>
  <c r="P18" i="24"/>
  <c r="P14" i="27"/>
  <c r="P11" i="23"/>
  <c r="P17" i="23"/>
  <c r="D7" i="31"/>
  <c r="E36" i="31" s="1"/>
  <c r="Q55" i="34"/>
  <c r="Q77" i="34"/>
  <c r="Q100" i="34"/>
  <c r="P18" i="34"/>
  <c r="Q105" i="34"/>
  <c r="Q81" i="34"/>
  <c r="Q82" i="34"/>
  <c r="Q102" i="31"/>
  <c r="Q84" i="31"/>
  <c r="Q65" i="31"/>
  <c r="Q45" i="31"/>
  <c r="AM6" i="31"/>
  <c r="AM13" i="31" s="1"/>
  <c r="Q105" i="31"/>
  <c r="Q89" i="31"/>
  <c r="Q68" i="31"/>
  <c r="Q49" i="31"/>
  <c r="Q30" i="31"/>
  <c r="Q104" i="31"/>
  <c r="Q86" i="31"/>
  <c r="Q67" i="31"/>
  <c r="Q47" i="31"/>
  <c r="Q29" i="31"/>
  <c r="P18" i="31"/>
  <c r="Q103" i="31"/>
  <c r="Q85" i="31"/>
  <c r="Q66" i="31"/>
  <c r="Q46" i="31"/>
  <c r="Q7" i="31"/>
  <c r="Q24" i="31" s="1"/>
  <c r="P12" i="28"/>
  <c r="Q7" i="28"/>
  <c r="Q24" i="28" s="1"/>
  <c r="Q32" i="28"/>
  <c r="Q36" i="28"/>
  <c r="Q42" i="28"/>
  <c r="Q46" i="28"/>
  <c r="Q51" i="28"/>
  <c r="Q55" i="28"/>
  <c r="Q59" i="28"/>
  <c r="Q66" i="28"/>
  <c r="Q70" i="28"/>
  <c r="Q74" i="28"/>
  <c r="Q80" i="28"/>
  <c r="Q84" i="28"/>
  <c r="Q90" i="28"/>
  <c r="Q94" i="28"/>
  <c r="P15" i="28"/>
  <c r="Q29" i="28"/>
  <c r="Q33" i="28"/>
  <c r="Q37" i="28"/>
  <c r="Q43" i="28"/>
  <c r="Q47" i="28"/>
  <c r="Q52" i="28"/>
  <c r="Q56" i="28"/>
  <c r="Q63" i="28"/>
  <c r="Q67" i="28"/>
  <c r="Q71" i="28"/>
  <c r="Q75" i="28"/>
  <c r="Q81" i="28"/>
  <c r="Q85" i="28"/>
  <c r="Q91" i="28"/>
  <c r="AM6" i="28"/>
  <c r="AM13" i="28" s="1"/>
  <c r="Q35" i="28"/>
  <c r="Q45" i="28"/>
  <c r="Q54" i="28"/>
  <c r="Q65" i="28"/>
  <c r="Q73" i="28"/>
  <c r="Q83" i="28"/>
  <c r="Q93" i="28"/>
  <c r="Q98" i="28"/>
  <c r="Q102" i="28"/>
  <c r="Q106" i="28"/>
  <c r="Q110" i="28"/>
  <c r="Q30" i="28"/>
  <c r="Q38" i="28"/>
  <c r="Q49" i="28"/>
  <c r="Q57" i="28"/>
  <c r="Q68" i="28"/>
  <c r="Q76" i="28"/>
  <c r="Q86" i="28"/>
  <c r="Q95" i="28"/>
  <c r="Q99" i="28"/>
  <c r="Q103" i="28"/>
  <c r="Q107" i="28"/>
  <c r="Q111" i="28"/>
  <c r="Q44" i="28"/>
  <c r="Q64" i="28"/>
  <c r="Q82" i="28"/>
  <c r="Q97" i="28"/>
  <c r="Q105" i="28"/>
  <c r="Q31" i="28"/>
  <c r="Q50" i="28"/>
  <c r="Q69" i="28"/>
  <c r="Q89" i="28"/>
  <c r="Q100" i="28"/>
  <c r="Q108" i="28"/>
  <c r="Q58" i="28"/>
  <c r="Q96" i="28"/>
  <c r="Q48" i="28"/>
  <c r="Q41" i="28"/>
  <c r="Q92" i="28"/>
  <c r="Q109" i="28"/>
  <c r="Q34" i="28"/>
  <c r="Q72" i="28"/>
  <c r="Q101" i="28"/>
  <c r="Q60" i="28"/>
  <c r="Q77" i="28"/>
  <c r="Q104" i="28"/>
  <c r="Q53" i="28"/>
  <c r="AM6" i="32"/>
  <c r="AM13" i="32" s="1"/>
  <c r="P17" i="32"/>
  <c r="P21" i="32"/>
  <c r="Q80" i="32"/>
  <c r="Q84" i="32"/>
  <c r="Q92" i="32"/>
  <c r="Q96" i="32"/>
  <c r="Q100" i="32"/>
  <c r="Q104" i="32"/>
  <c r="Q108" i="32"/>
  <c r="Q30" i="32"/>
  <c r="Q34" i="32"/>
  <c r="Q42" i="32"/>
  <c r="Q50" i="32"/>
  <c r="Q54" i="32"/>
  <c r="Q58" i="32"/>
  <c r="Q66" i="32"/>
  <c r="Q70" i="32"/>
  <c r="Q76" i="32"/>
  <c r="Q44" i="32"/>
  <c r="Q46" i="32"/>
  <c r="Q52" i="32"/>
  <c r="Q72" i="32"/>
  <c r="Q90" i="32"/>
  <c r="Q106" i="32"/>
  <c r="Q36" i="32"/>
  <c r="Q48" i="32"/>
  <c r="Q68" i="32"/>
  <c r="Q82" i="32"/>
  <c r="Q102" i="32"/>
  <c r="Q56" i="32"/>
  <c r="Q94" i="32"/>
  <c r="Q98" i="32"/>
  <c r="Q64" i="32"/>
  <c r="Q110" i="32"/>
  <c r="Q112" i="34"/>
  <c r="Q70" i="34"/>
  <c r="AM6" i="34"/>
  <c r="AM13" i="34" s="1"/>
  <c r="P19" i="31"/>
  <c r="Q73" i="34"/>
  <c r="Q89" i="34"/>
  <c r="Q64" i="34"/>
  <c r="Q90" i="31"/>
  <c r="Q50" i="31"/>
  <c r="Q109" i="31"/>
  <c r="Q72" i="31"/>
  <c r="Q34" i="31"/>
  <c r="Q92" i="31"/>
  <c r="Q52" i="31"/>
  <c r="P16" i="31"/>
  <c r="Q91" i="31"/>
  <c r="Q51" i="31"/>
  <c r="P10" i="35"/>
  <c r="P15" i="35"/>
  <c r="P14" i="35"/>
  <c r="P19" i="35"/>
  <c r="P18" i="35"/>
  <c r="P12" i="35"/>
  <c r="P11" i="35"/>
  <c r="Q31" i="35"/>
  <c r="Q35" i="35"/>
  <c r="Q41" i="35"/>
  <c r="Q45" i="35"/>
  <c r="Q50" i="35"/>
  <c r="Q54" i="35"/>
  <c r="Q58" i="35"/>
  <c r="Q65" i="35"/>
  <c r="Q69" i="35"/>
  <c r="Q73" i="35"/>
  <c r="Q80" i="35"/>
  <c r="Q84" i="35"/>
  <c r="Q91" i="35"/>
  <c r="Q95" i="35"/>
  <c r="Q99" i="35"/>
  <c r="Q103" i="35"/>
  <c r="Q107" i="35"/>
  <c r="Q111" i="35"/>
  <c r="Q60" i="35"/>
  <c r="P13" i="35"/>
  <c r="Q29" i="35"/>
  <c r="Q34" i="35"/>
  <c r="Q42" i="35"/>
  <c r="Q47" i="35"/>
  <c r="Q53" i="35"/>
  <c r="Q59" i="35"/>
  <c r="Q67" i="35"/>
  <c r="Q72" i="35"/>
  <c r="Q81" i="35"/>
  <c r="Q89" i="35"/>
  <c r="Q94" i="35"/>
  <c r="Q100" i="35"/>
  <c r="Q105" i="35"/>
  <c r="Q110" i="35"/>
  <c r="Q37" i="35"/>
  <c r="Q51" i="35"/>
  <c r="Q64" i="35"/>
  <c r="Q75" i="35"/>
  <c r="Q92" i="35"/>
  <c r="Q102" i="35"/>
  <c r="Q30" i="35"/>
  <c r="Q36" i="35"/>
  <c r="Q43" i="35"/>
  <c r="Q49" i="35"/>
  <c r="Q55" i="35"/>
  <c r="Q63" i="35"/>
  <c r="Q68" i="35"/>
  <c r="Q74" i="35"/>
  <c r="Q82" i="35"/>
  <c r="Q90" i="35"/>
  <c r="Q96" i="35"/>
  <c r="Q101" i="35"/>
  <c r="Q106" i="35"/>
  <c r="Q112" i="35"/>
  <c r="Q32" i="35"/>
  <c r="Q44" i="35"/>
  <c r="Q56" i="35"/>
  <c r="Q70" i="35"/>
  <c r="Q83" i="35"/>
  <c r="Q97" i="35"/>
  <c r="Q108" i="35"/>
  <c r="Q46" i="35"/>
  <c r="Q71" i="35"/>
  <c r="Q98" i="35"/>
  <c r="AM6" i="35"/>
  <c r="AM13" i="35" s="1"/>
  <c r="Q52" i="35"/>
  <c r="Q76" i="35"/>
  <c r="Q104" i="35"/>
  <c r="Q48" i="35"/>
  <c r="Q57" i="35"/>
  <c r="Q109" i="35"/>
  <c r="Q38" i="35"/>
  <c r="Q66" i="35"/>
  <c r="Q93" i="35"/>
  <c r="Q33" i="35"/>
  <c r="Q85" i="35"/>
  <c r="Q44" i="33"/>
  <c r="Q52" i="33"/>
  <c r="Q56" i="33"/>
  <c r="Q63" i="33"/>
  <c r="Q68" i="33"/>
  <c r="Q72" i="33"/>
  <c r="Q73" i="33"/>
  <c r="Q82" i="33"/>
  <c r="Q91" i="33"/>
  <c r="Q96" i="33"/>
  <c r="Q100" i="33"/>
  <c r="Q105" i="33"/>
  <c r="Q109" i="33"/>
  <c r="Q110" i="33"/>
  <c r="Q45" i="33"/>
  <c r="Q47" i="33"/>
  <c r="Q49" i="33"/>
  <c r="Q51" i="33"/>
  <c r="Q55" i="33"/>
  <c r="Q59" i="33"/>
  <c r="Q60" i="33"/>
  <c r="Q67" i="33"/>
  <c r="Q71" i="33"/>
  <c r="Q76" i="33"/>
  <c r="Q80" i="33"/>
  <c r="Q81" i="33"/>
  <c r="Q85" i="33"/>
  <c r="Q86" i="33"/>
  <c r="Q90" i="33"/>
  <c r="Q95" i="33"/>
  <c r="Q99" i="33"/>
  <c r="Q104" i="33"/>
  <c r="Q108" i="33"/>
  <c r="Q57" i="33"/>
  <c r="Q66" i="33"/>
  <c r="Q74" i="33"/>
  <c r="Q83" i="33"/>
  <c r="Q92" i="33"/>
  <c r="Q101" i="33"/>
  <c r="Q102" i="33"/>
  <c r="Q54" i="33"/>
  <c r="Q64" i="33"/>
  <c r="Q65" i="33"/>
  <c r="Q89" i="33"/>
  <c r="Q98" i="33"/>
  <c r="Q107" i="33"/>
  <c r="Q84" i="33"/>
  <c r="Q58" i="33"/>
  <c r="Q70" i="33"/>
  <c r="Q75" i="33"/>
  <c r="Q97" i="33"/>
  <c r="Q93" i="33"/>
  <c r="Q103" i="33"/>
  <c r="Q69" i="33"/>
  <c r="Q106" i="33"/>
  <c r="Q111" i="33"/>
  <c r="Q112" i="33"/>
  <c r="Q53" i="33"/>
  <c r="Q94" i="33"/>
  <c r="Q86" i="35"/>
  <c r="Q86" i="24"/>
  <c r="Q112" i="23"/>
  <c r="P17" i="34"/>
  <c r="P13" i="34"/>
  <c r="Q7" i="33"/>
  <c r="Q24" i="33" s="1"/>
  <c r="Q35" i="33"/>
  <c r="P20" i="33"/>
  <c r="Q42" i="33"/>
  <c r="Q30" i="33"/>
  <c r="P21" i="33"/>
  <c r="P11" i="33"/>
  <c r="Q50" i="33"/>
  <c r="P15" i="31"/>
  <c r="P12" i="24"/>
  <c r="P20" i="24"/>
  <c r="P17" i="27"/>
  <c r="P18" i="23"/>
  <c r="P21" i="23"/>
  <c r="P11" i="34"/>
  <c r="Q59" i="34"/>
  <c r="Q83" i="34"/>
  <c r="Q108" i="34"/>
  <c r="Q56" i="34"/>
  <c r="P19" i="33"/>
  <c r="Q98" i="34"/>
  <c r="Q103" i="34"/>
  <c r="Q98" i="31"/>
  <c r="Q80" i="31"/>
  <c r="Q58" i="31"/>
  <c r="Q41" i="31"/>
  <c r="P10" i="31"/>
  <c r="Q101" i="31"/>
  <c r="Q83" i="31"/>
  <c r="Q64" i="31"/>
  <c r="Q44" i="31"/>
  <c r="Q60" i="31"/>
  <c r="Q100" i="31"/>
  <c r="Q82" i="31"/>
  <c r="Q63" i="31"/>
  <c r="Q43" i="31"/>
  <c r="P12" i="31"/>
  <c r="P20" i="31"/>
  <c r="Q99" i="31"/>
  <c r="Q81" i="31"/>
  <c r="Q59" i="31"/>
  <c r="Q77" i="33"/>
  <c r="P20" i="30"/>
  <c r="P18" i="30"/>
  <c r="P16" i="30"/>
  <c r="P14" i="30"/>
  <c r="P10" i="30"/>
  <c r="P12" i="30"/>
  <c r="Q30" i="30"/>
  <c r="Q34" i="30"/>
  <c r="Q41" i="30"/>
  <c r="Q45" i="30"/>
  <c r="Q50" i="30"/>
  <c r="Q54" i="30"/>
  <c r="Q58" i="30"/>
  <c r="Q65" i="30"/>
  <c r="Q69" i="30"/>
  <c r="Q73" i="30"/>
  <c r="Q80" i="30"/>
  <c r="Q84" i="30"/>
  <c r="Q90" i="30"/>
  <c r="Q94" i="30"/>
  <c r="Q98" i="30"/>
  <c r="Q102" i="30"/>
  <c r="Q106" i="30"/>
  <c r="Q110" i="30"/>
  <c r="Q48" i="30"/>
  <c r="Q60" i="30"/>
  <c r="Q29" i="30"/>
  <c r="Q35" i="30"/>
  <c r="Q43" i="30"/>
  <c r="Q49" i="30"/>
  <c r="Q55" i="30"/>
  <c r="Q63" i="30"/>
  <c r="Q68" i="30"/>
  <c r="Q74" i="30"/>
  <c r="Q82" i="30"/>
  <c r="Q89" i="30"/>
  <c r="Q95" i="30"/>
  <c r="Q100" i="30"/>
  <c r="Q105" i="30"/>
  <c r="Q111" i="30"/>
  <c r="Q32" i="30"/>
  <c r="Q46" i="30"/>
  <c r="Q57" i="30"/>
  <c r="Q71" i="30"/>
  <c r="Q85" i="30"/>
  <c r="Q97" i="30"/>
  <c r="Q108" i="30"/>
  <c r="Q7" i="30"/>
  <c r="Q24" i="30" s="1"/>
  <c r="Q42" i="30"/>
  <c r="Q53" i="30"/>
  <c r="Q72" i="30"/>
  <c r="Q86" i="30"/>
  <c r="Q99" i="30"/>
  <c r="Q109" i="30"/>
  <c r="Q31" i="30"/>
  <c r="Q36" i="30"/>
  <c r="Q44" i="30"/>
  <c r="Q51" i="30"/>
  <c r="Q56" i="30"/>
  <c r="Q64" i="30"/>
  <c r="Q70" i="30"/>
  <c r="Q75" i="30"/>
  <c r="Q83" i="30"/>
  <c r="Q91" i="30"/>
  <c r="Q96" i="30"/>
  <c r="Q101" i="30"/>
  <c r="Q107" i="30"/>
  <c r="Q112" i="30"/>
  <c r="AM6" i="30"/>
  <c r="AM13" i="30" s="1"/>
  <c r="Q37" i="30"/>
  <c r="Q52" i="30"/>
  <c r="Q66" i="30"/>
  <c r="Q76" i="30"/>
  <c r="Q92" i="30"/>
  <c r="Q103" i="30"/>
  <c r="Q33" i="30"/>
  <c r="Q47" i="30"/>
  <c r="Q59" i="30"/>
  <c r="Q67" i="30"/>
  <c r="Q81" i="30"/>
  <c r="Q93" i="30"/>
  <c r="Q104" i="30"/>
  <c r="P17" i="26"/>
  <c r="P21" i="26"/>
  <c r="P13" i="26"/>
  <c r="P11" i="26"/>
  <c r="P10" i="26"/>
  <c r="Q29" i="26"/>
  <c r="Q33" i="26"/>
  <c r="Q37" i="26"/>
  <c r="Q43" i="26"/>
  <c r="Q47" i="26"/>
  <c r="Q52" i="26"/>
  <c r="Q56" i="26"/>
  <c r="Q63" i="26"/>
  <c r="Q67" i="26"/>
  <c r="Q71" i="26"/>
  <c r="Q75" i="26"/>
  <c r="Q81" i="26"/>
  <c r="Q85" i="26"/>
  <c r="Q91" i="26"/>
  <c r="Q95" i="26"/>
  <c r="Q99" i="26"/>
  <c r="Q103" i="26"/>
  <c r="Q107" i="26"/>
  <c r="Q111" i="26"/>
  <c r="P15" i="26"/>
  <c r="Q30" i="26"/>
  <c r="Q34" i="26"/>
  <c r="Q38" i="26"/>
  <c r="Q44" i="26"/>
  <c r="Q49" i="26"/>
  <c r="Q53" i="26"/>
  <c r="Q57" i="26"/>
  <c r="Q64" i="26"/>
  <c r="Q68" i="26"/>
  <c r="Q72" i="26"/>
  <c r="Q76" i="26"/>
  <c r="Q82" i="26"/>
  <c r="Q86" i="26"/>
  <c r="Q92" i="26"/>
  <c r="Q96" i="26"/>
  <c r="Q100" i="26"/>
  <c r="Q104" i="26"/>
  <c r="Q108" i="26"/>
  <c r="Q112" i="26"/>
  <c r="Q7" i="26"/>
  <c r="Q24" i="26" s="1"/>
  <c r="Q36" i="26"/>
  <c r="Q46" i="26"/>
  <c r="Q55" i="26"/>
  <c r="Q66" i="26"/>
  <c r="Q74" i="26"/>
  <c r="Q84" i="26"/>
  <c r="Q94" i="26"/>
  <c r="Q102" i="26"/>
  <c r="Q110" i="26"/>
  <c r="Q48" i="26"/>
  <c r="P19" i="26"/>
  <c r="Q31" i="26"/>
  <c r="Q41" i="26"/>
  <c r="Q50" i="26"/>
  <c r="Q58" i="26"/>
  <c r="Q69" i="26"/>
  <c r="Q77" i="26"/>
  <c r="Q89" i="26"/>
  <c r="Q97" i="26"/>
  <c r="Q105" i="26"/>
  <c r="AM6" i="26"/>
  <c r="AM13" i="26" s="1"/>
  <c r="Q45" i="26"/>
  <c r="Q65" i="26"/>
  <c r="Q83" i="26"/>
  <c r="Q101" i="26"/>
  <c r="Q60" i="26"/>
  <c r="Q35" i="26"/>
  <c r="Q73" i="26"/>
  <c r="Q109" i="26"/>
  <c r="Q59" i="26"/>
  <c r="Q98" i="26"/>
  <c r="Q32" i="26"/>
  <c r="Q51" i="26"/>
  <c r="Q70" i="26"/>
  <c r="Q90" i="26"/>
  <c r="Q106" i="26"/>
  <c r="Q54" i="26"/>
  <c r="Q93" i="26"/>
  <c r="Q42" i="26"/>
  <c r="Q80" i="26"/>
  <c r="P19" i="29"/>
  <c r="P11" i="29"/>
  <c r="Q29" i="29"/>
  <c r="Q33" i="29"/>
  <c r="Q30" i="29"/>
  <c r="Q34" i="29"/>
  <c r="Q32" i="29"/>
  <c r="Q38" i="29"/>
  <c r="Q44" i="29"/>
  <c r="Q49" i="29"/>
  <c r="Q53" i="29"/>
  <c r="Q57" i="29"/>
  <c r="Q64" i="29"/>
  <c r="Q68" i="29"/>
  <c r="Q72" i="29"/>
  <c r="Q76" i="29"/>
  <c r="Q82" i="29"/>
  <c r="Q86" i="29"/>
  <c r="Q92" i="29"/>
  <c r="Q96" i="29"/>
  <c r="Q100" i="29"/>
  <c r="Q104" i="29"/>
  <c r="Q108" i="29"/>
  <c r="Q112" i="29"/>
  <c r="AM6" i="29"/>
  <c r="AM13" i="29" s="1"/>
  <c r="Q35" i="29"/>
  <c r="Q41" i="29"/>
  <c r="Q31" i="29"/>
  <c r="Q43" i="29"/>
  <c r="Q50" i="29"/>
  <c r="Q55" i="29"/>
  <c r="Q63" i="29"/>
  <c r="Q69" i="29"/>
  <c r="Q74" i="29"/>
  <c r="Q81" i="29"/>
  <c r="Q89" i="29"/>
  <c r="Q94" i="29"/>
  <c r="Q99" i="29"/>
  <c r="Q105" i="29"/>
  <c r="Q110" i="29"/>
  <c r="Q46" i="29"/>
  <c r="Q58" i="29"/>
  <c r="Q71" i="29"/>
  <c r="Q84" i="29"/>
  <c r="Q97" i="29"/>
  <c r="Q107" i="29"/>
  <c r="Q42" i="29"/>
  <c r="Q54" i="29"/>
  <c r="Q67" i="29"/>
  <c r="Q80" i="29"/>
  <c r="Q93" i="29"/>
  <c r="Q103" i="29"/>
  <c r="Q36" i="29"/>
  <c r="Q45" i="29"/>
  <c r="Q51" i="29"/>
  <c r="Q56" i="29"/>
  <c r="Q65" i="29"/>
  <c r="Q70" i="29"/>
  <c r="Q75" i="29"/>
  <c r="Q83" i="29"/>
  <c r="Q90" i="29"/>
  <c r="Q95" i="29"/>
  <c r="Q101" i="29"/>
  <c r="Q106" i="29"/>
  <c r="Q111" i="29"/>
  <c r="Q114" i="29"/>
  <c r="T200" i="37" s="1"/>
  <c r="Q37" i="29"/>
  <c r="Q52" i="29"/>
  <c r="Q66" i="29"/>
  <c r="Q77" i="29"/>
  <c r="Q91" i="29"/>
  <c r="Q102" i="29"/>
  <c r="Q7" i="29"/>
  <c r="Q24" i="29" s="1"/>
  <c r="Q47" i="29"/>
  <c r="Q59" i="29"/>
  <c r="Q73" i="29"/>
  <c r="Q85" i="29"/>
  <c r="Q98" i="29"/>
  <c r="Q109" i="29"/>
  <c r="Q48" i="29"/>
  <c r="Q60" i="29"/>
  <c r="N14" i="34"/>
  <c r="O92" i="34"/>
  <c r="N21" i="34"/>
  <c r="O7" i="34"/>
  <c r="O24" i="34" s="1"/>
  <c r="O90" i="32"/>
  <c r="O59" i="34"/>
  <c r="O100" i="34"/>
  <c r="O52" i="34"/>
  <c r="O89" i="34"/>
  <c r="O70" i="34"/>
  <c r="N10" i="34"/>
  <c r="N5" i="36"/>
  <c r="O51" i="34"/>
  <c r="O80" i="34"/>
  <c r="N20" i="34"/>
  <c r="AL6" i="34"/>
  <c r="AL13" i="34" s="1"/>
  <c r="Q7" i="34"/>
  <c r="Q24" i="34" s="1"/>
  <c r="O69" i="34"/>
  <c r="O108" i="34"/>
  <c r="O60" i="34"/>
  <c r="O97" i="34"/>
  <c r="J15" i="29"/>
  <c r="J13" i="29"/>
  <c r="K29" i="29"/>
  <c r="K33" i="29"/>
  <c r="K37" i="29"/>
  <c r="K43" i="29"/>
  <c r="K47" i="29"/>
  <c r="K52" i="29"/>
  <c r="K56" i="29"/>
  <c r="K63" i="29"/>
  <c r="K67" i="29"/>
  <c r="K71" i="29"/>
  <c r="K75" i="29"/>
  <c r="K81" i="29"/>
  <c r="K85" i="29"/>
  <c r="K91" i="29"/>
  <c r="K95" i="29"/>
  <c r="K99" i="29"/>
  <c r="K103" i="29"/>
  <c r="K107" i="29"/>
  <c r="K111" i="29"/>
  <c r="J21" i="29"/>
  <c r="J17" i="29"/>
  <c r="J11" i="29"/>
  <c r="AJ6" i="29"/>
  <c r="AJ13" i="29" s="1"/>
  <c r="K30" i="29"/>
  <c r="K34" i="29"/>
  <c r="K38" i="29"/>
  <c r="K44" i="29"/>
  <c r="K49" i="29"/>
  <c r="K53" i="29"/>
  <c r="K57" i="29"/>
  <c r="K64" i="29"/>
  <c r="K68" i="29"/>
  <c r="K72" i="29"/>
  <c r="K76" i="29"/>
  <c r="K82" i="29"/>
  <c r="K86" i="29"/>
  <c r="K92" i="29"/>
  <c r="K96" i="29"/>
  <c r="K100" i="29"/>
  <c r="K104" i="29"/>
  <c r="K108" i="29"/>
  <c r="K112" i="29"/>
  <c r="K32" i="29"/>
  <c r="K42" i="29"/>
  <c r="K51" i="29"/>
  <c r="K59" i="29"/>
  <c r="K70" i="29"/>
  <c r="K80" i="29"/>
  <c r="K90" i="29"/>
  <c r="K98" i="29"/>
  <c r="K106" i="29"/>
  <c r="K7" i="29"/>
  <c r="K24" i="29" s="1"/>
  <c r="AJ8" i="29" s="1"/>
  <c r="K35" i="29"/>
  <c r="K45" i="29"/>
  <c r="K54" i="29"/>
  <c r="K65" i="29"/>
  <c r="K73" i="29"/>
  <c r="K83" i="29"/>
  <c r="K93" i="29"/>
  <c r="K101" i="29"/>
  <c r="K109" i="29"/>
  <c r="K36" i="29"/>
  <c r="K55" i="29"/>
  <c r="K74" i="29"/>
  <c r="K94" i="29"/>
  <c r="K110" i="29"/>
  <c r="K48" i="29"/>
  <c r="BA19" i="29"/>
  <c r="F116" i="38" s="1"/>
  <c r="M51" i="38" s="1"/>
  <c r="K66" i="29"/>
  <c r="K102" i="29"/>
  <c r="J19" i="29"/>
  <c r="K31" i="29"/>
  <c r="K69" i="29"/>
  <c r="K89" i="29"/>
  <c r="K60" i="29"/>
  <c r="K41" i="29"/>
  <c r="K58" i="29"/>
  <c r="K77" i="29"/>
  <c r="K97" i="29"/>
  <c r="K46" i="29"/>
  <c r="K84" i="29"/>
  <c r="K50" i="29"/>
  <c r="K105" i="29"/>
  <c r="J15" i="26"/>
  <c r="D7" i="33"/>
  <c r="E46" i="33" s="1"/>
  <c r="K98" i="33"/>
  <c r="K58" i="33"/>
  <c r="K103" i="33"/>
  <c r="K66" i="33"/>
  <c r="J17" i="33"/>
  <c r="K110" i="33"/>
  <c r="K76" i="33"/>
  <c r="K48" i="33"/>
  <c r="J14" i="33"/>
  <c r="K60" i="26"/>
  <c r="K81" i="26"/>
  <c r="K43" i="26"/>
  <c r="K98" i="26"/>
  <c r="K59" i="26"/>
  <c r="K48" i="26"/>
  <c r="K77" i="26"/>
  <c r="K41" i="26"/>
  <c r="K82" i="26"/>
  <c r="K44" i="26"/>
  <c r="J18" i="23"/>
  <c r="AJ6" i="23"/>
  <c r="AJ13" i="23" s="1"/>
  <c r="K30" i="23"/>
  <c r="K34" i="23"/>
  <c r="K38" i="23"/>
  <c r="K44" i="23"/>
  <c r="K49" i="23"/>
  <c r="K53" i="23"/>
  <c r="K57" i="23"/>
  <c r="J14" i="23"/>
  <c r="K7" i="23"/>
  <c r="K24" i="23" s="1"/>
  <c r="AJ8" i="23" s="1"/>
  <c r="K31" i="23"/>
  <c r="K35" i="23"/>
  <c r="K41" i="23"/>
  <c r="K45" i="23"/>
  <c r="K50" i="23"/>
  <c r="K54" i="23"/>
  <c r="J11" i="23"/>
  <c r="K33" i="23"/>
  <c r="K43" i="23"/>
  <c r="K52" i="23"/>
  <c r="K59" i="23"/>
  <c r="K66" i="23"/>
  <c r="K70" i="23"/>
  <c r="K74" i="23"/>
  <c r="K81" i="23"/>
  <c r="K85" i="23"/>
  <c r="K92" i="23"/>
  <c r="K96" i="23"/>
  <c r="K100" i="23"/>
  <c r="K104" i="23"/>
  <c r="K108" i="23"/>
  <c r="J17" i="23"/>
  <c r="J15" i="23"/>
  <c r="J13" i="23"/>
  <c r="K36" i="23"/>
  <c r="K46" i="23"/>
  <c r="K55" i="23"/>
  <c r="K63" i="23"/>
  <c r="K67" i="23"/>
  <c r="K71" i="23"/>
  <c r="K75" i="23"/>
  <c r="K82" i="23"/>
  <c r="K89" i="23"/>
  <c r="K93" i="23"/>
  <c r="K97" i="23"/>
  <c r="K101" i="23"/>
  <c r="K105" i="23"/>
  <c r="K109" i="23"/>
  <c r="K29" i="23"/>
  <c r="K47" i="23"/>
  <c r="K64" i="23"/>
  <c r="K72" i="23"/>
  <c r="K83" i="23"/>
  <c r="K94" i="23"/>
  <c r="K102" i="23"/>
  <c r="K110" i="23"/>
  <c r="K48" i="23"/>
  <c r="J21" i="23"/>
  <c r="K37" i="23"/>
  <c r="K68" i="23"/>
  <c r="K90" i="23"/>
  <c r="K106" i="23"/>
  <c r="K58" i="23"/>
  <c r="K80" i="23"/>
  <c r="K99" i="23"/>
  <c r="K32" i="23"/>
  <c r="K51" i="23"/>
  <c r="K65" i="23"/>
  <c r="K73" i="23"/>
  <c r="K84" i="23"/>
  <c r="K95" i="23"/>
  <c r="K103" i="23"/>
  <c r="K111" i="23"/>
  <c r="K60" i="23"/>
  <c r="K56" i="23"/>
  <c r="K76" i="23"/>
  <c r="K98" i="23"/>
  <c r="J19" i="23"/>
  <c r="K42" i="23"/>
  <c r="K69" i="23"/>
  <c r="K91" i="23"/>
  <c r="K107" i="23"/>
  <c r="K32" i="32"/>
  <c r="J16" i="32"/>
  <c r="J10" i="23"/>
  <c r="J10" i="29"/>
  <c r="J18" i="29"/>
  <c r="J20" i="26"/>
  <c r="J11" i="26"/>
  <c r="K109" i="33"/>
  <c r="K93" i="33"/>
  <c r="K69" i="33"/>
  <c r="K54" i="33"/>
  <c r="K31" i="33"/>
  <c r="K100" i="33"/>
  <c r="K81" i="33"/>
  <c r="K63" i="33"/>
  <c r="K44" i="33"/>
  <c r="J13" i="33"/>
  <c r="K105" i="33"/>
  <c r="K89" i="33"/>
  <c r="K73" i="33"/>
  <c r="K52" i="33"/>
  <c r="K47" i="33"/>
  <c r="K33" i="33"/>
  <c r="J10" i="33"/>
  <c r="K105" i="31"/>
  <c r="K68" i="31"/>
  <c r="K29" i="31"/>
  <c r="K96" i="31"/>
  <c r="K75" i="31"/>
  <c r="K56" i="31"/>
  <c r="K36" i="31"/>
  <c r="K101" i="31"/>
  <c r="K64" i="31"/>
  <c r="K7" i="31"/>
  <c r="K24" i="31" s="1"/>
  <c r="AJ8" i="31" s="1"/>
  <c r="AJ9" i="31" s="1"/>
  <c r="AJ21" i="31" s="1"/>
  <c r="K99" i="31"/>
  <c r="K80" i="31"/>
  <c r="K59" i="31"/>
  <c r="K42" i="31"/>
  <c r="J12" i="31"/>
  <c r="J20" i="31"/>
  <c r="D7" i="23"/>
  <c r="K111" i="26"/>
  <c r="K95" i="26"/>
  <c r="K75" i="26"/>
  <c r="K56" i="26"/>
  <c r="K37" i="26"/>
  <c r="K110" i="26"/>
  <c r="K94" i="26"/>
  <c r="K74" i="26"/>
  <c r="K55" i="26"/>
  <c r="K36" i="26"/>
  <c r="K109" i="26"/>
  <c r="K93" i="26"/>
  <c r="K73" i="26"/>
  <c r="K54" i="26"/>
  <c r="K35" i="26"/>
  <c r="K112" i="26"/>
  <c r="K96" i="26"/>
  <c r="K76" i="26"/>
  <c r="K57" i="26"/>
  <c r="K38" i="26"/>
  <c r="J13" i="26"/>
  <c r="J18" i="28"/>
  <c r="J14" i="28"/>
  <c r="AJ6" i="28"/>
  <c r="K30" i="28"/>
  <c r="K34" i="28"/>
  <c r="K38" i="28"/>
  <c r="K44" i="28"/>
  <c r="K49" i="28"/>
  <c r="K53" i="28"/>
  <c r="K57" i="28"/>
  <c r="K64" i="28"/>
  <c r="K68" i="28"/>
  <c r="K72" i="28"/>
  <c r="K76" i="28"/>
  <c r="K82" i="28"/>
  <c r="K86" i="28"/>
  <c r="K92" i="28"/>
  <c r="K96" i="28"/>
  <c r="K100" i="28"/>
  <c r="K104" i="28"/>
  <c r="K108" i="28"/>
  <c r="K112" i="28"/>
  <c r="K7" i="28"/>
  <c r="K24" i="28" s="1"/>
  <c r="AJ8" i="28" s="1"/>
  <c r="K31" i="28"/>
  <c r="K35" i="28"/>
  <c r="K41" i="28"/>
  <c r="K45" i="28"/>
  <c r="K50" i="28"/>
  <c r="K54" i="28"/>
  <c r="K58" i="28"/>
  <c r="K65" i="28"/>
  <c r="K69" i="28"/>
  <c r="K73" i="28"/>
  <c r="K77" i="28"/>
  <c r="K83" i="28"/>
  <c r="K89" i="28"/>
  <c r="K93" i="28"/>
  <c r="K97" i="28"/>
  <c r="K101" i="28"/>
  <c r="K105" i="28"/>
  <c r="K109" i="28"/>
  <c r="J20" i="28"/>
  <c r="J16" i="28"/>
  <c r="J12" i="28"/>
  <c r="K29" i="28"/>
  <c r="K37" i="28"/>
  <c r="K47" i="28"/>
  <c r="K56" i="28"/>
  <c r="K67" i="28"/>
  <c r="K75" i="28"/>
  <c r="K85" i="28"/>
  <c r="K95" i="28"/>
  <c r="K103" i="28"/>
  <c r="K111" i="28"/>
  <c r="K32" i="28"/>
  <c r="K42" i="28"/>
  <c r="K51" i="28"/>
  <c r="K59" i="28"/>
  <c r="K70" i="28"/>
  <c r="K80" i="28"/>
  <c r="K90" i="28"/>
  <c r="K98" i="28"/>
  <c r="K106" i="28"/>
  <c r="K33" i="28"/>
  <c r="K52" i="28"/>
  <c r="K71" i="28"/>
  <c r="K91" i="28"/>
  <c r="K107" i="28"/>
  <c r="K63" i="28"/>
  <c r="K81" i="28"/>
  <c r="K60" i="28"/>
  <c r="K46" i="28"/>
  <c r="K84" i="28"/>
  <c r="K36" i="28"/>
  <c r="K55" i="28"/>
  <c r="K74" i="28"/>
  <c r="K94" i="28"/>
  <c r="K110" i="28"/>
  <c r="K48" i="28"/>
  <c r="K43" i="28"/>
  <c r="K99" i="28"/>
  <c r="J10" i="28"/>
  <c r="BA19" i="28"/>
  <c r="F95" i="38" s="1"/>
  <c r="K66" i="28"/>
  <c r="K102" i="28"/>
  <c r="J21" i="35"/>
  <c r="J17" i="35"/>
  <c r="J15" i="35"/>
  <c r="J11" i="35"/>
  <c r="BA19" i="35"/>
  <c r="F236" i="38" s="1"/>
  <c r="S51" i="38" s="1"/>
  <c r="K32" i="35"/>
  <c r="K36" i="35"/>
  <c r="K43" i="35"/>
  <c r="K47" i="35"/>
  <c r="K52" i="35"/>
  <c r="K56" i="35"/>
  <c r="K63" i="35"/>
  <c r="K67" i="35"/>
  <c r="K71" i="35"/>
  <c r="J19" i="35"/>
  <c r="J13" i="35"/>
  <c r="K29" i="35"/>
  <c r="K33" i="35"/>
  <c r="K37" i="35"/>
  <c r="K44" i="35"/>
  <c r="K49" i="35"/>
  <c r="K53" i="35"/>
  <c r="K57" i="35"/>
  <c r="K64" i="35"/>
  <c r="K68" i="35"/>
  <c r="K72" i="35"/>
  <c r="K76" i="35"/>
  <c r="K83" i="35"/>
  <c r="K90" i="35"/>
  <c r="K94" i="35"/>
  <c r="K98" i="35"/>
  <c r="K30" i="35"/>
  <c r="K41" i="35"/>
  <c r="K50" i="35"/>
  <c r="K58" i="35"/>
  <c r="K69" i="35"/>
  <c r="K75" i="35"/>
  <c r="K84" i="35"/>
  <c r="K92" i="35"/>
  <c r="K97" i="35"/>
  <c r="K102" i="35"/>
  <c r="K106" i="35"/>
  <c r="K110" i="35"/>
  <c r="AJ6" i="35"/>
  <c r="AJ13" i="35" s="1"/>
  <c r="K45" i="35"/>
  <c r="K65" i="35"/>
  <c r="K81" i="35"/>
  <c r="K95" i="35"/>
  <c r="K104" i="35"/>
  <c r="K7" i="35"/>
  <c r="K24" i="35" s="1"/>
  <c r="AJ8" i="35" s="1"/>
  <c r="K46" i="35"/>
  <c r="K66" i="35"/>
  <c r="K82" i="35"/>
  <c r="K96" i="35"/>
  <c r="K105" i="35"/>
  <c r="K31" i="35"/>
  <c r="K42" i="35"/>
  <c r="K51" i="35"/>
  <c r="K59" i="35"/>
  <c r="K70" i="35"/>
  <c r="K80" i="35"/>
  <c r="K85" i="35"/>
  <c r="K93" i="35"/>
  <c r="K99" i="35"/>
  <c r="K103" i="35"/>
  <c r="K107" i="35"/>
  <c r="K111" i="35"/>
  <c r="K48" i="35"/>
  <c r="K34" i="35"/>
  <c r="K54" i="35"/>
  <c r="K73" i="35"/>
  <c r="K89" i="35"/>
  <c r="K100" i="35"/>
  <c r="K108" i="35"/>
  <c r="K60" i="35"/>
  <c r="K35" i="35"/>
  <c r="K55" i="35"/>
  <c r="K74" i="35"/>
  <c r="K91" i="35"/>
  <c r="K101" i="35"/>
  <c r="K109" i="35"/>
  <c r="K86" i="33"/>
  <c r="J16" i="29"/>
  <c r="J17" i="26"/>
  <c r="K72" i="33"/>
  <c r="K35" i="33"/>
  <c r="K84" i="33"/>
  <c r="K46" i="33"/>
  <c r="K94" i="33"/>
  <c r="K56" i="33"/>
  <c r="K37" i="33"/>
  <c r="J18" i="33"/>
  <c r="K99" i="26"/>
  <c r="K63" i="26"/>
  <c r="AJ6" i="26"/>
  <c r="AJ13" i="26" s="1"/>
  <c r="K80" i="26"/>
  <c r="K42" i="26"/>
  <c r="K97" i="26"/>
  <c r="K58" i="26"/>
  <c r="K100" i="26"/>
  <c r="K64" i="26"/>
  <c r="K7" i="26"/>
  <c r="K24" i="26" s="1"/>
  <c r="AJ8" i="26" s="1"/>
  <c r="J18" i="27"/>
  <c r="J17" i="27"/>
  <c r="J15" i="27"/>
  <c r="J14" i="27"/>
  <c r="J10" i="27"/>
  <c r="J20" i="27"/>
  <c r="J19" i="27"/>
  <c r="J21" i="27"/>
  <c r="J16" i="27"/>
  <c r="J13" i="27"/>
  <c r="J12" i="27"/>
  <c r="K29" i="27"/>
  <c r="K33" i="27"/>
  <c r="K37" i="27"/>
  <c r="K43" i="27"/>
  <c r="K47" i="27"/>
  <c r="K52" i="27"/>
  <c r="K56" i="27"/>
  <c r="K63" i="27"/>
  <c r="K67" i="27"/>
  <c r="K71" i="27"/>
  <c r="K75" i="27"/>
  <c r="K82" i="27"/>
  <c r="K86" i="27"/>
  <c r="K92" i="27"/>
  <c r="K96" i="27"/>
  <c r="K100" i="27"/>
  <c r="K104" i="27"/>
  <c r="K108" i="27"/>
  <c r="K112" i="27"/>
  <c r="K60" i="27"/>
  <c r="K31" i="27"/>
  <c r="K41" i="27"/>
  <c r="K50" i="27"/>
  <c r="K58" i="27"/>
  <c r="K69" i="27"/>
  <c r="K80" i="27"/>
  <c r="K90" i="27"/>
  <c r="K98" i="27"/>
  <c r="K106" i="27"/>
  <c r="K32" i="27"/>
  <c r="K42" i="27"/>
  <c r="K51" i="27"/>
  <c r="K66" i="27"/>
  <c r="K74" i="27"/>
  <c r="K85" i="27"/>
  <c r="K95" i="27"/>
  <c r="K103" i="27"/>
  <c r="K111" i="27"/>
  <c r="AJ6" i="27"/>
  <c r="AJ13" i="27" s="1"/>
  <c r="K30" i="27"/>
  <c r="K34" i="27"/>
  <c r="K38" i="27"/>
  <c r="K44" i="27"/>
  <c r="K49" i="27"/>
  <c r="K53" i="27"/>
  <c r="K57" i="27"/>
  <c r="K64" i="27"/>
  <c r="K68" i="27"/>
  <c r="K72" i="27"/>
  <c r="K76" i="27"/>
  <c r="K83" i="27"/>
  <c r="K89" i="27"/>
  <c r="K93" i="27"/>
  <c r="K97" i="27"/>
  <c r="K101" i="27"/>
  <c r="K105" i="27"/>
  <c r="K109" i="27"/>
  <c r="K48" i="27"/>
  <c r="K7" i="27"/>
  <c r="K24" i="27" s="1"/>
  <c r="AJ8" i="27" s="1"/>
  <c r="K35" i="27"/>
  <c r="K45" i="27"/>
  <c r="K54" i="27"/>
  <c r="K65" i="27"/>
  <c r="K73" i="27"/>
  <c r="K84" i="27"/>
  <c r="K94" i="27"/>
  <c r="K102" i="27"/>
  <c r="K110" i="27"/>
  <c r="J11" i="27"/>
  <c r="BA19" i="27"/>
  <c r="F76" i="38" s="1"/>
  <c r="K36" i="27"/>
  <c r="K46" i="27"/>
  <c r="K55" i="27"/>
  <c r="K59" i="27"/>
  <c r="K70" i="27"/>
  <c r="K81" i="27"/>
  <c r="K91" i="27"/>
  <c r="K99" i="27"/>
  <c r="K107" i="27"/>
  <c r="K34" i="31"/>
  <c r="K54" i="31"/>
  <c r="K73" i="31"/>
  <c r="K94" i="31"/>
  <c r="K110" i="31"/>
  <c r="BA19" i="31"/>
  <c r="F155" i="38" s="1"/>
  <c r="K65" i="31"/>
  <c r="K102" i="31"/>
  <c r="K30" i="31"/>
  <c r="K69" i="31"/>
  <c r="K106" i="31"/>
  <c r="K48" i="31"/>
  <c r="K41" i="31"/>
  <c r="K58" i="31"/>
  <c r="K77" i="31"/>
  <c r="K98" i="31"/>
  <c r="K60" i="31"/>
  <c r="K45" i="31"/>
  <c r="K83" i="31"/>
  <c r="K50" i="31"/>
  <c r="K90" i="31"/>
  <c r="K112" i="23"/>
  <c r="K86" i="23"/>
  <c r="J14" i="32"/>
  <c r="AJ6" i="32"/>
  <c r="AJ13" i="32" s="1"/>
  <c r="K42" i="32"/>
  <c r="J12" i="23"/>
  <c r="J12" i="29"/>
  <c r="J20" i="29"/>
  <c r="J10" i="26"/>
  <c r="J16" i="26"/>
  <c r="J19" i="33"/>
  <c r="J15" i="33"/>
  <c r="K106" i="33"/>
  <c r="K90" i="33"/>
  <c r="K64" i="33"/>
  <c r="K43" i="33"/>
  <c r="K111" i="33"/>
  <c r="K95" i="33"/>
  <c r="K74" i="33"/>
  <c r="K57" i="33"/>
  <c r="K36" i="33"/>
  <c r="K7" i="33"/>
  <c r="K24" i="33" s="1"/>
  <c r="AJ8" i="33" s="1"/>
  <c r="K102" i="33"/>
  <c r="K83" i="33"/>
  <c r="K68" i="33"/>
  <c r="K50" i="33"/>
  <c r="K45" i="33"/>
  <c r="K29" i="33"/>
  <c r="K97" i="31"/>
  <c r="K57" i="31"/>
  <c r="K108" i="31"/>
  <c r="K92" i="31"/>
  <c r="K71" i="31"/>
  <c r="K52" i="31"/>
  <c r="K32" i="31"/>
  <c r="K93" i="31"/>
  <c r="K53" i="31"/>
  <c r="K111" i="31"/>
  <c r="K95" i="31"/>
  <c r="K74" i="31"/>
  <c r="K55" i="31"/>
  <c r="K35" i="31"/>
  <c r="J13" i="31"/>
  <c r="J21" i="31"/>
  <c r="J18" i="31"/>
  <c r="K107" i="26"/>
  <c r="K91" i="26"/>
  <c r="K71" i="26"/>
  <c r="K52" i="26"/>
  <c r="K33" i="26"/>
  <c r="K106" i="26"/>
  <c r="K90" i="26"/>
  <c r="K70" i="26"/>
  <c r="K51" i="26"/>
  <c r="K32" i="26"/>
  <c r="K105" i="26"/>
  <c r="K89" i="26"/>
  <c r="K69" i="26"/>
  <c r="K50" i="26"/>
  <c r="K31" i="26"/>
  <c r="K108" i="26"/>
  <c r="K92" i="26"/>
  <c r="K72" i="26"/>
  <c r="K53" i="26"/>
  <c r="K34" i="26"/>
  <c r="J18" i="30"/>
  <c r="BA19" i="30"/>
  <c r="F136" i="38" s="1"/>
  <c r="K32" i="30"/>
  <c r="K36" i="30"/>
  <c r="K43" i="30"/>
  <c r="K47" i="30"/>
  <c r="K52" i="30"/>
  <c r="K56" i="30"/>
  <c r="K63" i="30"/>
  <c r="K67" i="30"/>
  <c r="K71" i="30"/>
  <c r="K75" i="30"/>
  <c r="K81" i="30"/>
  <c r="K85" i="30"/>
  <c r="K92" i="30"/>
  <c r="K96" i="30"/>
  <c r="K100" i="30"/>
  <c r="K104" i="30"/>
  <c r="K108" i="30"/>
  <c r="K29" i="30"/>
  <c r="K33" i="30"/>
  <c r="K37" i="30"/>
  <c r="K44" i="30"/>
  <c r="K49" i="30"/>
  <c r="K53" i="30"/>
  <c r="K57" i="30"/>
  <c r="K64" i="30"/>
  <c r="K68" i="30"/>
  <c r="K72" i="30"/>
  <c r="K76" i="30"/>
  <c r="K82" i="30"/>
  <c r="K89" i="30"/>
  <c r="K93" i="30"/>
  <c r="K97" i="30"/>
  <c r="K101" i="30"/>
  <c r="K105" i="30"/>
  <c r="K109" i="30"/>
  <c r="K7" i="30"/>
  <c r="K24" i="30" s="1"/>
  <c r="AJ8" i="30" s="1"/>
  <c r="K35" i="30"/>
  <c r="K46" i="30"/>
  <c r="K55" i="30"/>
  <c r="K66" i="30"/>
  <c r="K74" i="30"/>
  <c r="K84" i="30"/>
  <c r="K95" i="30"/>
  <c r="K103" i="30"/>
  <c r="K111" i="30"/>
  <c r="K30" i="30"/>
  <c r="K41" i="30"/>
  <c r="K50" i="30"/>
  <c r="K58" i="30"/>
  <c r="K69" i="30"/>
  <c r="K77" i="30"/>
  <c r="K90" i="30"/>
  <c r="K98" i="30"/>
  <c r="K106" i="30"/>
  <c r="K42" i="30"/>
  <c r="K59" i="30"/>
  <c r="K80" i="30"/>
  <c r="K99" i="30"/>
  <c r="K51" i="30"/>
  <c r="K91" i="30"/>
  <c r="K48" i="30"/>
  <c r="K60" i="30"/>
  <c r="J17" i="30"/>
  <c r="K34" i="30"/>
  <c r="K73" i="30"/>
  <c r="K110" i="30"/>
  <c r="AJ6" i="30"/>
  <c r="AJ13" i="30" s="1"/>
  <c r="K45" i="30"/>
  <c r="K65" i="30"/>
  <c r="K83" i="30"/>
  <c r="K102" i="30"/>
  <c r="K31" i="30"/>
  <c r="K70" i="30"/>
  <c r="K107" i="30"/>
  <c r="K54" i="30"/>
  <c r="K94" i="30"/>
  <c r="H18" i="28"/>
  <c r="I7" i="28"/>
  <c r="I24" i="28" s="1"/>
  <c r="I30" i="28"/>
  <c r="I34" i="28"/>
  <c r="I38" i="28"/>
  <c r="I45" i="28"/>
  <c r="I50" i="28"/>
  <c r="I54" i="28"/>
  <c r="I58" i="28"/>
  <c r="I65" i="28"/>
  <c r="I69" i="28"/>
  <c r="I73" i="28"/>
  <c r="I77" i="28"/>
  <c r="I83" i="28"/>
  <c r="I89" i="28"/>
  <c r="BA20" i="28"/>
  <c r="F96" i="38" s="1"/>
  <c r="L51" i="38" s="1"/>
  <c r="I31" i="28"/>
  <c r="I35" i="28"/>
  <c r="I41" i="28"/>
  <c r="I46" i="28"/>
  <c r="I51" i="28"/>
  <c r="I55" i="28"/>
  <c r="I59" i="28"/>
  <c r="I66" i="28"/>
  <c r="I70" i="28"/>
  <c r="I74" i="28"/>
  <c r="I80" i="28"/>
  <c r="I84" i="28"/>
  <c r="I90" i="28"/>
  <c r="H21" i="28"/>
  <c r="I36" i="28"/>
  <c r="I47" i="28"/>
  <c r="I56" i="28"/>
  <c r="I67" i="28"/>
  <c r="I75" i="28"/>
  <c r="I85" i="28"/>
  <c r="I93" i="28"/>
  <c r="I97" i="28"/>
  <c r="I101" i="28"/>
  <c r="I105" i="28"/>
  <c r="I109" i="28"/>
  <c r="I29" i="28"/>
  <c r="I37" i="28"/>
  <c r="I49" i="28"/>
  <c r="I57" i="28"/>
  <c r="I68" i="28"/>
  <c r="I76" i="28"/>
  <c r="I86" i="28"/>
  <c r="I94" i="28"/>
  <c r="I98" i="28"/>
  <c r="I102" i="28"/>
  <c r="I106" i="28"/>
  <c r="I110" i="28"/>
  <c r="AI6" i="28"/>
  <c r="AI13" i="28" s="1"/>
  <c r="I44" i="28"/>
  <c r="I64" i="28"/>
  <c r="I82" i="28"/>
  <c r="I96" i="28"/>
  <c r="I104" i="28"/>
  <c r="I48" i="28"/>
  <c r="I32" i="28"/>
  <c r="I52" i="28"/>
  <c r="I71" i="28"/>
  <c r="I91" i="28"/>
  <c r="I99" i="28"/>
  <c r="I107" i="28"/>
  <c r="I63" i="28"/>
  <c r="I95" i="28"/>
  <c r="I111" i="28"/>
  <c r="I81" i="28"/>
  <c r="I53" i="28"/>
  <c r="I33" i="28"/>
  <c r="I72" i="28"/>
  <c r="I100" i="28"/>
  <c r="I43" i="28"/>
  <c r="I42" i="28"/>
  <c r="I103" i="28"/>
  <c r="I92" i="28"/>
  <c r="I108" i="28"/>
  <c r="I60" i="28"/>
  <c r="H19" i="28"/>
  <c r="H14" i="28"/>
  <c r="BH8" i="28"/>
  <c r="M121" i="38" s="1"/>
  <c r="H11" i="28"/>
  <c r="H15" i="28"/>
  <c r="H13" i="28"/>
  <c r="H16" i="28"/>
  <c r="H20" i="28"/>
  <c r="H20" i="27"/>
  <c r="H18" i="27"/>
  <c r="H16" i="27"/>
  <c r="H10" i="27"/>
  <c r="H15" i="27"/>
  <c r="H13" i="27"/>
  <c r="H11" i="27"/>
  <c r="AI6" i="27"/>
  <c r="AI13" i="27" s="1"/>
  <c r="I30" i="27"/>
  <c r="I34" i="27"/>
  <c r="I41" i="27"/>
  <c r="I46" i="27"/>
  <c r="I51" i="27"/>
  <c r="I55" i="27"/>
  <c r="I59" i="27"/>
  <c r="I66" i="27"/>
  <c r="I70" i="27"/>
  <c r="I74" i="27"/>
  <c r="I80" i="27"/>
  <c r="I84" i="27"/>
  <c r="I91" i="27"/>
  <c r="I95" i="27"/>
  <c r="I99" i="27"/>
  <c r="I103" i="27"/>
  <c r="I107" i="27"/>
  <c r="I111" i="27"/>
  <c r="I7" i="27"/>
  <c r="I24" i="27" s="1"/>
  <c r="I32" i="27"/>
  <c r="I37" i="27"/>
  <c r="I47" i="27"/>
  <c r="I53" i="27"/>
  <c r="I58" i="27"/>
  <c r="I67" i="27"/>
  <c r="I72" i="27"/>
  <c r="I77" i="27"/>
  <c r="I85" i="27"/>
  <c r="I93" i="27"/>
  <c r="I98" i="27"/>
  <c r="I104" i="27"/>
  <c r="I109" i="27"/>
  <c r="I43" i="27"/>
  <c r="I35" i="27"/>
  <c r="I50" i="27"/>
  <c r="I64" i="27"/>
  <c r="I69" i="27"/>
  <c r="I82" i="27"/>
  <c r="I96" i="27"/>
  <c r="I106" i="27"/>
  <c r="BA20" i="27"/>
  <c r="F77" i="38" s="1"/>
  <c r="I33" i="27"/>
  <c r="I42" i="27"/>
  <c r="I49" i="27"/>
  <c r="I54" i="27"/>
  <c r="I63" i="27"/>
  <c r="I68" i="27"/>
  <c r="I73" i="27"/>
  <c r="I81" i="27"/>
  <c r="I89" i="27"/>
  <c r="I94" i="27"/>
  <c r="I100" i="27"/>
  <c r="I105" i="27"/>
  <c r="I110" i="27"/>
  <c r="I29" i="27"/>
  <c r="I44" i="27"/>
  <c r="I56" i="27"/>
  <c r="I75" i="27"/>
  <c r="I90" i="27"/>
  <c r="I101" i="27"/>
  <c r="I52" i="27"/>
  <c r="I76" i="27"/>
  <c r="I102" i="27"/>
  <c r="I48" i="27"/>
  <c r="I60" i="27"/>
  <c r="I65" i="27"/>
  <c r="I45" i="27"/>
  <c r="I97" i="27"/>
  <c r="I31" i="27"/>
  <c r="I57" i="27"/>
  <c r="I83" i="27"/>
  <c r="I108" i="27"/>
  <c r="I36" i="27"/>
  <c r="I92" i="27"/>
  <c r="I71" i="27"/>
  <c r="BH8" i="27"/>
  <c r="M107" i="38" s="1"/>
  <c r="H14" i="27"/>
  <c r="H19" i="27"/>
  <c r="D7" i="27"/>
  <c r="E44" i="27" s="1"/>
  <c r="H21" i="27"/>
  <c r="H12" i="27"/>
  <c r="H17" i="27"/>
  <c r="BA20" i="32"/>
  <c r="F177" i="38" s="1"/>
  <c r="I84" i="32"/>
  <c r="I46" i="32"/>
  <c r="I76" i="32"/>
  <c r="I108" i="32"/>
  <c r="I66" i="32"/>
  <c r="I106" i="32"/>
  <c r="I54" i="32"/>
  <c r="I111" i="32"/>
  <c r="I72" i="32"/>
  <c r="I53" i="32"/>
  <c r="I77" i="32"/>
  <c r="I47" i="32"/>
  <c r="I91" i="32"/>
  <c r="I49" i="32"/>
  <c r="I101" i="32"/>
  <c r="I73" i="32"/>
  <c r="H17" i="32"/>
  <c r="I33" i="32"/>
  <c r="H18" i="32"/>
  <c r="BH8" i="32"/>
  <c r="I52" i="32"/>
  <c r="I102" i="32"/>
  <c r="I42" i="32"/>
  <c r="I58" i="32"/>
  <c r="I92" i="32"/>
  <c r="I48" i="32"/>
  <c r="I90" i="32"/>
  <c r="H19" i="32"/>
  <c r="I96" i="32"/>
  <c r="I95" i="32"/>
  <c r="I70" i="32"/>
  <c r="I43" i="32"/>
  <c r="I97" i="32"/>
  <c r="I65" i="32"/>
  <c r="I31" i="32"/>
  <c r="I107" i="32"/>
  <c r="I67" i="32"/>
  <c r="I83" i="32"/>
  <c r="I51" i="32"/>
  <c r="H11" i="32"/>
  <c r="H16" i="32"/>
  <c r="H21" i="32"/>
  <c r="I36" i="32"/>
  <c r="I94" i="32"/>
  <c r="I32" i="32"/>
  <c r="I50" i="32"/>
  <c r="I82" i="32"/>
  <c r="H15" i="32"/>
  <c r="I80" i="32"/>
  <c r="H14" i="32"/>
  <c r="I64" i="32"/>
  <c r="I103" i="32"/>
  <c r="I71" i="32"/>
  <c r="I45" i="32"/>
  <c r="I105" i="32"/>
  <c r="I69" i="32"/>
  <c r="I37" i="32"/>
  <c r="I81" i="32"/>
  <c r="I29" i="32"/>
  <c r="I93" i="32"/>
  <c r="I59" i="32"/>
  <c r="H13" i="32"/>
  <c r="H12" i="32"/>
  <c r="AI6" i="32"/>
  <c r="AI13" i="32" s="1"/>
  <c r="H12" i="28"/>
  <c r="I86" i="32"/>
  <c r="H12" i="26"/>
  <c r="H19" i="29"/>
  <c r="H18" i="29"/>
  <c r="H17" i="29"/>
  <c r="I44" i="33"/>
  <c r="I47" i="33"/>
  <c r="I73" i="33"/>
  <c r="I74" i="33"/>
  <c r="I75" i="33"/>
  <c r="I76" i="33"/>
  <c r="I110" i="33"/>
  <c r="I111" i="33"/>
  <c r="I49" i="33"/>
  <c r="I80" i="33"/>
  <c r="I86" i="33"/>
  <c r="I89" i="33"/>
  <c r="I90" i="33"/>
  <c r="I91" i="33"/>
  <c r="I92" i="33"/>
  <c r="I93" i="33"/>
  <c r="I102" i="33"/>
  <c r="I103" i="33"/>
  <c r="I104" i="33"/>
  <c r="I105" i="33"/>
  <c r="I106" i="33"/>
  <c r="I107" i="33"/>
  <c r="I108" i="33"/>
  <c r="I109" i="33"/>
  <c r="I45" i="33"/>
  <c r="I81" i="33"/>
  <c r="I82" i="33"/>
  <c r="I83" i="33"/>
  <c r="I84" i="33"/>
  <c r="I85" i="33"/>
  <c r="I112" i="33"/>
  <c r="I51" i="33"/>
  <c r="I52" i="33"/>
  <c r="I53" i="33"/>
  <c r="I54" i="33"/>
  <c r="I55" i="33"/>
  <c r="I56" i="33"/>
  <c r="I57" i="33"/>
  <c r="I58" i="33"/>
  <c r="I59" i="33"/>
  <c r="I63" i="33"/>
  <c r="I64" i="33"/>
  <c r="I94" i="33"/>
  <c r="I95" i="33"/>
  <c r="I96" i="33"/>
  <c r="I97" i="33"/>
  <c r="I98" i="33"/>
  <c r="I99" i="33"/>
  <c r="I100" i="33"/>
  <c r="I101" i="33"/>
  <c r="I65" i="33"/>
  <c r="I66" i="33"/>
  <c r="I67" i="33"/>
  <c r="I68" i="33"/>
  <c r="I69" i="33"/>
  <c r="I70" i="33"/>
  <c r="I71" i="33"/>
  <c r="I72" i="33"/>
  <c r="I38" i="33"/>
  <c r="I59" i="34"/>
  <c r="I77" i="34"/>
  <c r="I100" i="34"/>
  <c r="I77" i="33"/>
  <c r="I56" i="34"/>
  <c r="I74" i="34"/>
  <c r="I93" i="34"/>
  <c r="H18" i="30"/>
  <c r="H12" i="30"/>
  <c r="H10" i="30"/>
  <c r="H16" i="30"/>
  <c r="H20" i="30"/>
  <c r="I7" i="30"/>
  <c r="I24" i="30" s="1"/>
  <c r="I31" i="30"/>
  <c r="I35" i="30"/>
  <c r="I41" i="30"/>
  <c r="I46" i="30"/>
  <c r="I51" i="30"/>
  <c r="I55" i="30"/>
  <c r="I59" i="30"/>
  <c r="I66" i="30"/>
  <c r="I70" i="30"/>
  <c r="I74" i="30"/>
  <c r="I81" i="30"/>
  <c r="I85" i="30"/>
  <c r="I91" i="30"/>
  <c r="I95" i="30"/>
  <c r="I99" i="30"/>
  <c r="I103" i="30"/>
  <c r="I107" i="30"/>
  <c r="I111" i="30"/>
  <c r="BA20" i="30"/>
  <c r="F137" i="38" s="1"/>
  <c r="I32" i="30"/>
  <c r="I36" i="30"/>
  <c r="I42" i="30"/>
  <c r="I47" i="30"/>
  <c r="I52" i="30"/>
  <c r="I56" i="30"/>
  <c r="I63" i="30"/>
  <c r="I67" i="30"/>
  <c r="I71" i="30"/>
  <c r="I75" i="30"/>
  <c r="I82" i="30"/>
  <c r="I86" i="30"/>
  <c r="I92" i="30"/>
  <c r="I96" i="30"/>
  <c r="I100" i="30"/>
  <c r="I104" i="30"/>
  <c r="I108" i="30"/>
  <c r="AI6" i="30"/>
  <c r="I34" i="30"/>
  <c r="I45" i="30"/>
  <c r="I54" i="30"/>
  <c r="I65" i="30"/>
  <c r="I73" i="30"/>
  <c r="I84" i="30"/>
  <c r="I94" i="30"/>
  <c r="I102" i="30"/>
  <c r="I110" i="30"/>
  <c r="I48" i="30"/>
  <c r="I30" i="30"/>
  <c r="I50" i="30"/>
  <c r="I69" i="30"/>
  <c r="I90" i="30"/>
  <c r="I106" i="30"/>
  <c r="I44" i="30"/>
  <c r="I64" i="30"/>
  <c r="I83" i="30"/>
  <c r="I101" i="30"/>
  <c r="H14" i="30"/>
  <c r="I29" i="30"/>
  <c r="I37" i="30"/>
  <c r="I49" i="30"/>
  <c r="I57" i="30"/>
  <c r="I68" i="30"/>
  <c r="I76" i="30"/>
  <c r="I89" i="30"/>
  <c r="I97" i="30"/>
  <c r="I105" i="30"/>
  <c r="I38" i="30"/>
  <c r="I58" i="30"/>
  <c r="I80" i="30"/>
  <c r="I98" i="30"/>
  <c r="I33" i="30"/>
  <c r="I53" i="30"/>
  <c r="I72" i="30"/>
  <c r="I93" i="30"/>
  <c r="I109" i="30"/>
  <c r="I60" i="30"/>
  <c r="I43" i="30"/>
  <c r="H20" i="23"/>
  <c r="H14" i="23"/>
  <c r="H10" i="23"/>
  <c r="H11" i="23"/>
  <c r="F17" i="38"/>
  <c r="J12" i="38" s="1"/>
  <c r="I32" i="23"/>
  <c r="I36" i="23"/>
  <c r="I42" i="23"/>
  <c r="I47" i="23"/>
  <c r="I52" i="23"/>
  <c r="I56" i="23"/>
  <c r="I63" i="23"/>
  <c r="I67" i="23"/>
  <c r="I71" i="23"/>
  <c r="I75" i="23"/>
  <c r="I82" i="23"/>
  <c r="I86" i="23"/>
  <c r="I92" i="23"/>
  <c r="I96" i="23"/>
  <c r="I100" i="23"/>
  <c r="I104" i="23"/>
  <c r="I108" i="23"/>
  <c r="I112" i="23"/>
  <c r="I60" i="23"/>
  <c r="H18" i="23"/>
  <c r="AI6" i="23"/>
  <c r="I29" i="23"/>
  <c r="I33" i="23"/>
  <c r="I37" i="23"/>
  <c r="I44" i="23"/>
  <c r="I49" i="23"/>
  <c r="I53" i="23"/>
  <c r="I57" i="23"/>
  <c r="I64" i="23"/>
  <c r="I68" i="23"/>
  <c r="I72" i="23"/>
  <c r="I76" i="23"/>
  <c r="I83" i="23"/>
  <c r="I89" i="23"/>
  <c r="I93" i="23"/>
  <c r="I97" i="23"/>
  <c r="I101" i="23"/>
  <c r="I105" i="23"/>
  <c r="I109" i="23"/>
  <c r="I31" i="23"/>
  <c r="I41" i="23"/>
  <c r="I51" i="23"/>
  <c r="I59" i="23"/>
  <c r="I70" i="23"/>
  <c r="I81" i="23"/>
  <c r="I91" i="23"/>
  <c r="I99" i="23"/>
  <c r="I107" i="23"/>
  <c r="I35" i="23"/>
  <c r="I55" i="23"/>
  <c r="I74" i="23"/>
  <c r="I95" i="23"/>
  <c r="I111" i="23"/>
  <c r="I7" i="23"/>
  <c r="I24" i="23" s="1"/>
  <c r="I34" i="23"/>
  <c r="I45" i="23"/>
  <c r="I54" i="23"/>
  <c r="I65" i="23"/>
  <c r="I73" i="23"/>
  <c r="I84" i="23"/>
  <c r="I94" i="23"/>
  <c r="I102" i="23"/>
  <c r="I110" i="23"/>
  <c r="I43" i="23"/>
  <c r="BH8" i="23"/>
  <c r="M64" i="38" s="1"/>
  <c r="I46" i="23"/>
  <c r="I66" i="23"/>
  <c r="I85" i="23"/>
  <c r="I103" i="23"/>
  <c r="I58" i="23"/>
  <c r="I98" i="23"/>
  <c r="I48" i="23"/>
  <c r="I38" i="23"/>
  <c r="I90" i="23"/>
  <c r="I30" i="23"/>
  <c r="I69" i="23"/>
  <c r="I106" i="23"/>
  <c r="I80" i="23"/>
  <c r="I50" i="23"/>
  <c r="I86" i="27"/>
  <c r="H17" i="26"/>
  <c r="H11" i="26"/>
  <c r="H13" i="26"/>
  <c r="I7" i="26"/>
  <c r="I24" i="26" s="1"/>
  <c r="I31" i="26"/>
  <c r="I35" i="26"/>
  <c r="I41" i="26"/>
  <c r="I46" i="26"/>
  <c r="I51" i="26"/>
  <c r="I55" i="26"/>
  <c r="I59" i="26"/>
  <c r="I66" i="26"/>
  <c r="I70" i="26"/>
  <c r="I74" i="26"/>
  <c r="I80" i="26"/>
  <c r="I84" i="26"/>
  <c r="I90" i="26"/>
  <c r="I94" i="26"/>
  <c r="I98" i="26"/>
  <c r="I102" i="26"/>
  <c r="I106" i="26"/>
  <c r="I110" i="26"/>
  <c r="BA20" i="26"/>
  <c r="F57" i="38" s="1"/>
  <c r="I32" i="26"/>
  <c r="I36" i="26"/>
  <c r="I42" i="26"/>
  <c r="I47" i="26"/>
  <c r="I52" i="26"/>
  <c r="I56" i="26"/>
  <c r="I63" i="26"/>
  <c r="I67" i="26"/>
  <c r="I71" i="26"/>
  <c r="I75" i="26"/>
  <c r="I81" i="26"/>
  <c r="I85" i="26"/>
  <c r="I91" i="26"/>
  <c r="I95" i="26"/>
  <c r="I99" i="26"/>
  <c r="I103" i="26"/>
  <c r="I107" i="26"/>
  <c r="I111" i="26"/>
  <c r="H19" i="26"/>
  <c r="AI6" i="26"/>
  <c r="AI13" i="26" s="1"/>
  <c r="I34" i="26"/>
  <c r="I45" i="26"/>
  <c r="I54" i="26"/>
  <c r="I65" i="26"/>
  <c r="I73" i="26"/>
  <c r="I83" i="26"/>
  <c r="I93" i="26"/>
  <c r="I101" i="26"/>
  <c r="I109" i="26"/>
  <c r="I60" i="26"/>
  <c r="I29" i="26"/>
  <c r="I37" i="26"/>
  <c r="I49" i="26"/>
  <c r="I57" i="26"/>
  <c r="I68" i="26"/>
  <c r="I76" i="26"/>
  <c r="I86" i="26"/>
  <c r="I96" i="26"/>
  <c r="I104" i="26"/>
  <c r="I112" i="26"/>
  <c r="I44" i="26"/>
  <c r="I64" i="26"/>
  <c r="I82" i="26"/>
  <c r="I100" i="26"/>
  <c r="I33" i="26"/>
  <c r="I72" i="26"/>
  <c r="I108" i="26"/>
  <c r="I38" i="26"/>
  <c r="I77" i="26"/>
  <c r="H10" i="26"/>
  <c r="I30" i="26"/>
  <c r="I50" i="26"/>
  <c r="I69" i="26"/>
  <c r="I89" i="26"/>
  <c r="I105" i="26"/>
  <c r="I53" i="26"/>
  <c r="I92" i="26"/>
  <c r="I48" i="26"/>
  <c r="I58" i="26"/>
  <c r="I97" i="26"/>
  <c r="I43" i="26"/>
  <c r="H20" i="29"/>
  <c r="H15" i="29"/>
  <c r="I7" i="29"/>
  <c r="I24" i="29" s="1"/>
  <c r="I31" i="29"/>
  <c r="I35" i="29"/>
  <c r="I41" i="29"/>
  <c r="I46" i="29"/>
  <c r="I51" i="29"/>
  <c r="BA20" i="29"/>
  <c r="I32" i="29"/>
  <c r="I36" i="29"/>
  <c r="I42" i="29"/>
  <c r="I47" i="29"/>
  <c r="I30" i="29"/>
  <c r="I38" i="29"/>
  <c r="I50" i="29"/>
  <c r="I55" i="29"/>
  <c r="I59" i="29"/>
  <c r="I66" i="29"/>
  <c r="I70" i="29"/>
  <c r="I74" i="29"/>
  <c r="I80" i="29"/>
  <c r="I84" i="29"/>
  <c r="I90" i="29"/>
  <c r="I94" i="29"/>
  <c r="I98" i="29"/>
  <c r="I102" i="29"/>
  <c r="I106" i="29"/>
  <c r="I110" i="29"/>
  <c r="I33" i="29"/>
  <c r="I44" i="29"/>
  <c r="I52" i="29"/>
  <c r="I56" i="29"/>
  <c r="I63" i="29"/>
  <c r="I67" i="29"/>
  <c r="I71" i="29"/>
  <c r="I75" i="29"/>
  <c r="I81" i="29"/>
  <c r="I85" i="29"/>
  <c r="I91" i="29"/>
  <c r="I95" i="29"/>
  <c r="I99" i="29"/>
  <c r="I103" i="29"/>
  <c r="I107" i="29"/>
  <c r="I111" i="29"/>
  <c r="I29" i="29"/>
  <c r="I49" i="29"/>
  <c r="I58" i="29"/>
  <c r="I69" i="29"/>
  <c r="I77" i="29"/>
  <c r="I89" i="29"/>
  <c r="I97" i="29"/>
  <c r="I105" i="29"/>
  <c r="I60" i="29"/>
  <c r="I54" i="29"/>
  <c r="I73" i="29"/>
  <c r="I93" i="29"/>
  <c r="I101" i="29"/>
  <c r="AI6" i="29"/>
  <c r="I57" i="29"/>
  <c r="I76" i="29"/>
  <c r="I96" i="29"/>
  <c r="I112" i="29"/>
  <c r="I34" i="29"/>
  <c r="I53" i="29"/>
  <c r="I64" i="29"/>
  <c r="I72" i="29"/>
  <c r="I82" i="29"/>
  <c r="I92" i="29"/>
  <c r="I100" i="29"/>
  <c r="I108" i="29"/>
  <c r="I43" i="29"/>
  <c r="I37" i="29"/>
  <c r="I65" i="29"/>
  <c r="I83" i="29"/>
  <c r="I109" i="29"/>
  <c r="I45" i="29"/>
  <c r="I68" i="29"/>
  <c r="I86" i="29"/>
  <c r="I104" i="29"/>
  <c r="I48" i="29"/>
  <c r="I60" i="32"/>
  <c r="H14" i="26"/>
  <c r="BH8" i="26"/>
  <c r="M93" i="38" s="1"/>
  <c r="H12" i="29"/>
  <c r="H13" i="29"/>
  <c r="BH8" i="29"/>
  <c r="M135" i="38" s="1"/>
  <c r="H5" i="36"/>
  <c r="H21" i="26"/>
  <c r="D7" i="26"/>
  <c r="E122" i="26" s="1"/>
  <c r="D7" i="29"/>
  <c r="E96" i="29" s="1"/>
  <c r="I60" i="33"/>
  <c r="I32" i="34"/>
  <c r="I33" i="34"/>
  <c r="I34" i="34"/>
  <c r="I35" i="34"/>
  <c r="I36" i="34"/>
  <c r="I37" i="34"/>
  <c r="I38" i="34"/>
  <c r="I41" i="34"/>
  <c r="I42" i="34"/>
  <c r="I43" i="34"/>
  <c r="I44" i="34"/>
  <c r="I45" i="34"/>
  <c r="I46" i="34"/>
  <c r="I47" i="34"/>
  <c r="I30" i="34"/>
  <c r="I31" i="34"/>
  <c r="I65" i="34"/>
  <c r="I83" i="34"/>
  <c r="I104" i="34"/>
  <c r="I60" i="34"/>
  <c r="I80" i="34"/>
  <c r="I97" i="34"/>
  <c r="H17" i="24"/>
  <c r="H13" i="24"/>
  <c r="H10" i="24"/>
  <c r="H19" i="24"/>
  <c r="H21" i="24"/>
  <c r="I29" i="24"/>
  <c r="I33" i="24"/>
  <c r="I37" i="24"/>
  <c r="I44" i="24"/>
  <c r="I49" i="24"/>
  <c r="I53" i="24"/>
  <c r="I57" i="24"/>
  <c r="I64" i="24"/>
  <c r="I68" i="24"/>
  <c r="I72" i="24"/>
  <c r="I76" i="24"/>
  <c r="I83" i="24"/>
  <c r="I90" i="24"/>
  <c r="I94" i="24"/>
  <c r="I98" i="24"/>
  <c r="I102" i="24"/>
  <c r="I106" i="24"/>
  <c r="I110" i="24"/>
  <c r="I43" i="24"/>
  <c r="I48" i="24"/>
  <c r="I58" i="24"/>
  <c r="I65" i="24"/>
  <c r="I69" i="24"/>
  <c r="I73" i="24"/>
  <c r="I80" i="24"/>
  <c r="I84" i="24"/>
  <c r="I91" i="24"/>
  <c r="I95" i="24"/>
  <c r="AI6" i="24"/>
  <c r="AI13" i="24" s="1"/>
  <c r="I30" i="24"/>
  <c r="I34" i="24"/>
  <c r="I38" i="24"/>
  <c r="I45" i="24"/>
  <c r="I50" i="24"/>
  <c r="I54" i="24"/>
  <c r="H11" i="24"/>
  <c r="I36" i="24"/>
  <c r="I47" i="24"/>
  <c r="I56" i="24"/>
  <c r="I67" i="24"/>
  <c r="I75" i="24"/>
  <c r="I89" i="24"/>
  <c r="I97" i="24"/>
  <c r="I103" i="24"/>
  <c r="I108" i="24"/>
  <c r="I42" i="24"/>
  <c r="I63" i="24"/>
  <c r="I82" i="24"/>
  <c r="I100" i="24"/>
  <c r="I111" i="24"/>
  <c r="H15" i="24"/>
  <c r="I31" i="24"/>
  <c r="I41" i="24"/>
  <c r="I51" i="24"/>
  <c r="I59" i="24"/>
  <c r="I70" i="24"/>
  <c r="I81" i="24"/>
  <c r="I92" i="24"/>
  <c r="I99" i="24"/>
  <c r="I104" i="24"/>
  <c r="I109" i="24"/>
  <c r="I60" i="24"/>
  <c r="I32" i="24"/>
  <c r="I52" i="24"/>
  <c r="I71" i="24"/>
  <c r="I93" i="24"/>
  <c r="I105" i="24"/>
  <c r="I46" i="24"/>
  <c r="I85" i="24"/>
  <c r="I112" i="24"/>
  <c r="I66" i="24"/>
  <c r="I74" i="24"/>
  <c r="I55" i="24"/>
  <c r="I96" i="24"/>
  <c r="I7" i="24"/>
  <c r="I24" i="24" s="1"/>
  <c r="I101" i="24"/>
  <c r="I35" i="24"/>
  <c r="I107" i="24"/>
  <c r="H14" i="31"/>
  <c r="H12" i="31"/>
  <c r="H18" i="31"/>
  <c r="H16" i="31"/>
  <c r="H10" i="31"/>
  <c r="H20" i="31"/>
  <c r="I29" i="31"/>
  <c r="I33" i="31"/>
  <c r="I37" i="31"/>
  <c r="I44" i="31"/>
  <c r="I49" i="31"/>
  <c r="I53" i="31"/>
  <c r="I57" i="31"/>
  <c r="I64" i="31"/>
  <c r="I68" i="31"/>
  <c r="I72" i="31"/>
  <c r="I76" i="31"/>
  <c r="I83" i="31"/>
  <c r="I89" i="31"/>
  <c r="I93" i="31"/>
  <c r="I97" i="31"/>
  <c r="I101" i="31"/>
  <c r="I105" i="31"/>
  <c r="I109" i="31"/>
  <c r="I43" i="31"/>
  <c r="I60" i="31"/>
  <c r="I7" i="31"/>
  <c r="I24" i="31" s="1"/>
  <c r="I32" i="31"/>
  <c r="I38" i="31"/>
  <c r="I46" i="31"/>
  <c r="I52" i="31"/>
  <c r="I58" i="31"/>
  <c r="I66" i="31"/>
  <c r="I71" i="31"/>
  <c r="I80" i="31"/>
  <c r="I85" i="31"/>
  <c r="I92" i="31"/>
  <c r="I98" i="31"/>
  <c r="I103" i="31"/>
  <c r="I108" i="31"/>
  <c r="I30" i="31"/>
  <c r="I50" i="31"/>
  <c r="I63" i="31"/>
  <c r="I74" i="31"/>
  <c r="I90" i="31"/>
  <c r="I100" i="31"/>
  <c r="I111" i="31"/>
  <c r="I48" i="31"/>
  <c r="BA20" i="31"/>
  <c r="F156" i="38" s="1"/>
  <c r="O51" i="38" s="1"/>
  <c r="I34" i="31"/>
  <c r="I41" i="31"/>
  <c r="I47" i="31"/>
  <c r="I54" i="31"/>
  <c r="I59" i="31"/>
  <c r="I67" i="31"/>
  <c r="I73" i="31"/>
  <c r="I81" i="31"/>
  <c r="I86" i="31"/>
  <c r="I94" i="31"/>
  <c r="I99" i="31"/>
  <c r="I104" i="31"/>
  <c r="I110" i="31"/>
  <c r="I35" i="31"/>
  <c r="I42" i="31"/>
  <c r="I55" i="31"/>
  <c r="I69" i="31"/>
  <c r="I82" i="31"/>
  <c r="I95" i="31"/>
  <c r="I106" i="31"/>
  <c r="I36" i="31"/>
  <c r="I65" i="31"/>
  <c r="I91" i="31"/>
  <c r="I112" i="31"/>
  <c r="I51" i="31"/>
  <c r="I102" i="31"/>
  <c r="I56" i="31"/>
  <c r="I84" i="31"/>
  <c r="I45" i="31"/>
  <c r="I70" i="31"/>
  <c r="I96" i="31"/>
  <c r="AI6" i="31"/>
  <c r="I75" i="31"/>
  <c r="I31" i="31"/>
  <c r="I107" i="31"/>
  <c r="AI22" i="22"/>
  <c r="AU15" i="22"/>
  <c r="BH8" i="35"/>
  <c r="M219" i="38" s="1"/>
  <c r="H20" i="35"/>
  <c r="H17" i="35"/>
  <c r="H13" i="35"/>
  <c r="H12" i="35"/>
  <c r="H10" i="35"/>
  <c r="H21" i="35"/>
  <c r="I7" i="35"/>
  <c r="I24" i="35" s="1"/>
  <c r="I31" i="35"/>
  <c r="I35" i="35"/>
  <c r="I41" i="35"/>
  <c r="I46" i="35"/>
  <c r="I51" i="35"/>
  <c r="I55" i="35"/>
  <c r="I59" i="35"/>
  <c r="I66" i="35"/>
  <c r="I70" i="35"/>
  <c r="I74" i="35"/>
  <c r="I81" i="35"/>
  <c r="I85" i="35"/>
  <c r="I92" i="35"/>
  <c r="I96" i="35"/>
  <c r="I100" i="35"/>
  <c r="I104" i="35"/>
  <c r="I108" i="35"/>
  <c r="I112" i="35"/>
  <c r="H16" i="35"/>
  <c r="AI6" i="35"/>
  <c r="AI13" i="35" s="1"/>
  <c r="I32" i="35"/>
  <c r="I37" i="35"/>
  <c r="I45" i="35"/>
  <c r="I52" i="35"/>
  <c r="I57" i="35"/>
  <c r="I65" i="35"/>
  <c r="I71" i="35"/>
  <c r="I76" i="35"/>
  <c r="I84" i="35"/>
  <c r="I93" i="35"/>
  <c r="I98" i="35"/>
  <c r="I103" i="35"/>
  <c r="I109" i="35"/>
  <c r="I60" i="35"/>
  <c r="I34" i="35"/>
  <c r="I42" i="35"/>
  <c r="I54" i="35"/>
  <c r="I68" i="35"/>
  <c r="I82" i="35"/>
  <c r="I95" i="35"/>
  <c r="I106" i="35"/>
  <c r="BA20" i="35"/>
  <c r="F237" i="38" s="1"/>
  <c r="I33" i="35"/>
  <c r="I38" i="35"/>
  <c r="I47" i="35"/>
  <c r="I53" i="35"/>
  <c r="I58" i="35"/>
  <c r="I67" i="35"/>
  <c r="I72" i="35"/>
  <c r="I80" i="35"/>
  <c r="I89" i="35"/>
  <c r="I94" i="35"/>
  <c r="I99" i="35"/>
  <c r="I105" i="35"/>
  <c r="I110" i="35"/>
  <c r="I43" i="35"/>
  <c r="I48" i="35"/>
  <c r="I29" i="35"/>
  <c r="I49" i="35"/>
  <c r="I63" i="35"/>
  <c r="I73" i="35"/>
  <c r="I90" i="35"/>
  <c r="I101" i="35"/>
  <c r="I111" i="35"/>
  <c r="I50" i="35"/>
  <c r="I75" i="35"/>
  <c r="I102" i="35"/>
  <c r="I36" i="35"/>
  <c r="I91" i="35"/>
  <c r="I44" i="35"/>
  <c r="I97" i="35"/>
  <c r="I30" i="35"/>
  <c r="I56" i="35"/>
  <c r="I83" i="35"/>
  <c r="I107" i="35"/>
  <c r="I64" i="35"/>
  <c r="I69" i="35"/>
  <c r="G73" i="34"/>
  <c r="BA8" i="34"/>
  <c r="F206" i="38" s="1"/>
  <c r="T4" i="38" s="1"/>
  <c r="G7" i="34"/>
  <c r="G53" i="34"/>
  <c r="G71" i="34"/>
  <c r="G94" i="34"/>
  <c r="G50" i="34"/>
  <c r="G72" i="34"/>
  <c r="G99" i="34"/>
  <c r="G55" i="34"/>
  <c r="G77" i="34"/>
  <c r="F20" i="34"/>
  <c r="AH6" i="34"/>
  <c r="AH13" i="34" s="1"/>
  <c r="G57" i="34"/>
  <c r="G75" i="34"/>
  <c r="G102" i="34"/>
  <c r="G54" i="34"/>
  <c r="G76" i="34"/>
  <c r="G107" i="34"/>
  <c r="G59" i="34"/>
  <c r="G83" i="34"/>
  <c r="H31" i="22"/>
  <c r="H33" i="22" s="1"/>
  <c r="D24" i="21" s="1"/>
  <c r="W94" i="32"/>
  <c r="W48" i="32"/>
  <c r="W30" i="34"/>
  <c r="W31" i="34"/>
  <c r="W35" i="34"/>
  <c r="W41" i="34"/>
  <c r="W45" i="34"/>
  <c r="W32" i="34"/>
  <c r="W36" i="34"/>
  <c r="W42" i="34"/>
  <c r="W46" i="34"/>
  <c r="W33" i="34"/>
  <c r="W37" i="34"/>
  <c r="W43" i="34"/>
  <c r="W29" i="34"/>
  <c r="W34" i="34"/>
  <c r="W38" i="34"/>
  <c r="W44" i="34"/>
  <c r="W54" i="34"/>
  <c r="W72" i="34"/>
  <c r="W95" i="34"/>
  <c r="W111" i="34"/>
  <c r="W59" i="34"/>
  <c r="W77" i="34"/>
  <c r="W100" i="34"/>
  <c r="W82" i="34"/>
  <c r="W103" i="34"/>
  <c r="W51" i="34"/>
  <c r="W69" i="34"/>
  <c r="W92" i="34"/>
  <c r="W108" i="34"/>
  <c r="W7" i="32"/>
  <c r="W24" i="32" s="1"/>
  <c r="W29" i="32"/>
  <c r="W35" i="32"/>
  <c r="W43" i="32"/>
  <c r="W51" i="32"/>
  <c r="W59" i="32"/>
  <c r="W65" i="32"/>
  <c r="W83" i="32"/>
  <c r="W89" i="32"/>
  <c r="W97" i="32"/>
  <c r="W105" i="32"/>
  <c r="W41" i="32"/>
  <c r="W49" i="32"/>
  <c r="W57" i="32"/>
  <c r="W63" i="32"/>
  <c r="W71" i="32"/>
  <c r="W81" i="32"/>
  <c r="W95" i="32"/>
  <c r="W103" i="32"/>
  <c r="W111" i="32"/>
  <c r="V21" i="32"/>
  <c r="W45" i="32"/>
  <c r="W47" i="32"/>
  <c r="W55" i="32"/>
  <c r="W73" i="32"/>
  <c r="W93" i="32"/>
  <c r="W101" i="32"/>
  <c r="W109" i="32"/>
  <c r="V16" i="32"/>
  <c r="V18" i="32"/>
  <c r="W37" i="32"/>
  <c r="W53" i="32"/>
  <c r="W67" i="32"/>
  <c r="W85" i="32"/>
  <c r="W91" i="32"/>
  <c r="W99" i="32"/>
  <c r="W107" i="32"/>
  <c r="W80" i="32"/>
  <c r="U71" i="32"/>
  <c r="U69" i="32"/>
  <c r="U81" i="32"/>
  <c r="T17" i="32"/>
  <c r="U53" i="32"/>
  <c r="U89" i="32"/>
  <c r="U97" i="32"/>
  <c r="U105" i="32"/>
  <c r="U83" i="32"/>
  <c r="U47" i="32"/>
  <c r="U55" i="32"/>
  <c r="U91" i="32"/>
  <c r="U99" i="32"/>
  <c r="U107" i="32"/>
  <c r="U65" i="32"/>
  <c r="U75" i="32"/>
  <c r="U73" i="32"/>
  <c r="U85" i="32"/>
  <c r="U49" i="32"/>
  <c r="U57" i="32"/>
  <c r="U93" i="32"/>
  <c r="U101" i="32"/>
  <c r="U44" i="32"/>
  <c r="U34" i="32"/>
  <c r="U76" i="32"/>
  <c r="U80" i="32"/>
  <c r="U82" i="32"/>
  <c r="U84" i="32"/>
  <c r="U48" i="32"/>
  <c r="U50" i="32"/>
  <c r="U52" i="32"/>
  <c r="U54" i="32"/>
  <c r="U56" i="32"/>
  <c r="U58" i="32"/>
  <c r="U70" i="32"/>
  <c r="U90" i="32"/>
  <c r="U92" i="32"/>
  <c r="U94" i="32"/>
  <c r="U96" i="32"/>
  <c r="U98" i="32"/>
  <c r="U100" i="32"/>
  <c r="U102" i="32"/>
  <c r="U104" i="32"/>
  <c r="U106" i="32"/>
  <c r="U108" i="32"/>
  <c r="U110" i="32"/>
  <c r="U46" i="32"/>
  <c r="U64" i="32"/>
  <c r="U66" i="32"/>
  <c r="U68" i="32"/>
  <c r="U51" i="32"/>
  <c r="U59" i="32"/>
  <c r="U95" i="32"/>
  <c r="U103" i="32"/>
  <c r="U111" i="32"/>
  <c r="S46" i="34"/>
  <c r="S29" i="34"/>
  <c r="R20" i="34"/>
  <c r="R15" i="33"/>
  <c r="R19" i="33"/>
  <c r="S109" i="33"/>
  <c r="S92" i="33"/>
  <c r="S53" i="33"/>
  <c r="S47" i="33"/>
  <c r="S31" i="33"/>
  <c r="S103" i="33"/>
  <c r="S91" i="33"/>
  <c r="S75" i="33"/>
  <c r="S44" i="33"/>
  <c r="S29" i="33"/>
  <c r="S101" i="33"/>
  <c r="S81" i="33"/>
  <c r="S63" i="33"/>
  <c r="S48" i="33"/>
  <c r="S30" i="33"/>
  <c r="S105" i="33"/>
  <c r="S94" i="33"/>
  <c r="S74" i="33"/>
  <c r="S58" i="33"/>
  <c r="S46" i="33"/>
  <c r="R10" i="33"/>
  <c r="S98" i="33"/>
  <c r="S71" i="33"/>
  <c r="S51" i="33"/>
  <c r="S38" i="33"/>
  <c r="S7" i="33"/>
  <c r="S24" i="33" s="1"/>
  <c r="S97" i="33"/>
  <c r="S83" i="33"/>
  <c r="S66" i="33"/>
  <c r="S36" i="33"/>
  <c r="R14" i="33"/>
  <c r="S90" i="33"/>
  <c r="S69" i="33"/>
  <c r="S59" i="33"/>
  <c r="S42" i="33"/>
  <c r="S111" i="33"/>
  <c r="S99" i="33"/>
  <c r="S85" i="33"/>
  <c r="S68" i="33"/>
  <c r="S56" i="33"/>
  <c r="Q52" i="34"/>
  <c r="Q80" i="34"/>
  <c r="Q71" i="34"/>
  <c r="Q106" i="34"/>
  <c r="Q72" i="34"/>
  <c r="Q111" i="34"/>
  <c r="P5" i="36"/>
  <c r="Q27" i="36" s="1"/>
  <c r="Q51" i="34"/>
  <c r="Q69" i="34"/>
  <c r="Q86" i="34"/>
  <c r="Q104" i="34"/>
  <c r="P16" i="34"/>
  <c r="Q60" i="34"/>
  <c r="Q97" i="34"/>
  <c r="Q53" i="34"/>
  <c r="Q90" i="34"/>
  <c r="Q54" i="34"/>
  <c r="O55" i="34"/>
  <c r="O73" i="34"/>
  <c r="O96" i="34"/>
  <c r="O112" i="34"/>
  <c r="O48" i="34"/>
  <c r="O66" i="34"/>
  <c r="O84" i="34"/>
  <c r="O101" i="34"/>
  <c r="N16" i="34"/>
  <c r="O57" i="34"/>
  <c r="O75" i="34"/>
  <c r="O94" i="34"/>
  <c r="O110" i="34"/>
  <c r="O58" i="34"/>
  <c r="O76" i="34"/>
  <c r="O99" i="34"/>
  <c r="O105" i="34"/>
  <c r="N19" i="34"/>
  <c r="O63" i="34"/>
  <c r="O81" i="34"/>
  <c r="O98" i="34"/>
  <c r="N11" i="34"/>
  <c r="O64" i="34"/>
  <c r="O82" i="34"/>
  <c r="O103" i="34"/>
  <c r="O47" i="34"/>
  <c r="O65" i="34"/>
  <c r="O83" i="34"/>
  <c r="O104" i="34"/>
  <c r="N18" i="34"/>
  <c r="O56" i="34"/>
  <c r="O74" i="34"/>
  <c r="O93" i="34"/>
  <c r="O109" i="34"/>
  <c r="O49" i="34"/>
  <c r="O67" i="34"/>
  <c r="O85" i="34"/>
  <c r="O102" i="34"/>
  <c r="O50" i="34"/>
  <c r="O68" i="34"/>
  <c r="O91" i="34"/>
  <c r="O30" i="34"/>
  <c r="O32" i="34"/>
  <c r="O34" i="34"/>
  <c r="O36" i="34"/>
  <c r="O38" i="34"/>
  <c r="O42" i="34"/>
  <c r="O44" i="34"/>
  <c r="O46" i="34"/>
  <c r="O31" i="34"/>
  <c r="O33" i="34"/>
  <c r="O35" i="34"/>
  <c r="O37" i="34"/>
  <c r="O41" i="34"/>
  <c r="O43" i="34"/>
  <c r="O45" i="34"/>
  <c r="O29" i="34"/>
  <c r="O53" i="34"/>
  <c r="O71" i="34"/>
  <c r="O90" i="34"/>
  <c r="O106" i="34"/>
  <c r="O54" i="34"/>
  <c r="O72" i="34"/>
  <c r="O95" i="34"/>
  <c r="O111" i="34"/>
  <c r="O30" i="32"/>
  <c r="O82" i="32"/>
  <c r="O112" i="32"/>
  <c r="O34" i="32"/>
  <c r="O56" i="32"/>
  <c r="O100" i="32"/>
  <c r="O31" i="32"/>
  <c r="O94" i="32"/>
  <c r="O52" i="32"/>
  <c r="O72" i="32"/>
  <c r="N19" i="32"/>
  <c r="N20" i="32"/>
  <c r="N21" i="32"/>
  <c r="O49" i="32"/>
  <c r="O57" i="32"/>
  <c r="O65" i="32"/>
  <c r="O69" i="32"/>
  <c r="O85" i="32"/>
  <c r="O93" i="32"/>
  <c r="O101" i="32"/>
  <c r="O109" i="32"/>
  <c r="N16" i="32"/>
  <c r="O45" i="32"/>
  <c r="O51" i="32"/>
  <c r="O59" i="32"/>
  <c r="O67" i="32"/>
  <c r="O95" i="32"/>
  <c r="O103" i="32"/>
  <c r="O111" i="32"/>
  <c r="N10" i="32"/>
  <c r="N18" i="32"/>
  <c r="O41" i="32"/>
  <c r="O43" i="32"/>
  <c r="O53" i="32"/>
  <c r="O81" i="32"/>
  <c r="O89" i="32"/>
  <c r="O97" i="32"/>
  <c r="O105" i="32"/>
  <c r="O7" i="32"/>
  <c r="O24" i="32" s="1"/>
  <c r="O33" i="32"/>
  <c r="O35" i="32"/>
  <c r="O37" i="32"/>
  <c r="O47" i="32"/>
  <c r="O55" i="32"/>
  <c r="O63" i="32"/>
  <c r="O75" i="32"/>
  <c r="O83" i="32"/>
  <c r="O91" i="32"/>
  <c r="O99" i="32"/>
  <c r="O107" i="32"/>
  <c r="O36" i="32"/>
  <c r="O64" i="32"/>
  <c r="O108" i="32"/>
  <c r="O50" i="32"/>
  <c r="O102" i="32"/>
  <c r="O68" i="32"/>
  <c r="O73" i="32"/>
  <c r="O86" i="32"/>
  <c r="O42" i="32"/>
  <c r="O98" i="32"/>
  <c r="N12" i="32"/>
  <c r="O46" i="32"/>
  <c r="O84" i="32"/>
  <c r="N14" i="32"/>
  <c r="O58" i="32"/>
  <c r="O110" i="32"/>
  <c r="O70" i="32"/>
  <c r="O74" i="32"/>
  <c r="O96" i="32"/>
  <c r="O106" i="32"/>
  <c r="O29" i="32"/>
  <c r="O48" i="32"/>
  <c r="O92" i="32"/>
  <c r="N17" i="32"/>
  <c r="O66" i="32"/>
  <c r="O44" i="32"/>
  <c r="O71" i="32"/>
  <c r="O76" i="32"/>
  <c r="O104" i="32"/>
  <c r="BA19" i="33"/>
  <c r="F196" i="38" s="1"/>
  <c r="K42" i="33"/>
  <c r="K51" i="33"/>
  <c r="K75" i="33"/>
  <c r="K96" i="33"/>
  <c r="K99" i="33"/>
  <c r="K55" i="33"/>
  <c r="K80" i="33"/>
  <c r="K30" i="33"/>
  <c r="K59" i="33"/>
  <c r="K67" i="33"/>
  <c r="K70" i="33"/>
  <c r="K91" i="33"/>
  <c r="K104" i="33"/>
  <c r="K107" i="33"/>
  <c r="K34" i="33"/>
  <c r="K85" i="33"/>
  <c r="K30" i="32"/>
  <c r="K29" i="32"/>
  <c r="J19" i="32"/>
  <c r="K7" i="32"/>
  <c r="K24" i="32" s="1"/>
  <c r="AJ8" i="32" s="1"/>
  <c r="K36" i="32"/>
  <c r="K43" i="32"/>
  <c r="D7" i="32"/>
  <c r="K70" i="32"/>
  <c r="K50" i="32"/>
  <c r="K98" i="32"/>
  <c r="K110" i="32"/>
  <c r="K48" i="32"/>
  <c r="J20" i="32"/>
  <c r="K100" i="32"/>
  <c r="K72" i="32"/>
  <c r="K54" i="32"/>
  <c r="K102" i="32"/>
  <c r="K92" i="32"/>
  <c r="K104" i="32"/>
  <c r="J17" i="32"/>
  <c r="J15" i="32"/>
  <c r="J18" i="32"/>
  <c r="J13" i="32"/>
  <c r="J10" i="32"/>
  <c r="J12" i="32"/>
  <c r="K76" i="32"/>
  <c r="K73" i="32"/>
  <c r="K68" i="32"/>
  <c r="K108" i="32"/>
  <c r="K80" i="32"/>
  <c r="K86" i="32"/>
  <c r="K82" i="32"/>
  <c r="T11" i="33"/>
  <c r="U60" i="33"/>
  <c r="T15" i="33"/>
  <c r="T12" i="33"/>
  <c r="T19" i="33"/>
  <c r="T16" i="33"/>
  <c r="U48" i="33"/>
  <c r="U50" i="33"/>
  <c r="U54" i="33"/>
  <c r="U55" i="33"/>
  <c r="U72" i="33"/>
  <c r="U73" i="33"/>
  <c r="U75" i="33"/>
  <c r="U86" i="33"/>
  <c r="U93" i="33"/>
  <c r="U94" i="33"/>
  <c r="U96" i="33"/>
  <c r="U109" i="33"/>
  <c r="U110" i="33"/>
  <c r="T5" i="36"/>
  <c r="U44" i="33"/>
  <c r="U46" i="33"/>
  <c r="U53" i="33"/>
  <c r="U58" i="33"/>
  <c r="U59" i="33"/>
  <c r="U66" i="33"/>
  <c r="U68" i="33"/>
  <c r="U69" i="33"/>
  <c r="U70" i="33"/>
  <c r="U71" i="33"/>
  <c r="U84" i="33"/>
  <c r="U89" i="33"/>
  <c r="U90" i="33"/>
  <c r="U91" i="33"/>
  <c r="U92" i="33"/>
  <c r="U103" i="33"/>
  <c r="U105" i="33"/>
  <c r="U106" i="33"/>
  <c r="U107" i="33"/>
  <c r="U108" i="33"/>
  <c r="U52" i="33"/>
  <c r="U57" i="33"/>
  <c r="U64" i="33"/>
  <c r="U65" i="33"/>
  <c r="U67" i="33"/>
  <c r="U82" i="33"/>
  <c r="U83" i="33"/>
  <c r="U85" i="33"/>
  <c r="U101" i="33"/>
  <c r="U102" i="33"/>
  <c r="U104" i="33"/>
  <c r="U112" i="33"/>
  <c r="U45" i="33"/>
  <c r="U47" i="33"/>
  <c r="U49" i="33"/>
  <c r="U51" i="33"/>
  <c r="U56" i="33"/>
  <c r="U63" i="33"/>
  <c r="U74" i="33"/>
  <c r="U76" i="33"/>
  <c r="U80" i="33"/>
  <c r="U81" i="33"/>
  <c r="U95" i="33"/>
  <c r="U97" i="33"/>
  <c r="U98" i="33"/>
  <c r="U99" i="33"/>
  <c r="U100" i="33"/>
  <c r="U111" i="33"/>
  <c r="U38" i="33"/>
  <c r="U77" i="33"/>
  <c r="T21" i="33"/>
  <c r="Q30" i="34"/>
  <c r="Q31" i="34"/>
  <c r="Q32" i="34"/>
  <c r="Q33" i="34"/>
  <c r="Q34" i="34"/>
  <c r="Q35" i="34"/>
  <c r="Q36" i="34"/>
  <c r="Q37" i="34"/>
  <c r="Q38" i="34"/>
  <c r="Q41" i="34"/>
  <c r="Q42" i="34"/>
  <c r="Q43" i="34"/>
  <c r="Q44" i="34"/>
  <c r="Q45" i="34"/>
  <c r="Q46" i="34"/>
  <c r="Q48" i="34"/>
  <c r="Q66" i="34"/>
  <c r="Q84" i="34"/>
  <c r="Q101" i="34"/>
  <c r="P19" i="34"/>
  <c r="Q57" i="34"/>
  <c r="Q75" i="34"/>
  <c r="Q94" i="34"/>
  <c r="Q110" i="34"/>
  <c r="Q58" i="34"/>
  <c r="Q76" i="34"/>
  <c r="Q99" i="34"/>
  <c r="E141" i="22"/>
  <c r="E109" i="22"/>
  <c r="Q74" i="34"/>
  <c r="Q93" i="34"/>
  <c r="Q109" i="34"/>
  <c r="Q49" i="34"/>
  <c r="Q67" i="34"/>
  <c r="Q85" i="34"/>
  <c r="Q102" i="34"/>
  <c r="Q50" i="34"/>
  <c r="Q68" i="34"/>
  <c r="Q91" i="34"/>
  <c r="Q107" i="34"/>
  <c r="E117" i="22"/>
  <c r="E73" i="22"/>
  <c r="E133" i="22"/>
  <c r="E91" i="22"/>
  <c r="E131" i="22"/>
  <c r="E81" i="22"/>
  <c r="E101" i="22"/>
  <c r="E60" i="22"/>
  <c r="K45" i="32"/>
  <c r="K63" i="32"/>
  <c r="K67" i="32"/>
  <c r="K69" i="32"/>
  <c r="K81" i="32"/>
  <c r="K85" i="32"/>
  <c r="K47" i="32"/>
  <c r="K51" i="32"/>
  <c r="K55" i="32"/>
  <c r="K59" i="32"/>
  <c r="K71" i="32"/>
  <c r="K91" i="32"/>
  <c r="K95" i="32"/>
  <c r="K99" i="32"/>
  <c r="K103" i="32"/>
  <c r="K65" i="32"/>
  <c r="K83" i="32"/>
  <c r="K53" i="32"/>
  <c r="K97" i="32"/>
  <c r="K107" i="32"/>
  <c r="K111" i="32"/>
  <c r="K49" i="32"/>
  <c r="K93" i="32"/>
  <c r="K35" i="32"/>
  <c r="K41" i="32"/>
  <c r="K89" i="32"/>
  <c r="K105" i="32"/>
  <c r="K109" i="32"/>
  <c r="K57" i="32"/>
  <c r="K101" i="32"/>
  <c r="K74" i="32"/>
  <c r="K84" i="32"/>
  <c r="K58" i="32"/>
  <c r="K90" i="32"/>
  <c r="K33" i="32"/>
  <c r="K96" i="32"/>
  <c r="K112" i="32"/>
  <c r="K38" i="32"/>
  <c r="K66" i="32"/>
  <c r="K75" i="32"/>
  <c r="K34" i="32"/>
  <c r="K60" i="32"/>
  <c r="K94" i="32"/>
  <c r="K64" i="32"/>
  <c r="K106" i="32"/>
  <c r="K46" i="32"/>
  <c r="K56" i="32"/>
  <c r="J5" i="36"/>
  <c r="G81" i="34"/>
  <c r="G98" i="34"/>
  <c r="F19" i="34"/>
  <c r="G64" i="34"/>
  <c r="G82" i="34"/>
  <c r="G103" i="34"/>
  <c r="G51" i="34"/>
  <c r="G69" i="34"/>
  <c r="G92" i="34"/>
  <c r="G108" i="34"/>
  <c r="F21" i="34"/>
  <c r="G60" i="34"/>
  <c r="G80" i="34"/>
  <c r="G97" i="34"/>
  <c r="G96" i="34"/>
  <c r="G112" i="34"/>
  <c r="G48" i="34"/>
  <c r="G66" i="34"/>
  <c r="G84" i="34"/>
  <c r="G29" i="34"/>
  <c r="G31" i="34"/>
  <c r="G33" i="34"/>
  <c r="G35" i="34"/>
  <c r="G37" i="34"/>
  <c r="G41" i="34"/>
  <c r="G43" i="34"/>
  <c r="G45" i="34"/>
  <c r="G47" i="34"/>
  <c r="D7" i="34"/>
  <c r="E95" i="34" s="1"/>
  <c r="G30" i="34"/>
  <c r="G32" i="34"/>
  <c r="G34" i="34"/>
  <c r="G36" i="34"/>
  <c r="G38" i="34"/>
  <c r="G42" i="34"/>
  <c r="G44" i="34"/>
  <c r="G46" i="34"/>
  <c r="G52" i="34"/>
  <c r="G70" i="34"/>
  <c r="G89" i="34"/>
  <c r="G105" i="34"/>
  <c r="G104" i="34"/>
  <c r="F16" i="34"/>
  <c r="G56" i="34"/>
  <c r="G74" i="34"/>
  <c r="G93" i="34"/>
  <c r="G109" i="34"/>
  <c r="E139" i="22"/>
  <c r="E121" i="22"/>
  <c r="E113" i="22"/>
  <c r="E105" i="22"/>
  <c r="E95" i="22"/>
  <c r="E85" i="22"/>
  <c r="E77" i="22"/>
  <c r="E66" i="22"/>
  <c r="E135" i="22"/>
  <c r="E119" i="22"/>
  <c r="E111" i="22"/>
  <c r="E103" i="22"/>
  <c r="E93" i="22"/>
  <c r="E83" i="22"/>
  <c r="E75" i="22"/>
  <c r="E62" i="22"/>
  <c r="E46" i="22"/>
  <c r="D22" i="22"/>
  <c r="E22" i="22" s="1"/>
  <c r="D28" i="22"/>
  <c r="E28" i="22" s="1"/>
  <c r="E115" i="22"/>
  <c r="E107" i="22"/>
  <c r="E99" i="22"/>
  <c r="E87" i="22"/>
  <c r="E79" i="22"/>
  <c r="E68" i="22"/>
  <c r="E57" i="22"/>
  <c r="E64" i="22"/>
  <c r="E55" i="22"/>
  <c r="E44" i="22"/>
  <c r="P21" i="41"/>
  <c r="E52" i="22"/>
  <c r="K13" i="18"/>
  <c r="C18" i="18"/>
  <c r="N15" i="19"/>
  <c r="N16" i="19" s="1"/>
  <c r="AU12" i="33"/>
  <c r="E70" i="22"/>
  <c r="E142" i="22"/>
  <c r="E136" i="22"/>
  <c r="E132" i="22"/>
  <c r="E120" i="22"/>
  <c r="E116" i="22"/>
  <c r="E112" i="22"/>
  <c r="E108" i="22"/>
  <c r="E104" i="22"/>
  <c r="E100" i="22"/>
  <c r="E94" i="22"/>
  <c r="E90" i="22"/>
  <c r="E84" i="22"/>
  <c r="E80" i="22"/>
  <c r="E76" i="22"/>
  <c r="E69" i="22"/>
  <c r="E65" i="22"/>
  <c r="E56" i="22"/>
  <c r="E51" i="22"/>
  <c r="E45" i="22"/>
  <c r="E41" i="22"/>
  <c r="E16" i="22"/>
  <c r="I77" i="31"/>
  <c r="H114" i="31"/>
  <c r="S79" i="37" s="1"/>
  <c r="U38" i="27"/>
  <c r="T114" i="27"/>
  <c r="S260" i="37" s="1"/>
  <c r="K38" i="31"/>
  <c r="J114" i="31"/>
  <c r="S110" i="37" s="1"/>
  <c r="AA38" i="35"/>
  <c r="Z114" i="35"/>
  <c r="S363" i="37" s="1"/>
  <c r="O38" i="24"/>
  <c r="N114" i="24"/>
  <c r="S164" i="37" s="1"/>
  <c r="AC77" i="31"/>
  <c r="AB114" i="31"/>
  <c r="S389" i="37" s="1"/>
  <c r="G77" i="27"/>
  <c r="F114" i="27"/>
  <c r="G38" i="31"/>
  <c r="F114" i="31"/>
  <c r="O38" i="35"/>
  <c r="N114" i="35"/>
  <c r="S177" i="37" s="1"/>
  <c r="Q77" i="35"/>
  <c r="P114" i="35"/>
  <c r="S208" i="37" s="1"/>
  <c r="AA38" i="24"/>
  <c r="F32" i="40"/>
  <c r="F34" i="40" s="1"/>
  <c r="F33" i="40"/>
  <c r="N116" i="20"/>
  <c r="O116" i="20" s="1"/>
  <c r="O113" i="20"/>
  <c r="I77" i="23"/>
  <c r="H114" i="23"/>
  <c r="S70" i="37" s="1"/>
  <c r="O38" i="30"/>
  <c r="N114" i="30"/>
  <c r="S171" i="37" s="1"/>
  <c r="I77" i="24"/>
  <c r="H114" i="24"/>
  <c r="S71" i="37" s="1"/>
  <c r="H116" i="20"/>
  <c r="I116" i="20" s="1"/>
  <c r="AF116" i="20"/>
  <c r="AG116" i="20" s="1"/>
  <c r="Z116" i="20"/>
  <c r="AA116" i="20" s="1"/>
  <c r="AA113" i="20"/>
  <c r="J9" i="21" s="1"/>
  <c r="J10" i="21" s="1"/>
  <c r="J11" i="21" s="1"/>
  <c r="J12" i="21" s="1"/>
  <c r="AD114" i="23"/>
  <c r="AE38" i="23"/>
  <c r="L22" i="20"/>
  <c r="E7" i="21" s="1"/>
  <c r="E8" i="21" s="1"/>
  <c r="E11" i="21" s="1"/>
  <c r="E12" i="21" s="1"/>
  <c r="K116" i="20"/>
  <c r="L116" i="20" s="1"/>
  <c r="K77" i="23"/>
  <c r="J114" i="23"/>
  <c r="S101" i="37" s="1"/>
  <c r="M112" i="23"/>
  <c r="L114" i="23"/>
  <c r="S132" i="37" s="1"/>
  <c r="Q38" i="30"/>
  <c r="P114" i="30"/>
  <c r="S202" i="37" s="1"/>
  <c r="S77" i="30"/>
  <c r="R114" i="30"/>
  <c r="S233" i="37" s="1"/>
  <c r="G77" i="29"/>
  <c r="F114" i="29"/>
  <c r="I112" i="28"/>
  <c r="H114" i="28"/>
  <c r="S75" i="37" s="1"/>
  <c r="J31" i="22"/>
  <c r="J33" i="22" s="1"/>
  <c r="L34" i="22"/>
  <c r="AK17" i="22"/>
  <c r="AK18" i="22" s="1"/>
  <c r="K70" i="22"/>
  <c r="J124" i="22"/>
  <c r="D21" i="22"/>
  <c r="P13" i="22" s="1"/>
  <c r="F31" i="22"/>
  <c r="F33" i="22" s="1"/>
  <c r="D19" i="22"/>
  <c r="X34" i="22"/>
  <c r="AQ17" i="22"/>
  <c r="AQ18" i="22" s="1"/>
  <c r="AT18" i="22"/>
  <c r="S70" i="22"/>
  <c r="R124" i="22"/>
  <c r="AS19" i="22"/>
  <c r="S86" i="34"/>
  <c r="R114" i="34"/>
  <c r="S238" i="37" s="1"/>
  <c r="AC114" i="34"/>
  <c r="T393" i="37" s="1"/>
  <c r="W86" i="34"/>
  <c r="AR11" i="33"/>
  <c r="AE24" i="32"/>
  <c r="AT8" i="32" s="1"/>
  <c r="AT9" i="32" s="1"/>
  <c r="T114" i="32"/>
  <c r="S266" i="37" s="1"/>
  <c r="U38" i="32"/>
  <c r="AB114" i="32"/>
  <c r="S390" i="37" s="1"/>
  <c r="AC38" i="32"/>
  <c r="AE38" i="32"/>
  <c r="AD114" i="32"/>
  <c r="G60" i="32"/>
  <c r="F114" i="32"/>
  <c r="G82" i="19"/>
  <c r="K82" i="19"/>
  <c r="O82" i="19"/>
  <c r="D82" i="19"/>
  <c r="H82" i="19"/>
  <c r="L82" i="19"/>
  <c r="E82" i="19"/>
  <c r="I82" i="19"/>
  <c r="M82" i="19"/>
  <c r="F82" i="19"/>
  <c r="J82" i="19"/>
  <c r="N82" i="19"/>
  <c r="G142" i="19"/>
  <c r="K142" i="19"/>
  <c r="O142" i="19"/>
  <c r="D142" i="19"/>
  <c r="H142" i="19"/>
  <c r="L142" i="19"/>
  <c r="E142" i="19"/>
  <c r="I142" i="19"/>
  <c r="M142" i="19"/>
  <c r="N142" i="19"/>
  <c r="F142" i="19"/>
  <c r="J142" i="19"/>
  <c r="G122" i="19"/>
  <c r="K122" i="19"/>
  <c r="O122" i="19"/>
  <c r="D122" i="19"/>
  <c r="H122" i="19"/>
  <c r="L122" i="19"/>
  <c r="E122" i="19"/>
  <c r="I122" i="19"/>
  <c r="M122" i="19"/>
  <c r="J122" i="19"/>
  <c r="N122" i="19"/>
  <c r="F122" i="19"/>
  <c r="P114" i="23"/>
  <c r="S194" i="37" s="1"/>
  <c r="Z114" i="27"/>
  <c r="S353" i="37" s="1"/>
  <c r="S356" i="37" s="1"/>
  <c r="V114" i="27"/>
  <c r="S291" i="37" s="1"/>
  <c r="AD114" i="27"/>
  <c r="Q77" i="31"/>
  <c r="P114" i="31"/>
  <c r="S203" i="37" s="1"/>
  <c r="AC38" i="27"/>
  <c r="AB114" i="27"/>
  <c r="S384" i="37" s="1"/>
  <c r="S38" i="31"/>
  <c r="R114" i="31"/>
  <c r="S234" i="37" s="1"/>
  <c r="W38" i="24"/>
  <c r="V114" i="24"/>
  <c r="S288" i="37" s="1"/>
  <c r="I38" i="27"/>
  <c r="H114" i="27"/>
  <c r="S74" i="37" s="1"/>
  <c r="O38" i="31"/>
  <c r="N114" i="31"/>
  <c r="S172" i="37" s="1"/>
  <c r="W38" i="35"/>
  <c r="V114" i="35"/>
  <c r="S301" i="37" s="1"/>
  <c r="Y77" i="35"/>
  <c r="X114" i="35"/>
  <c r="S332" i="37" s="1"/>
  <c r="M77" i="24"/>
  <c r="L114" i="24"/>
  <c r="S133" i="37" s="1"/>
  <c r="W38" i="30"/>
  <c r="V114" i="30"/>
  <c r="S295" i="37" s="1"/>
  <c r="M77" i="35"/>
  <c r="Q77" i="24"/>
  <c r="P114" i="24"/>
  <c r="S195" i="37" s="1"/>
  <c r="G38" i="23"/>
  <c r="F114" i="23"/>
  <c r="X22" i="20"/>
  <c r="I7" i="21" s="1"/>
  <c r="I8" i="21" s="1"/>
  <c r="I11" i="21" s="1"/>
  <c r="I12" i="21" s="1"/>
  <c r="W116" i="20"/>
  <c r="X116" i="20" s="1"/>
  <c r="AA77" i="23"/>
  <c r="Z114" i="23"/>
  <c r="S349" i="37" s="1"/>
  <c r="U38" i="30"/>
  <c r="T114" i="30"/>
  <c r="S264" i="37" s="1"/>
  <c r="I77" i="30"/>
  <c r="H114" i="30"/>
  <c r="S78" i="37" s="1"/>
  <c r="M38" i="29"/>
  <c r="L114" i="29"/>
  <c r="S138" i="37" s="1"/>
  <c r="O77" i="29"/>
  <c r="N114" i="29"/>
  <c r="S169" i="37" s="1"/>
  <c r="P124" i="22"/>
  <c r="Q70" i="22"/>
  <c r="AH17" i="22"/>
  <c r="F34" i="22"/>
  <c r="D20" i="22"/>
  <c r="E20" i="22" s="1"/>
  <c r="D24" i="22"/>
  <c r="E24" i="22" s="1"/>
  <c r="AB34" i="22"/>
  <c r="AS17" i="22"/>
  <c r="AS18" i="22" s="1"/>
  <c r="Y70" i="22"/>
  <c r="X124" i="22"/>
  <c r="AA86" i="34"/>
  <c r="Z114" i="34"/>
  <c r="S362" i="37" s="1"/>
  <c r="AE86" i="34"/>
  <c r="AD114" i="34"/>
  <c r="Y38" i="32"/>
  <c r="X114" i="32"/>
  <c r="S328" i="37" s="1"/>
  <c r="AC24" i="32"/>
  <c r="K77" i="32"/>
  <c r="J114" i="32"/>
  <c r="S111" i="37" s="1"/>
  <c r="AA77" i="32"/>
  <c r="Z114" i="32"/>
  <c r="S359" i="37" s="1"/>
  <c r="E132" i="19"/>
  <c r="I132" i="19"/>
  <c r="M132" i="19"/>
  <c r="F132" i="19"/>
  <c r="J132" i="19"/>
  <c r="N132" i="19"/>
  <c r="G132" i="19"/>
  <c r="K132" i="19"/>
  <c r="O132" i="19"/>
  <c r="H132" i="19"/>
  <c r="L132" i="19"/>
  <c r="D132" i="19"/>
  <c r="E31" i="19"/>
  <c r="I31" i="19"/>
  <c r="M31" i="19"/>
  <c r="F31" i="19"/>
  <c r="J31" i="19"/>
  <c r="N31" i="19"/>
  <c r="G31" i="19"/>
  <c r="K31" i="19"/>
  <c r="O31" i="19"/>
  <c r="D31" i="19"/>
  <c r="H31" i="19"/>
  <c r="L31" i="19"/>
  <c r="P15" i="41"/>
  <c r="P17" i="41"/>
  <c r="Q17" i="41" s="1"/>
  <c r="E72" i="19"/>
  <c r="I72" i="19"/>
  <c r="M72" i="19"/>
  <c r="F72" i="19"/>
  <c r="J72" i="19"/>
  <c r="N72" i="19"/>
  <c r="G72" i="19"/>
  <c r="K72" i="19"/>
  <c r="O72" i="19"/>
  <c r="L72" i="19"/>
  <c r="D72" i="19"/>
  <c r="H72" i="19"/>
  <c r="R114" i="27"/>
  <c r="S229" i="37" s="1"/>
  <c r="AB114" i="30"/>
  <c r="S388" i="37" s="1"/>
  <c r="N114" i="27"/>
  <c r="S167" i="37" s="1"/>
  <c r="X114" i="30"/>
  <c r="S326" i="37" s="1"/>
  <c r="E58" i="22"/>
  <c r="E140" i="22"/>
  <c r="E134" i="22"/>
  <c r="E122" i="22"/>
  <c r="E118" i="22"/>
  <c r="E114" i="22"/>
  <c r="E110" i="22"/>
  <c r="E106" i="22"/>
  <c r="E102" i="22"/>
  <c r="E96" i="22"/>
  <c r="E92" i="22"/>
  <c r="E86" i="22"/>
  <c r="E82" i="22"/>
  <c r="E78" i="22"/>
  <c r="E74" i="22"/>
  <c r="E67" i="22"/>
  <c r="E63" i="22"/>
  <c r="E59" i="22"/>
  <c r="E54" i="22"/>
  <c r="E47" i="22"/>
  <c r="E39" i="22"/>
  <c r="Y77" i="31"/>
  <c r="X114" i="31"/>
  <c r="S327" i="37" s="1"/>
  <c r="K77" i="27"/>
  <c r="J114" i="27"/>
  <c r="S105" i="37" s="1"/>
  <c r="AA38" i="31"/>
  <c r="Z114" i="31"/>
  <c r="S358" i="37" s="1"/>
  <c r="K38" i="35"/>
  <c r="J114" i="35"/>
  <c r="S115" i="37" s="1"/>
  <c r="AD114" i="24"/>
  <c r="AE38" i="24"/>
  <c r="M77" i="31"/>
  <c r="Q38" i="27"/>
  <c r="P114" i="27"/>
  <c r="S198" i="37" s="1"/>
  <c r="W38" i="31"/>
  <c r="V114" i="31"/>
  <c r="S296" i="37" s="1"/>
  <c r="AE38" i="35"/>
  <c r="AD114" i="35"/>
  <c r="K38" i="24"/>
  <c r="U77" i="24"/>
  <c r="T114" i="24"/>
  <c r="S257" i="37" s="1"/>
  <c r="AK116" i="20"/>
  <c r="AL116" i="20" s="1"/>
  <c r="AL113" i="20"/>
  <c r="N9" i="21" s="1"/>
  <c r="N10" i="21" s="1"/>
  <c r="N11" i="21" s="1"/>
  <c r="N12" i="21" s="1"/>
  <c r="AE38" i="30"/>
  <c r="AD114" i="30"/>
  <c r="L33" i="40"/>
  <c r="L32" i="40"/>
  <c r="L34" i="40" s="1"/>
  <c r="U77" i="35"/>
  <c r="T114" i="35"/>
  <c r="S270" i="37" s="1"/>
  <c r="Y77" i="24"/>
  <c r="X114" i="24"/>
  <c r="S319" i="37" s="1"/>
  <c r="T116" i="20"/>
  <c r="U116" i="20" s="1"/>
  <c r="C113" i="20"/>
  <c r="D113" i="20" s="1"/>
  <c r="O38" i="23"/>
  <c r="N114" i="23"/>
  <c r="S163" i="37" s="1"/>
  <c r="AJ22" i="20"/>
  <c r="M7" i="21" s="1"/>
  <c r="M8" i="21" s="1"/>
  <c r="M11" i="21" s="1"/>
  <c r="M12" i="21" s="1"/>
  <c r="AI116" i="20"/>
  <c r="AJ116" i="20" s="1"/>
  <c r="K38" i="30"/>
  <c r="J114" i="30"/>
  <c r="S109" i="37" s="1"/>
  <c r="M77" i="30"/>
  <c r="U38" i="29"/>
  <c r="T114" i="29"/>
  <c r="S262" i="37" s="1"/>
  <c r="W77" i="29"/>
  <c r="V114" i="29"/>
  <c r="S293" i="37" s="1"/>
  <c r="AA70" i="22"/>
  <c r="Z124" i="22"/>
  <c r="D27" i="22"/>
  <c r="E27" i="22" s="1"/>
  <c r="D29" i="22"/>
  <c r="E29" i="22" s="1"/>
  <c r="N31" i="22"/>
  <c r="N33" i="22" s="1"/>
  <c r="H34" i="22"/>
  <c r="AI17" i="22"/>
  <c r="AI18" i="22" s="1"/>
  <c r="D30" i="22"/>
  <c r="E30" i="22" s="1"/>
  <c r="AK23" i="22"/>
  <c r="AK24" i="22" s="1"/>
  <c r="G86" i="34"/>
  <c r="F114" i="34"/>
  <c r="AE114" i="33"/>
  <c r="U114" i="33"/>
  <c r="T268" i="37" s="1"/>
  <c r="AD22" i="32"/>
  <c r="AD24" i="32" s="1"/>
  <c r="I38" i="32"/>
  <c r="H114" i="32"/>
  <c r="S80" i="37" s="1"/>
  <c r="W60" i="32"/>
  <c r="V114" i="32"/>
  <c r="S297" i="37" s="1"/>
  <c r="G61" i="19"/>
  <c r="K61" i="19"/>
  <c r="O61" i="19"/>
  <c r="D61" i="19"/>
  <c r="H61" i="19"/>
  <c r="L61" i="19"/>
  <c r="E61" i="19"/>
  <c r="I61" i="19"/>
  <c r="M61" i="19"/>
  <c r="N61" i="19"/>
  <c r="F61" i="19"/>
  <c r="J61" i="19"/>
  <c r="G41" i="19"/>
  <c r="K41" i="19"/>
  <c r="O41" i="19"/>
  <c r="D41" i="19"/>
  <c r="H41" i="19"/>
  <c r="L41" i="19"/>
  <c r="E41" i="19"/>
  <c r="I41" i="19"/>
  <c r="M41" i="19"/>
  <c r="J41" i="19"/>
  <c r="N41" i="19"/>
  <c r="F41" i="19"/>
  <c r="G102" i="19"/>
  <c r="K102" i="19"/>
  <c r="O102" i="19"/>
  <c r="D102" i="19"/>
  <c r="H102" i="19"/>
  <c r="L102" i="19"/>
  <c r="E102" i="19"/>
  <c r="I102" i="19"/>
  <c r="M102" i="19"/>
  <c r="F102" i="19"/>
  <c r="J102" i="19"/>
  <c r="N102" i="19"/>
  <c r="X114" i="28"/>
  <c r="S323" i="37" s="1"/>
  <c r="T114" i="28"/>
  <c r="S261" i="37" s="1"/>
  <c r="AB114" i="28"/>
  <c r="S385" i="37" s="1"/>
  <c r="D11" i="21"/>
  <c r="D12" i="21" s="1"/>
  <c r="E42" i="22"/>
  <c r="M38" i="27"/>
  <c r="S38" i="35"/>
  <c r="R114" i="35"/>
  <c r="S239" i="37" s="1"/>
  <c r="G38" i="24"/>
  <c r="F114" i="24"/>
  <c r="U77" i="31"/>
  <c r="T114" i="31"/>
  <c r="S265" i="37" s="1"/>
  <c r="Y38" i="27"/>
  <c r="X114" i="27"/>
  <c r="S322" i="37" s="1"/>
  <c r="AE38" i="31"/>
  <c r="AD114" i="31"/>
  <c r="G38" i="35"/>
  <c r="F114" i="35"/>
  <c r="I77" i="35"/>
  <c r="H114" i="35"/>
  <c r="S84" i="37" s="1"/>
  <c r="S38" i="24"/>
  <c r="R114" i="24"/>
  <c r="S226" i="37" s="1"/>
  <c r="AC77" i="24"/>
  <c r="G38" i="30"/>
  <c r="F114" i="30"/>
  <c r="AC77" i="35"/>
  <c r="AB114" i="35"/>
  <c r="S394" i="37" s="1"/>
  <c r="W38" i="23"/>
  <c r="V114" i="23"/>
  <c r="S287" i="37" s="1"/>
  <c r="S86" i="23"/>
  <c r="R114" i="23"/>
  <c r="S225" i="37" s="1"/>
  <c r="AA38" i="30"/>
  <c r="Z114" i="30"/>
  <c r="S357" i="37" s="1"/>
  <c r="AB114" i="29"/>
  <c r="S386" i="37" s="1"/>
  <c r="AC38" i="29"/>
  <c r="Q98" i="42"/>
  <c r="AJ17" i="22"/>
  <c r="AJ18" i="22" s="1"/>
  <c r="J34" i="22"/>
  <c r="D26" i="22"/>
  <c r="E26" i="22" s="1"/>
  <c r="M112" i="28"/>
  <c r="D23" i="22"/>
  <c r="E23" i="22" s="1"/>
  <c r="D25" i="22"/>
  <c r="E25" i="22" s="1"/>
  <c r="AL17" i="22"/>
  <c r="N34" i="22"/>
  <c r="AO17" i="22"/>
  <c r="AO18" i="22" s="1"/>
  <c r="T34" i="22"/>
  <c r="I70" i="22"/>
  <c r="H124" i="22"/>
  <c r="AH60" i="22" s="1"/>
  <c r="AO23" i="22"/>
  <c r="AO24" i="22" s="1"/>
  <c r="AO19" i="22"/>
  <c r="K86" i="34"/>
  <c r="J114" i="34"/>
  <c r="S114" i="37" s="1"/>
  <c r="O86" i="34"/>
  <c r="N114" i="34"/>
  <c r="S176" i="37" s="1"/>
  <c r="AM11" i="34"/>
  <c r="AM14" i="34" s="1"/>
  <c r="Q38" i="32"/>
  <c r="P114" i="32"/>
  <c r="S204" i="37" s="1"/>
  <c r="L114" i="32"/>
  <c r="S142" i="37" s="1"/>
  <c r="M38" i="32"/>
  <c r="O38" i="32"/>
  <c r="N114" i="32"/>
  <c r="S173" i="37" s="1"/>
  <c r="S77" i="32"/>
  <c r="R114" i="32"/>
  <c r="S235" i="37" s="1"/>
  <c r="E51" i="19"/>
  <c r="I51" i="19"/>
  <c r="M51" i="19"/>
  <c r="F51" i="19"/>
  <c r="J51" i="19"/>
  <c r="N51" i="19"/>
  <c r="G51" i="19"/>
  <c r="K51" i="19"/>
  <c r="O51" i="19"/>
  <c r="H51" i="19"/>
  <c r="L51" i="19"/>
  <c r="D51" i="19"/>
  <c r="E112" i="19"/>
  <c r="I112" i="19"/>
  <c r="M112" i="19"/>
  <c r="F112" i="19"/>
  <c r="J112" i="19"/>
  <c r="N112" i="19"/>
  <c r="G112" i="19"/>
  <c r="K112" i="19"/>
  <c r="O112" i="19"/>
  <c r="D112" i="19"/>
  <c r="H112" i="19"/>
  <c r="L112" i="19"/>
  <c r="E92" i="19"/>
  <c r="I92" i="19"/>
  <c r="M92" i="19"/>
  <c r="F92" i="19"/>
  <c r="J92" i="19"/>
  <c r="N92" i="19"/>
  <c r="G92" i="19"/>
  <c r="K92" i="19"/>
  <c r="O92" i="19"/>
  <c r="D92" i="19"/>
  <c r="H92" i="19"/>
  <c r="L92" i="19"/>
  <c r="P29" i="41"/>
  <c r="P24" i="41"/>
  <c r="E152" i="19"/>
  <c r="I152" i="19"/>
  <c r="M152" i="19"/>
  <c r="F152" i="19"/>
  <c r="J152" i="19"/>
  <c r="N152" i="19"/>
  <c r="G152" i="19"/>
  <c r="K152" i="19"/>
  <c r="O152" i="19"/>
  <c r="L152" i="19"/>
  <c r="D152" i="19"/>
  <c r="H152" i="19"/>
  <c r="P114" i="28"/>
  <c r="S199" i="37" s="1"/>
  <c r="X114" i="23"/>
  <c r="S318" i="37" s="1"/>
  <c r="T114" i="23"/>
  <c r="S256" i="37" s="1"/>
  <c r="AB114" i="23"/>
  <c r="S380" i="37" s="1"/>
  <c r="AJ13" i="31"/>
  <c r="AQ13" i="31"/>
  <c r="AR13" i="31"/>
  <c r="AS13" i="31"/>
  <c r="AS13" i="29"/>
  <c r="AR13" i="26"/>
  <c r="AS13" i="26"/>
  <c r="AR13" i="24"/>
  <c r="AT13" i="24"/>
  <c r="AD11" i="22" l="1"/>
  <c r="S387" i="37"/>
  <c r="S170" i="37"/>
  <c r="D302" i="37"/>
  <c r="D228" i="37"/>
  <c r="F228" i="37" s="1"/>
  <c r="S205" i="37"/>
  <c r="S391" i="37"/>
  <c r="S81" i="37"/>
  <c r="AB114" i="24"/>
  <c r="S381" i="37" s="1"/>
  <c r="S383" i="37" s="1"/>
  <c r="K114" i="33"/>
  <c r="T113" i="37" s="1"/>
  <c r="S113" i="37"/>
  <c r="S116" i="37" s="1"/>
  <c r="S114" i="33"/>
  <c r="T237" i="37" s="1"/>
  <c r="S237" i="37"/>
  <c r="S240" i="37" s="1"/>
  <c r="S267" i="37"/>
  <c r="T267" i="37" s="1"/>
  <c r="S360" i="37"/>
  <c r="S263" i="37"/>
  <c r="AQ11" i="34"/>
  <c r="AQ14" i="34" s="1"/>
  <c r="AQ15" i="34" s="1"/>
  <c r="S331" i="37"/>
  <c r="S333" i="37" s="1"/>
  <c r="T333" i="37" s="1"/>
  <c r="AB22" i="28"/>
  <c r="AB24" i="28" s="1"/>
  <c r="O385" i="37" s="1"/>
  <c r="AP19" i="22"/>
  <c r="AO11" i="33"/>
  <c r="S268" i="37"/>
  <c r="S271" i="37" s="1"/>
  <c r="D42" i="37"/>
  <c r="F42" i="37" s="1"/>
  <c r="AJ9" i="27"/>
  <c r="AJ21" i="27" s="1"/>
  <c r="AN11" i="26"/>
  <c r="AN14" i="26" s="1"/>
  <c r="S227" i="37"/>
  <c r="S228" i="37" s="1"/>
  <c r="AK11" i="34"/>
  <c r="AK14" i="34" s="1"/>
  <c r="S145" i="37"/>
  <c r="S325" i="37"/>
  <c r="T325" i="37" s="1"/>
  <c r="S236" i="37"/>
  <c r="W114" i="33"/>
  <c r="T299" i="37" s="1"/>
  <c r="S299" i="37"/>
  <c r="S302" i="37" s="1"/>
  <c r="T302" i="37" s="1"/>
  <c r="AD10" i="22"/>
  <c r="AS11" i="34"/>
  <c r="AS14" i="34" s="1"/>
  <c r="S393" i="37"/>
  <c r="AA114" i="33"/>
  <c r="T361" i="37" s="1"/>
  <c r="S361" i="37"/>
  <c r="S364" i="37" s="1"/>
  <c r="S329" i="37"/>
  <c r="BH31" i="24"/>
  <c r="AS11" i="33"/>
  <c r="AS14" i="33" s="1"/>
  <c r="S392" i="37"/>
  <c r="AP11" i="26"/>
  <c r="AP14" i="26" s="1"/>
  <c r="S289" i="37"/>
  <c r="S290" i="37" s="1"/>
  <c r="AM11" i="29"/>
  <c r="AM14" i="29" s="1"/>
  <c r="AM15" i="29" s="1"/>
  <c r="S200" i="37"/>
  <c r="S201" i="37" s="1"/>
  <c r="BH33" i="24"/>
  <c r="BH35" i="24" s="1"/>
  <c r="BH37" i="24" s="1"/>
  <c r="AM11" i="26"/>
  <c r="AM14" i="26" s="1"/>
  <c r="AM15" i="26" s="1"/>
  <c r="S196" i="37"/>
  <c r="S218" i="37" s="1"/>
  <c r="D85" i="37"/>
  <c r="F85" i="37" s="1"/>
  <c r="AP11" i="28"/>
  <c r="AP14" i="28" s="1"/>
  <c r="S292" i="37"/>
  <c r="S294" i="37" s="1"/>
  <c r="AL11" i="26"/>
  <c r="S165" i="37"/>
  <c r="Q114" i="33"/>
  <c r="T206" i="37" s="1"/>
  <c r="S206" i="37"/>
  <c r="AB25" i="38"/>
  <c r="AJ11" i="26"/>
  <c r="AJ14" i="26" s="1"/>
  <c r="S103" i="37"/>
  <c r="Q114" i="34"/>
  <c r="T207" i="37" s="1"/>
  <c r="S207" i="37"/>
  <c r="S174" i="37"/>
  <c r="S298" i="37"/>
  <c r="S135" i="37"/>
  <c r="AJ11" i="28"/>
  <c r="AJ14" i="28" s="1"/>
  <c r="S106" i="37"/>
  <c r="S108" i="37" s="1"/>
  <c r="AN11" i="28"/>
  <c r="AN14" i="28" s="1"/>
  <c r="S230" i="37"/>
  <c r="S232" i="37" s="1"/>
  <c r="S259" i="37"/>
  <c r="S280" i="37"/>
  <c r="S112" i="37"/>
  <c r="T112" i="37" s="1"/>
  <c r="AT9" i="23"/>
  <c r="AT21" i="23" s="1"/>
  <c r="AQ9" i="31"/>
  <c r="AQ21" i="31" s="1"/>
  <c r="AT9" i="33"/>
  <c r="D356" i="37"/>
  <c r="T356" i="37" s="1"/>
  <c r="AT9" i="31"/>
  <c r="AT21" i="31" s="1"/>
  <c r="D63" i="37"/>
  <c r="F63" i="37" s="1"/>
  <c r="D271" i="37"/>
  <c r="E271" i="37" s="1"/>
  <c r="F267" i="37"/>
  <c r="E267" i="37"/>
  <c r="F112" i="37"/>
  <c r="E112" i="37"/>
  <c r="AN8" i="35"/>
  <c r="AN9" i="35" s="1"/>
  <c r="AN21" i="35" s="1"/>
  <c r="P239" i="37"/>
  <c r="AL8" i="33"/>
  <c r="P175" i="37"/>
  <c r="AL8" i="26"/>
  <c r="P165" i="37"/>
  <c r="F261" i="37"/>
  <c r="E261" i="37"/>
  <c r="F115" i="37"/>
  <c r="E115" i="37"/>
  <c r="F293" i="37"/>
  <c r="E293" i="37"/>
  <c r="AN8" i="32"/>
  <c r="AN9" i="32" s="1"/>
  <c r="P235" i="37"/>
  <c r="AI8" i="27"/>
  <c r="AI9" i="27" s="1"/>
  <c r="AI21" i="27" s="1"/>
  <c r="P74" i="37"/>
  <c r="AP8" i="30"/>
  <c r="AP9" i="30" s="1"/>
  <c r="AP21" i="30" s="1"/>
  <c r="P295" i="37"/>
  <c r="AS8" i="33"/>
  <c r="P392" i="37"/>
  <c r="AS8" i="35"/>
  <c r="AS9" i="35" s="1"/>
  <c r="AS21" i="35" s="1"/>
  <c r="P394" i="37"/>
  <c r="AK8" i="27"/>
  <c r="AK9" i="27" s="1"/>
  <c r="AK21" i="27" s="1"/>
  <c r="P105" i="37"/>
  <c r="P136" i="37"/>
  <c r="Z22" i="24"/>
  <c r="Z24" i="24" s="1"/>
  <c r="O350" i="37" s="1"/>
  <c r="E302" i="37"/>
  <c r="F302" i="37"/>
  <c r="F327" i="37"/>
  <c r="E327" i="37"/>
  <c r="F362" i="37"/>
  <c r="E362" i="37"/>
  <c r="E228" i="37"/>
  <c r="F350" i="37"/>
  <c r="E350" i="37"/>
  <c r="F206" i="37"/>
  <c r="E206" i="37"/>
  <c r="D209" i="37"/>
  <c r="AI8" i="28"/>
  <c r="AI9" i="28" s="1"/>
  <c r="AI21" i="28" s="1"/>
  <c r="P75" i="37"/>
  <c r="AR8" i="35"/>
  <c r="P363" i="37"/>
  <c r="AR8" i="33"/>
  <c r="P361" i="37"/>
  <c r="AL8" i="27"/>
  <c r="P167" i="37"/>
  <c r="AL8" i="24"/>
  <c r="AL9" i="24" s="1"/>
  <c r="AL21" i="24" s="1"/>
  <c r="P164" i="37"/>
  <c r="E295" i="37"/>
  <c r="F295" i="37"/>
  <c r="D298" i="37"/>
  <c r="D143" i="37"/>
  <c r="E140" i="37"/>
  <c r="F140" i="37"/>
  <c r="D187" i="37"/>
  <c r="D166" i="37"/>
  <c r="F163" i="37"/>
  <c r="E163" i="37"/>
  <c r="D391" i="37"/>
  <c r="E388" i="37"/>
  <c r="F388" i="37"/>
  <c r="F101" i="37"/>
  <c r="D125" i="37"/>
  <c r="E101" i="37"/>
  <c r="D104" i="37"/>
  <c r="AI8" i="24"/>
  <c r="P71" i="37"/>
  <c r="AI8" i="30"/>
  <c r="P78" i="37"/>
  <c r="AM8" i="28"/>
  <c r="AM9" i="28" s="1"/>
  <c r="AM21" i="28" s="1"/>
  <c r="P199" i="37"/>
  <c r="AN8" i="27"/>
  <c r="P229" i="37"/>
  <c r="AN8" i="34"/>
  <c r="AN9" i="34" s="1"/>
  <c r="AN21" i="34" s="1"/>
  <c r="P238" i="37"/>
  <c r="AR8" i="28"/>
  <c r="AR9" i="28" s="1"/>
  <c r="AR21" i="28" s="1"/>
  <c r="P354" i="37"/>
  <c r="AP8" i="31"/>
  <c r="AP9" i="31" s="1"/>
  <c r="AP21" i="31" s="1"/>
  <c r="P296" i="37"/>
  <c r="AB22" i="29"/>
  <c r="AB24" i="29" s="1"/>
  <c r="O386" i="37" s="1"/>
  <c r="AS8" i="24"/>
  <c r="AS9" i="24" s="1"/>
  <c r="AS21" i="24" s="1"/>
  <c r="P381" i="37"/>
  <c r="F296" i="37"/>
  <c r="E296" i="37"/>
  <c r="E105" i="37"/>
  <c r="F105" i="37"/>
  <c r="D108" i="37"/>
  <c r="E196" i="37"/>
  <c r="F196" i="37"/>
  <c r="E301" i="37"/>
  <c r="F301" i="37"/>
  <c r="AN8" i="31"/>
  <c r="P234" i="37"/>
  <c r="AP8" i="35"/>
  <c r="P301" i="37"/>
  <c r="AK8" i="23"/>
  <c r="P101" i="37"/>
  <c r="P132" i="37"/>
  <c r="F198" i="37"/>
  <c r="E198" i="37"/>
  <c r="D201" i="37"/>
  <c r="F227" i="37"/>
  <c r="E227" i="37"/>
  <c r="F355" i="37"/>
  <c r="E355" i="37"/>
  <c r="F384" i="37"/>
  <c r="D387" i="37"/>
  <c r="E384" i="37"/>
  <c r="F102" i="37"/>
  <c r="E102" i="37"/>
  <c r="AL8" i="32"/>
  <c r="P173" i="37"/>
  <c r="AR8" i="30"/>
  <c r="P357" i="37"/>
  <c r="AS8" i="23"/>
  <c r="P380" i="37"/>
  <c r="F395" i="37"/>
  <c r="E395" i="37"/>
  <c r="F83" i="37"/>
  <c r="E83" i="37"/>
  <c r="E144" i="37"/>
  <c r="D147" i="37"/>
  <c r="F144" i="37"/>
  <c r="D259" i="37"/>
  <c r="F256" i="37"/>
  <c r="D280" i="37"/>
  <c r="E256" i="37"/>
  <c r="F133" i="37"/>
  <c r="E133" i="37"/>
  <c r="AM8" i="26"/>
  <c r="P196" i="37"/>
  <c r="AN8" i="28"/>
  <c r="AN9" i="28" s="1"/>
  <c r="P230" i="37"/>
  <c r="AN8" i="26"/>
  <c r="AN9" i="26" s="1"/>
  <c r="AN21" i="26" s="1"/>
  <c r="P227" i="37"/>
  <c r="AS8" i="30"/>
  <c r="AS9" i="30" s="1"/>
  <c r="AS21" i="30" s="1"/>
  <c r="P388" i="37"/>
  <c r="AQ9" i="32"/>
  <c r="AQ21" i="32" s="1"/>
  <c r="F300" i="37"/>
  <c r="E300" i="37"/>
  <c r="F269" i="37"/>
  <c r="E269" i="37"/>
  <c r="E103" i="37"/>
  <c r="F103" i="37"/>
  <c r="F203" i="37"/>
  <c r="E203" i="37"/>
  <c r="F320" i="37"/>
  <c r="E320" i="37"/>
  <c r="F238" i="37"/>
  <c r="E238" i="37"/>
  <c r="E136" i="37"/>
  <c r="D139" i="37"/>
  <c r="F136" i="37"/>
  <c r="E134" i="37"/>
  <c r="F134" i="37"/>
  <c r="AI8" i="23"/>
  <c r="P70" i="37"/>
  <c r="AM8" i="29"/>
  <c r="P200" i="37"/>
  <c r="AM8" i="30"/>
  <c r="P202" i="37"/>
  <c r="AM8" i="31"/>
  <c r="AM9" i="31" s="1"/>
  <c r="AM21" i="31" s="1"/>
  <c r="P203" i="37"/>
  <c r="AP8" i="32"/>
  <c r="AP9" i="32" s="1"/>
  <c r="AP21" i="32" s="1"/>
  <c r="P297" i="37"/>
  <c r="AN8" i="23"/>
  <c r="AN9" i="23" s="1"/>
  <c r="AN21" i="23" s="1"/>
  <c r="P225" i="37"/>
  <c r="AP8" i="27"/>
  <c r="AP9" i="27" s="1"/>
  <c r="AP21" i="27" s="1"/>
  <c r="P291" i="37"/>
  <c r="AI8" i="32"/>
  <c r="P80" i="37"/>
  <c r="AP8" i="29"/>
  <c r="P293" i="37"/>
  <c r="AR8" i="26"/>
  <c r="P351" i="37"/>
  <c r="AR8" i="27"/>
  <c r="AR9" i="27" s="1"/>
  <c r="AR21" i="27" s="1"/>
  <c r="P353" i="37"/>
  <c r="X22" i="29"/>
  <c r="X24" i="29" s="1"/>
  <c r="O324" i="37" s="1"/>
  <c r="E262" i="37"/>
  <c r="F262" i="37"/>
  <c r="F358" i="37"/>
  <c r="E358" i="37"/>
  <c r="F359" i="37"/>
  <c r="E359" i="37"/>
  <c r="E361" i="37"/>
  <c r="D364" i="37"/>
  <c r="F361" i="37"/>
  <c r="F202" i="37"/>
  <c r="E202" i="37"/>
  <c r="D205" i="37"/>
  <c r="AN8" i="33"/>
  <c r="AN9" i="33" s="1"/>
  <c r="P237" i="37"/>
  <c r="AN8" i="30"/>
  <c r="P233" i="37"/>
  <c r="AP8" i="33"/>
  <c r="P299" i="37"/>
  <c r="AM8" i="27"/>
  <c r="P198" i="37"/>
  <c r="AS8" i="34"/>
  <c r="AS9" i="34" s="1"/>
  <c r="P393" i="37"/>
  <c r="AK8" i="24"/>
  <c r="P102" i="37"/>
  <c r="P133" i="37"/>
  <c r="AR8" i="34"/>
  <c r="AR9" i="34" s="1"/>
  <c r="AR21" i="34" s="1"/>
  <c r="P362" i="37"/>
  <c r="AM8" i="32"/>
  <c r="P204" i="37"/>
  <c r="AK8" i="30"/>
  <c r="P109" i="37"/>
  <c r="P140" i="37"/>
  <c r="AK8" i="33"/>
  <c r="P113" i="37"/>
  <c r="P144" i="37"/>
  <c r="AB22" i="26"/>
  <c r="AB24" i="26" s="1"/>
  <c r="O382" i="37" s="1"/>
  <c r="AP8" i="24"/>
  <c r="AP9" i="24" s="1"/>
  <c r="AP21" i="24" s="1"/>
  <c r="P288" i="37"/>
  <c r="D249" i="37"/>
  <c r="E226" i="37"/>
  <c r="F226" i="37"/>
  <c r="E75" i="37"/>
  <c r="F75" i="37"/>
  <c r="F142" i="37"/>
  <c r="E142" i="37"/>
  <c r="F325" i="37"/>
  <c r="E325" i="37"/>
  <c r="F106" i="37"/>
  <c r="E106" i="37"/>
  <c r="K106" i="37"/>
  <c r="F380" i="37"/>
  <c r="E380" i="37"/>
  <c r="D404" i="37"/>
  <c r="AL8" i="34"/>
  <c r="P176" i="37"/>
  <c r="AM8" i="23"/>
  <c r="AM9" i="23" s="1"/>
  <c r="AM21" i="23" s="1"/>
  <c r="P194" i="37"/>
  <c r="AK8" i="26"/>
  <c r="P103" i="37"/>
  <c r="P134" i="37"/>
  <c r="E234" i="37"/>
  <c r="F234" i="37"/>
  <c r="E175" i="37"/>
  <c r="F175" i="37"/>
  <c r="D178" i="37"/>
  <c r="F230" i="37"/>
  <c r="E230" i="37"/>
  <c r="F171" i="37"/>
  <c r="E171" i="37"/>
  <c r="D174" i="37"/>
  <c r="D383" i="37"/>
  <c r="E382" i="37"/>
  <c r="F382" i="37"/>
  <c r="F258" i="37"/>
  <c r="E258" i="37"/>
  <c r="D116" i="37"/>
  <c r="F289" i="37"/>
  <c r="E289" i="37"/>
  <c r="D232" i="37"/>
  <c r="AI8" i="35"/>
  <c r="AI9" i="35" s="1"/>
  <c r="AI21" i="35" s="1"/>
  <c r="P84" i="37"/>
  <c r="AI8" i="29"/>
  <c r="P76" i="37"/>
  <c r="AN8" i="24"/>
  <c r="P226" i="37"/>
  <c r="AM8" i="24"/>
  <c r="AM9" i="24" s="1"/>
  <c r="AM21" i="24" s="1"/>
  <c r="P195" i="37"/>
  <c r="AR8" i="32"/>
  <c r="AR9" i="32" s="1"/>
  <c r="AR21" i="32" s="1"/>
  <c r="P359" i="37"/>
  <c r="E333" i="37"/>
  <c r="F333" i="37"/>
  <c r="K138" i="37"/>
  <c r="F138" i="37"/>
  <c r="E138" i="37"/>
  <c r="F235" i="37"/>
  <c r="E235" i="37"/>
  <c r="D311" i="37"/>
  <c r="F288" i="37"/>
  <c r="E288" i="37"/>
  <c r="F114" i="37"/>
  <c r="E114" i="37"/>
  <c r="AS8" i="29"/>
  <c r="AS9" i="29" s="1"/>
  <c r="AS21" i="29" s="1"/>
  <c r="P386" i="37"/>
  <c r="AR8" i="23"/>
  <c r="AR9" i="23" s="1"/>
  <c r="AR21" i="23" s="1"/>
  <c r="P349" i="37"/>
  <c r="AR8" i="24"/>
  <c r="AR9" i="24" s="1"/>
  <c r="AR21" i="24" s="1"/>
  <c r="P350" i="37"/>
  <c r="AS8" i="26"/>
  <c r="AS9" i="26" s="1"/>
  <c r="P382" i="37"/>
  <c r="F354" i="37"/>
  <c r="E354" i="37"/>
  <c r="E107" i="37"/>
  <c r="F107" i="37"/>
  <c r="F240" i="37"/>
  <c r="T240" i="37"/>
  <c r="E240" i="37"/>
  <c r="F319" i="37"/>
  <c r="E319" i="37"/>
  <c r="E165" i="37"/>
  <c r="F165" i="37"/>
  <c r="F239" i="37"/>
  <c r="E239" i="37"/>
  <c r="E287" i="37"/>
  <c r="F287" i="37"/>
  <c r="D290" i="37"/>
  <c r="AM8" i="35"/>
  <c r="P208" i="37"/>
  <c r="F145" i="37"/>
  <c r="E145" i="37"/>
  <c r="F71" i="37"/>
  <c r="E71" i="37"/>
  <c r="F393" i="37"/>
  <c r="E393" i="37"/>
  <c r="E74" i="37"/>
  <c r="D77" i="37"/>
  <c r="F74" i="37"/>
  <c r="D236" i="37"/>
  <c r="E260" i="37"/>
  <c r="F260" i="37"/>
  <c r="D263" i="37"/>
  <c r="AM8" i="34"/>
  <c r="AM9" i="34" s="1"/>
  <c r="AM16" i="34" s="1"/>
  <c r="AM17" i="34" s="1"/>
  <c r="P207" i="37"/>
  <c r="AK8" i="32"/>
  <c r="P142" i="37"/>
  <c r="P111" i="37"/>
  <c r="AL8" i="30"/>
  <c r="AL9" i="30" s="1"/>
  <c r="AL21" i="30" s="1"/>
  <c r="P171" i="37"/>
  <c r="AK8" i="35"/>
  <c r="AK9" i="35" s="1"/>
  <c r="AK21" i="35" s="1"/>
  <c r="P115" i="37"/>
  <c r="P146" i="37"/>
  <c r="AR8" i="29"/>
  <c r="AR9" i="29" s="1"/>
  <c r="AR21" i="29" s="1"/>
  <c r="P355" i="37"/>
  <c r="AK8" i="28"/>
  <c r="AK9" i="28" s="1"/>
  <c r="AK21" i="28" s="1"/>
  <c r="P106" i="37"/>
  <c r="P137" i="37"/>
  <c r="AI8" i="31"/>
  <c r="P79" i="37"/>
  <c r="AI8" i="26"/>
  <c r="P72" i="37"/>
  <c r="AP8" i="34"/>
  <c r="AP9" i="34" s="1"/>
  <c r="AP21" i="34" s="1"/>
  <c r="P300" i="37"/>
  <c r="AI8" i="34"/>
  <c r="P83" i="37"/>
  <c r="AK8" i="31"/>
  <c r="AK9" i="31" s="1"/>
  <c r="AK21" i="31" s="1"/>
  <c r="P110" i="37"/>
  <c r="P141" i="37"/>
  <c r="AS8" i="28"/>
  <c r="AS9" i="28" s="1"/>
  <c r="AS21" i="28" s="1"/>
  <c r="P385" i="37"/>
  <c r="AL8" i="31"/>
  <c r="AL9" i="31" s="1"/>
  <c r="AL21" i="31" s="1"/>
  <c r="P172" i="37"/>
  <c r="AL8" i="29"/>
  <c r="P169" i="37"/>
  <c r="X22" i="24"/>
  <c r="X24" i="24" s="1"/>
  <c r="O319" i="37" s="1"/>
  <c r="AS8" i="27"/>
  <c r="AS9" i="27" s="1"/>
  <c r="AS21" i="27" s="1"/>
  <c r="P384" i="37"/>
  <c r="F266" i="37"/>
  <c r="E266" i="37"/>
  <c r="F84" i="37"/>
  <c r="E84" i="37"/>
  <c r="F270" i="37"/>
  <c r="E270" i="37"/>
  <c r="F110" i="37"/>
  <c r="E110" i="37"/>
  <c r="F168" i="37"/>
  <c r="E168" i="37"/>
  <c r="F173" i="37"/>
  <c r="E173" i="37"/>
  <c r="D197" i="37"/>
  <c r="F200" i="37"/>
  <c r="E200" i="37"/>
  <c r="AI8" i="33"/>
  <c r="P82" i="37"/>
  <c r="AS8" i="32"/>
  <c r="AS9" i="32" s="1"/>
  <c r="AS21" i="32" s="1"/>
  <c r="P390" i="37"/>
  <c r="AM8" i="33"/>
  <c r="AM9" i="33" s="1"/>
  <c r="P206" i="37"/>
  <c r="AK8" i="29"/>
  <c r="AK9" i="29" s="1"/>
  <c r="AK21" i="29" s="1"/>
  <c r="P107" i="37"/>
  <c r="P138" i="37"/>
  <c r="AL8" i="35"/>
  <c r="P177" i="37"/>
  <c r="AN8" i="29"/>
  <c r="P231" i="37"/>
  <c r="AK8" i="34"/>
  <c r="AK9" i="34" s="1"/>
  <c r="AK16" i="34" s="1"/>
  <c r="AK17" i="34" s="1"/>
  <c r="P114" i="37"/>
  <c r="P145" i="37"/>
  <c r="AR8" i="31"/>
  <c r="P358" i="37"/>
  <c r="D94" i="37"/>
  <c r="F94" i="37" s="1"/>
  <c r="E70" i="37"/>
  <c r="F70" i="37"/>
  <c r="D73" i="37"/>
  <c r="F363" i="37"/>
  <c r="E363" i="37"/>
  <c r="F167" i="37"/>
  <c r="E167" i="37"/>
  <c r="D170" i="37"/>
  <c r="F164" i="37"/>
  <c r="E164" i="37"/>
  <c r="F199" i="37"/>
  <c r="E199" i="37"/>
  <c r="F349" i="37"/>
  <c r="D373" i="37"/>
  <c r="D352" i="37"/>
  <c r="E349" i="37"/>
  <c r="D342" i="37"/>
  <c r="D321" i="37"/>
  <c r="F318" i="37"/>
  <c r="E318" i="37"/>
  <c r="AP8" i="23"/>
  <c r="AP9" i="23" s="1"/>
  <c r="AP21" i="23" s="1"/>
  <c r="P287" i="37"/>
  <c r="AP8" i="28"/>
  <c r="P292" i="37"/>
  <c r="AP8" i="26"/>
  <c r="P289" i="37"/>
  <c r="AO9" i="32"/>
  <c r="AL8" i="28"/>
  <c r="P168" i="37"/>
  <c r="AQ9" i="30"/>
  <c r="AQ21" i="30" s="1"/>
  <c r="E146" i="37"/>
  <c r="F146" i="37"/>
  <c r="E78" i="37"/>
  <c r="D81" i="37"/>
  <c r="T81" i="37" s="1"/>
  <c r="F78" i="37"/>
  <c r="D360" i="37"/>
  <c r="E357" i="37"/>
  <c r="F357" i="37"/>
  <c r="F326" i="37"/>
  <c r="E326" i="37"/>
  <c r="D329" i="37"/>
  <c r="E328" i="37"/>
  <c r="F328" i="37"/>
  <c r="D135" i="37"/>
  <c r="D156" i="37"/>
  <c r="F132" i="37"/>
  <c r="E132" i="37"/>
  <c r="F204" i="37"/>
  <c r="E204" i="37"/>
  <c r="F257" i="37"/>
  <c r="E257" i="37"/>
  <c r="D294" i="37"/>
  <c r="D218" i="37"/>
  <c r="F49" i="37"/>
  <c r="E49" i="37"/>
  <c r="F48" i="37"/>
  <c r="E48" i="37"/>
  <c r="F41" i="37"/>
  <c r="E41" i="37"/>
  <c r="E54" i="37"/>
  <c r="F54" i="37"/>
  <c r="E43" i="37"/>
  <c r="F43" i="37"/>
  <c r="D46" i="37"/>
  <c r="E47" i="37"/>
  <c r="F47" i="37"/>
  <c r="D50" i="37"/>
  <c r="F44" i="37"/>
  <c r="E44" i="37"/>
  <c r="F40" i="37"/>
  <c r="E40" i="37"/>
  <c r="P17" i="46"/>
  <c r="S53" i="37"/>
  <c r="O17" i="46"/>
  <c r="S52" i="37"/>
  <c r="M17" i="46"/>
  <c r="S49" i="37"/>
  <c r="I17" i="46"/>
  <c r="S44" i="37"/>
  <c r="K17" i="46"/>
  <c r="S47" i="37"/>
  <c r="J17" i="46"/>
  <c r="S45" i="37"/>
  <c r="E17" i="46"/>
  <c r="S39" i="37"/>
  <c r="L17" i="46"/>
  <c r="S48" i="37"/>
  <c r="H17" i="46"/>
  <c r="S43" i="37"/>
  <c r="F17" i="46"/>
  <c r="S40" i="37"/>
  <c r="AH62" i="22"/>
  <c r="AH66" i="22" s="1"/>
  <c r="AI11" i="33"/>
  <c r="AI14" i="33" s="1"/>
  <c r="S82" i="37"/>
  <c r="AI11" i="26"/>
  <c r="AI14" i="26" s="1"/>
  <c r="AI15" i="26" s="1"/>
  <c r="S72" i="37"/>
  <c r="S73" i="37" s="1"/>
  <c r="AI11" i="34"/>
  <c r="AI10" i="34" s="1"/>
  <c r="S83" i="37"/>
  <c r="AI11" i="29"/>
  <c r="AI14" i="29" s="1"/>
  <c r="AI15" i="29" s="1"/>
  <c r="S76" i="37"/>
  <c r="S77" i="37" s="1"/>
  <c r="AK9" i="23"/>
  <c r="AK21" i="23" s="1"/>
  <c r="H18" i="18"/>
  <c r="AD22" i="23"/>
  <c r="AD24" i="23" s="1"/>
  <c r="AA78" i="36"/>
  <c r="Z11" i="22"/>
  <c r="X22" i="32"/>
  <c r="X24" i="32" s="1"/>
  <c r="O328" i="37" s="1"/>
  <c r="G60" i="33"/>
  <c r="N22" i="24"/>
  <c r="N24" i="24" s="1"/>
  <c r="AD117" i="24"/>
  <c r="AE117" i="24" s="1"/>
  <c r="AS15" i="33"/>
  <c r="X22" i="31"/>
  <c r="X24" i="31" s="1"/>
  <c r="O327" i="37" s="1"/>
  <c r="X22" i="30"/>
  <c r="X24" i="30" s="1"/>
  <c r="O326" i="37" s="1"/>
  <c r="AQ9" i="29"/>
  <c r="AQ21" i="29" s="1"/>
  <c r="BH31" i="27"/>
  <c r="BA10" i="31"/>
  <c r="X22" i="23"/>
  <c r="X24" i="23" s="1"/>
  <c r="Z22" i="33"/>
  <c r="Z24" i="33" s="1"/>
  <c r="L11" i="22"/>
  <c r="X22" i="26"/>
  <c r="X24" i="26" s="1"/>
  <c r="O320" i="37" s="1"/>
  <c r="Z22" i="31"/>
  <c r="Z24" i="31" s="1"/>
  <c r="O358" i="37" s="1"/>
  <c r="F11" i="22"/>
  <c r="AH11" i="26"/>
  <c r="AH14" i="26" s="1"/>
  <c r="AH15" i="26" s="1"/>
  <c r="G17" i="46"/>
  <c r="G114" i="33"/>
  <c r="T51" i="37" s="1"/>
  <c r="N17" i="46"/>
  <c r="Q15" i="46"/>
  <c r="V22" i="24"/>
  <c r="V24" i="24" s="1"/>
  <c r="V11" i="22"/>
  <c r="T11" i="22"/>
  <c r="AL9" i="27"/>
  <c r="AL21" i="27" s="1"/>
  <c r="O24" i="23"/>
  <c r="F145" i="38"/>
  <c r="F147" i="38" s="1"/>
  <c r="BA17" i="31"/>
  <c r="T22" i="31"/>
  <c r="T24" i="31" s="1"/>
  <c r="AB66" i="38"/>
  <c r="AB75" i="38" s="1"/>
  <c r="BH42" i="27"/>
  <c r="BH45" i="27" s="1"/>
  <c r="BH38" i="27"/>
  <c r="AB8" i="36"/>
  <c r="AR9" i="31"/>
  <c r="AR21" i="31" s="1"/>
  <c r="AK15" i="34"/>
  <c r="X12" i="36"/>
  <c r="X15" i="36"/>
  <c r="AQ9" i="26"/>
  <c r="AQ21" i="26" s="1"/>
  <c r="X14" i="36"/>
  <c r="AO9" i="28"/>
  <c r="AO21" i="28" s="1"/>
  <c r="N22" i="27"/>
  <c r="N24" i="27" s="1"/>
  <c r="X22" i="27"/>
  <c r="X24" i="27" s="1"/>
  <c r="AD13" i="22"/>
  <c r="J13" i="22"/>
  <c r="Q243" i="42"/>
  <c r="Q245" i="42" s="1"/>
  <c r="Q363" i="42"/>
  <c r="Q365" i="42" s="1"/>
  <c r="T13" i="22"/>
  <c r="Z13" i="22"/>
  <c r="L13" i="22"/>
  <c r="AA107" i="36"/>
  <c r="AS9" i="23"/>
  <c r="AS21" i="23" s="1"/>
  <c r="AB22" i="24"/>
  <c r="AB24" i="24" s="1"/>
  <c r="O381" i="37" s="1"/>
  <c r="F13" i="22"/>
  <c r="AB13" i="22"/>
  <c r="R13" i="22"/>
  <c r="X13" i="22"/>
  <c r="AA31" i="36"/>
  <c r="N22" i="23"/>
  <c r="N24" i="23" s="1"/>
  <c r="H13" i="22"/>
  <c r="V13" i="22"/>
  <c r="N13" i="22"/>
  <c r="V10" i="22"/>
  <c r="AO9" i="31"/>
  <c r="AO21" i="31" s="1"/>
  <c r="AO9" i="26"/>
  <c r="AO21" i="26" s="1"/>
  <c r="T22" i="28"/>
  <c r="T24" i="28" s="1"/>
  <c r="F22" i="23"/>
  <c r="F24" i="23" s="1"/>
  <c r="F126" i="38"/>
  <c r="F128" i="38" s="1"/>
  <c r="F8" i="38"/>
  <c r="BA10" i="23"/>
  <c r="BA12" i="23" s="1"/>
  <c r="BA14" i="23" s="1"/>
  <c r="BA16" i="23" s="1"/>
  <c r="F22" i="24"/>
  <c r="F24" i="24" s="1"/>
  <c r="O40" i="37" s="1"/>
  <c r="F25" i="38"/>
  <c r="K3" i="38" s="1"/>
  <c r="V22" i="29"/>
  <c r="V24" i="29" s="1"/>
  <c r="AL9" i="32"/>
  <c r="AL21" i="32" s="1"/>
  <c r="AB5" i="38"/>
  <c r="BH31" i="23"/>
  <c r="BH33" i="23"/>
  <c r="BH35" i="23" s="1"/>
  <c r="BH37" i="23" s="1"/>
  <c r="BH38" i="23"/>
  <c r="L22" i="27"/>
  <c r="L24" i="27" s="1"/>
  <c r="L22" i="23"/>
  <c r="L24" i="23" s="1"/>
  <c r="BH12" i="24"/>
  <c r="BH14" i="24" s="1"/>
  <c r="BH16" i="24" s="1"/>
  <c r="BH17" i="33"/>
  <c r="J3" i="38"/>
  <c r="BA10" i="24"/>
  <c r="F22" i="31"/>
  <c r="F24" i="31" s="1"/>
  <c r="BA17" i="24"/>
  <c r="F15" i="38"/>
  <c r="BA17" i="23"/>
  <c r="BA17" i="30"/>
  <c r="BA10" i="30"/>
  <c r="L127" i="22"/>
  <c r="M127" i="22" s="1"/>
  <c r="BA17" i="27"/>
  <c r="K75" i="36"/>
  <c r="Y75" i="36"/>
  <c r="AK9" i="33"/>
  <c r="AK21" i="33" s="1"/>
  <c r="G26" i="21"/>
  <c r="N8" i="22"/>
  <c r="N11" i="22" s="1"/>
  <c r="AB22" i="31"/>
  <c r="AB24" i="31" s="1"/>
  <c r="AR9" i="33"/>
  <c r="AR21" i="33" s="1"/>
  <c r="AT9" i="27"/>
  <c r="AT21" i="27" s="1"/>
  <c r="AT28" i="22"/>
  <c r="AT19" i="22"/>
  <c r="AA36" i="36"/>
  <c r="H26" i="21"/>
  <c r="P8" i="22"/>
  <c r="P11" i="22" s="1"/>
  <c r="E26" i="21"/>
  <c r="J8" i="22"/>
  <c r="J11" i="22" s="1"/>
  <c r="M114" i="34"/>
  <c r="T145" i="37" s="1"/>
  <c r="AS10" i="33"/>
  <c r="M26" i="21"/>
  <c r="M25" i="21" s="1"/>
  <c r="Z8" i="22"/>
  <c r="X127" i="22"/>
  <c r="Y127" i="22" s="1"/>
  <c r="X8" i="22"/>
  <c r="X11" i="22" s="1"/>
  <c r="L26" i="21"/>
  <c r="I26" i="21"/>
  <c r="R8" i="22"/>
  <c r="R11" i="22" s="1"/>
  <c r="X13" i="36"/>
  <c r="Z11" i="36"/>
  <c r="Z22" i="26"/>
  <c r="Z24" i="26" s="1"/>
  <c r="O351" i="37" s="1"/>
  <c r="X18" i="36"/>
  <c r="X11" i="36"/>
  <c r="Z16" i="36"/>
  <c r="AQ9" i="34"/>
  <c r="AQ21" i="34" s="1"/>
  <c r="AB22" i="32"/>
  <c r="AB24" i="32" s="1"/>
  <c r="O390" i="37" s="1"/>
  <c r="AO13" i="35"/>
  <c r="AO9" i="30"/>
  <c r="AO21" i="30" s="1"/>
  <c r="AO9" i="34"/>
  <c r="AO21" i="34" s="1"/>
  <c r="N22" i="26"/>
  <c r="N24" i="26" s="1"/>
  <c r="L22" i="30"/>
  <c r="L24" i="30" s="1"/>
  <c r="O140" i="37" s="1"/>
  <c r="L22" i="28"/>
  <c r="L24" i="28" s="1"/>
  <c r="BA12" i="27"/>
  <c r="BA14" i="27" s="1"/>
  <c r="BA16" i="27" s="1"/>
  <c r="F66" i="38"/>
  <c r="F75" i="38" s="1"/>
  <c r="K51" i="38" s="1"/>
  <c r="AD22" i="35"/>
  <c r="AD24" i="35" s="1"/>
  <c r="AD14" i="36"/>
  <c r="AT9" i="29"/>
  <c r="AT21" i="29" s="1"/>
  <c r="AD11" i="36"/>
  <c r="AD22" i="27"/>
  <c r="AD24" i="27" s="1"/>
  <c r="AD117" i="27" s="1"/>
  <c r="AE117" i="27" s="1"/>
  <c r="H8" i="22"/>
  <c r="H11" i="22" s="1"/>
  <c r="D26" i="21"/>
  <c r="E124" i="22"/>
  <c r="C125" i="22" s="1"/>
  <c r="D8" i="22"/>
  <c r="V22" i="31"/>
  <c r="V24" i="31" s="1"/>
  <c r="E123" i="24"/>
  <c r="T22" i="35"/>
  <c r="T24" i="35" s="1"/>
  <c r="T22" i="27"/>
  <c r="T24" i="27" s="1"/>
  <c r="T22" i="26"/>
  <c r="T24" i="26" s="1"/>
  <c r="AO9" i="24"/>
  <c r="AO21" i="24" s="1"/>
  <c r="T22" i="24"/>
  <c r="T24" i="24" s="1"/>
  <c r="S66" i="36"/>
  <c r="O15" i="19"/>
  <c r="O16" i="19" s="1"/>
  <c r="V127" i="22"/>
  <c r="W127" i="22" s="1"/>
  <c r="S92" i="36"/>
  <c r="S54" i="36"/>
  <c r="L12" i="36"/>
  <c r="AT9" i="34"/>
  <c r="L11" i="36"/>
  <c r="AD18" i="36"/>
  <c r="AO9" i="27"/>
  <c r="AO21" i="27" s="1"/>
  <c r="Z18" i="36"/>
  <c r="N24" i="21"/>
  <c r="P15" i="19"/>
  <c r="P16" i="19" s="1"/>
  <c r="Z114" i="24"/>
  <c r="G15" i="19"/>
  <c r="G16" i="19" s="1"/>
  <c r="G17" i="19" s="1"/>
  <c r="I46" i="36"/>
  <c r="BH12" i="33"/>
  <c r="BH14" i="33" s="1"/>
  <c r="BH16" i="33" s="1"/>
  <c r="AJ9" i="33"/>
  <c r="AJ21" i="33" s="1"/>
  <c r="BA10" i="26"/>
  <c r="N112" i="36"/>
  <c r="AL9" i="36" s="1"/>
  <c r="Z10" i="22"/>
  <c r="Z22" i="29"/>
  <c r="Z24" i="29" s="1"/>
  <c r="Z17" i="36"/>
  <c r="AD9" i="36"/>
  <c r="F22" i="29"/>
  <c r="F24" i="29" s="1"/>
  <c r="O45" i="37" s="1"/>
  <c r="Z22" i="23"/>
  <c r="Z24" i="23" s="1"/>
  <c r="AB22" i="30"/>
  <c r="AB24" i="30" s="1"/>
  <c r="AK9" i="30"/>
  <c r="AK21" i="30" s="1"/>
  <c r="AP11" i="33"/>
  <c r="AP19" i="33" s="1"/>
  <c r="S36" i="36"/>
  <c r="S83" i="36"/>
  <c r="AM11" i="33"/>
  <c r="BH10" i="33"/>
  <c r="X10" i="36"/>
  <c r="AB22" i="35"/>
  <c r="AB24" i="35" s="1"/>
  <c r="O394" i="37" s="1"/>
  <c r="L22" i="35"/>
  <c r="L24" i="35" s="1"/>
  <c r="O146" i="37" s="1"/>
  <c r="L16" i="36"/>
  <c r="AD22" i="26"/>
  <c r="AD24" i="26" s="1"/>
  <c r="AD117" i="26" s="1"/>
  <c r="AE117" i="26" s="1"/>
  <c r="AD12" i="36"/>
  <c r="AB11" i="36"/>
  <c r="X22" i="35"/>
  <c r="X24" i="35" s="1"/>
  <c r="Z9" i="36"/>
  <c r="Z112" i="36"/>
  <c r="AA112" i="36" s="1"/>
  <c r="L114" i="30"/>
  <c r="S140" i="37" s="1"/>
  <c r="AN11" i="33"/>
  <c r="W60" i="34"/>
  <c r="W114" i="26"/>
  <c r="T289" i="37" s="1"/>
  <c r="Z8" i="36"/>
  <c r="H112" i="36"/>
  <c r="I112" i="36" s="1"/>
  <c r="AB46" i="38"/>
  <c r="BH31" i="26"/>
  <c r="BH38" i="26"/>
  <c r="BH33" i="26"/>
  <c r="BH35" i="26" s="1"/>
  <c r="BH37" i="26" s="1"/>
  <c r="BA10" i="28"/>
  <c r="BH17" i="31"/>
  <c r="AP19" i="26"/>
  <c r="AL9" i="29"/>
  <c r="AL21" i="29" s="1"/>
  <c r="AA50" i="36"/>
  <c r="AB10" i="36"/>
  <c r="D46" i="36"/>
  <c r="D58" i="36" s="1"/>
  <c r="X16" i="36"/>
  <c r="AP9" i="29"/>
  <c r="AP21" i="29" s="1"/>
  <c r="AK9" i="32"/>
  <c r="AK21" i="32" s="1"/>
  <c r="AB15" i="36"/>
  <c r="AD16" i="36"/>
  <c r="X114" i="26"/>
  <c r="S320" i="37" s="1"/>
  <c r="S342" i="37" s="1"/>
  <c r="X9" i="36"/>
  <c r="AD22" i="29"/>
  <c r="AD24" i="29" s="1"/>
  <c r="AD117" i="29" s="1"/>
  <c r="AE117" i="29" s="1"/>
  <c r="T22" i="34"/>
  <c r="T24" i="34" s="1"/>
  <c r="AM19" i="29"/>
  <c r="AB19" i="36"/>
  <c r="F22" i="33"/>
  <c r="F24" i="33" s="1"/>
  <c r="O51" i="37" s="1"/>
  <c r="AL10" i="26"/>
  <c r="AC110" i="36"/>
  <c r="AL14" i="26"/>
  <c r="AL15" i="26" s="1"/>
  <c r="M15" i="19"/>
  <c r="M16" i="19" s="1"/>
  <c r="I114" i="34"/>
  <c r="T83" i="37" s="1"/>
  <c r="Z127" i="22"/>
  <c r="AA127" i="22" s="1"/>
  <c r="J114" i="24"/>
  <c r="S102" i="37" s="1"/>
  <c r="S104" i="37" s="1"/>
  <c r="L114" i="35"/>
  <c r="J15" i="19"/>
  <c r="J16" i="19" s="1"/>
  <c r="J17" i="19" s="1"/>
  <c r="U36" i="36"/>
  <c r="E86" i="32"/>
  <c r="D10" i="23"/>
  <c r="E10" i="23" s="1"/>
  <c r="G84" i="36"/>
  <c r="M75" i="36"/>
  <c r="AA57" i="36"/>
  <c r="AB18" i="36"/>
  <c r="T11" i="36"/>
  <c r="D84" i="36"/>
  <c r="N114" i="33"/>
  <c r="X17" i="36"/>
  <c r="U60" i="34"/>
  <c r="X22" i="33"/>
  <c r="X24" i="33" s="1"/>
  <c r="AS13" i="23"/>
  <c r="O58" i="36"/>
  <c r="E60" i="23"/>
  <c r="AB112" i="36"/>
  <c r="AC112" i="36" s="1"/>
  <c r="M36" i="36"/>
  <c r="W110" i="36"/>
  <c r="S110" i="36"/>
  <c r="E34" i="23"/>
  <c r="T22" i="23"/>
  <c r="T24" i="23" s="1"/>
  <c r="E47" i="23"/>
  <c r="E52" i="23"/>
  <c r="E42" i="23"/>
  <c r="D20" i="26"/>
  <c r="E20" i="26" s="1"/>
  <c r="F16" i="36"/>
  <c r="G16" i="36" s="1"/>
  <c r="BA12" i="28"/>
  <c r="BA14" i="28" s="1"/>
  <c r="BA21" i="28" s="1"/>
  <c r="BA24" i="28" s="1"/>
  <c r="E30" i="24"/>
  <c r="F9" i="36"/>
  <c r="G9" i="36" s="1"/>
  <c r="BA17" i="28"/>
  <c r="BA17" i="26"/>
  <c r="BA12" i="33"/>
  <c r="BA14" i="33" s="1"/>
  <c r="BA16" i="33" s="1"/>
  <c r="E125" i="24"/>
  <c r="E92" i="24"/>
  <c r="E110" i="24"/>
  <c r="E72" i="24"/>
  <c r="AO9" i="23"/>
  <c r="AO21" i="23" s="1"/>
  <c r="AO9" i="33"/>
  <c r="AO21" i="33" s="1"/>
  <c r="AO9" i="29"/>
  <c r="AO21" i="29" s="1"/>
  <c r="D10" i="24"/>
  <c r="E10" i="24" s="1"/>
  <c r="D20" i="24"/>
  <c r="E20" i="24" s="1"/>
  <c r="P22" i="24"/>
  <c r="P24" i="24" s="1"/>
  <c r="BH33" i="35"/>
  <c r="BH35" i="35" s="1"/>
  <c r="BH37" i="35" s="1"/>
  <c r="BH31" i="28"/>
  <c r="N22" i="31"/>
  <c r="N24" i="31" s="1"/>
  <c r="D11" i="28"/>
  <c r="E11" i="28" s="1"/>
  <c r="AI9" i="33"/>
  <c r="F22" i="27"/>
  <c r="F24" i="27" s="1"/>
  <c r="O43" i="37" s="1"/>
  <c r="BA12" i="29"/>
  <c r="BA14" i="29" s="1"/>
  <c r="BA16" i="29" s="1"/>
  <c r="F106" i="38"/>
  <c r="BA17" i="29"/>
  <c r="F46" i="38"/>
  <c r="M95" i="38"/>
  <c r="M97" i="38" s="1"/>
  <c r="L42" i="38"/>
  <c r="M102" i="38"/>
  <c r="M109" i="38"/>
  <c r="M111" i="38" s="1"/>
  <c r="M42" i="38"/>
  <c r="M116" i="38"/>
  <c r="L22" i="34"/>
  <c r="L24" i="34" s="1"/>
  <c r="BH17" i="34"/>
  <c r="M205" i="38"/>
  <c r="S42" i="38"/>
  <c r="M200" i="38"/>
  <c r="M193" i="38"/>
  <c r="M195" i="38" s="1"/>
  <c r="O42" i="38"/>
  <c r="M144" i="38"/>
  <c r="M137" i="38"/>
  <c r="M139" i="38" s="1"/>
  <c r="BH17" i="32"/>
  <c r="M177" i="38"/>
  <c r="M123" i="38"/>
  <c r="M125" i="38" s="1"/>
  <c r="N42" i="38"/>
  <c r="M130" i="38"/>
  <c r="J22" i="24"/>
  <c r="J24" i="24" s="1"/>
  <c r="O102" i="37" s="1"/>
  <c r="BH17" i="30"/>
  <c r="M149" i="38"/>
  <c r="L22" i="29"/>
  <c r="L24" i="29" s="1"/>
  <c r="BH12" i="31"/>
  <c r="BH14" i="31" s="1"/>
  <c r="BH16" i="31" s="1"/>
  <c r="M163" i="38"/>
  <c r="L10" i="22"/>
  <c r="L18" i="36"/>
  <c r="T22" i="29"/>
  <c r="T24" i="29" s="1"/>
  <c r="R112" i="36"/>
  <c r="AN9" i="36" s="1"/>
  <c r="T16" i="36"/>
  <c r="F22" i="28"/>
  <c r="F24" i="28" s="1"/>
  <c r="O44" i="37" s="1"/>
  <c r="L22" i="32"/>
  <c r="L24" i="32" s="1"/>
  <c r="L15" i="36"/>
  <c r="V22" i="34"/>
  <c r="V24" i="34" s="1"/>
  <c r="H22" i="33"/>
  <c r="H24" i="33" s="1"/>
  <c r="X112" i="36"/>
  <c r="AQ9" i="36" s="1"/>
  <c r="AD22" i="30"/>
  <c r="AD24" i="30" s="1"/>
  <c r="AD117" i="30" s="1"/>
  <c r="AE117" i="30" s="1"/>
  <c r="F22" i="30"/>
  <c r="F24" i="30" s="1"/>
  <c r="O47" i="37" s="1"/>
  <c r="AD15" i="36"/>
  <c r="AD22" i="31"/>
  <c r="AD24" i="31" s="1"/>
  <c r="AD19" i="36"/>
  <c r="U42" i="38"/>
  <c r="M221" i="38"/>
  <c r="M223" i="38" s="1"/>
  <c r="H366" i="42" s="1"/>
  <c r="Q366" i="42" s="1"/>
  <c r="M228" i="38"/>
  <c r="J42" i="38"/>
  <c r="M67" i="38"/>
  <c r="M69" i="38"/>
  <c r="M74" i="38"/>
  <c r="T22" i="30"/>
  <c r="T24" i="30" s="1"/>
  <c r="AD22" i="34"/>
  <c r="AD24" i="34" s="1"/>
  <c r="AD117" i="34" s="1"/>
  <c r="AE117" i="34" s="1"/>
  <c r="V22" i="35"/>
  <c r="V24" i="35" s="1"/>
  <c r="R22" i="29"/>
  <c r="R24" i="29" s="1"/>
  <c r="BH17" i="24"/>
  <c r="M79" i="38"/>
  <c r="U114" i="34"/>
  <c r="T269" i="37" s="1"/>
  <c r="AO11" i="34"/>
  <c r="AO14" i="34" s="1"/>
  <c r="AO15" i="34" s="1"/>
  <c r="T112" i="36"/>
  <c r="U112" i="36" s="1"/>
  <c r="T18" i="36"/>
  <c r="N22" i="30"/>
  <c r="N24" i="30" s="1"/>
  <c r="L114" i="27"/>
  <c r="O24" i="21"/>
  <c r="O23" i="21" s="1"/>
  <c r="J16" i="36"/>
  <c r="BA10" i="35"/>
  <c r="D20" i="23"/>
  <c r="E20" i="23" s="1"/>
  <c r="S114" i="28"/>
  <c r="T230" i="37" s="1"/>
  <c r="M22" i="21"/>
  <c r="C22" i="21"/>
  <c r="R14" i="36"/>
  <c r="R22" i="26"/>
  <c r="R24" i="26" s="1"/>
  <c r="T8" i="36"/>
  <c r="AJ9" i="24"/>
  <c r="AJ21" i="24" s="1"/>
  <c r="AD13" i="36"/>
  <c r="L114" i="28"/>
  <c r="S137" i="37" s="1"/>
  <c r="L8" i="36"/>
  <c r="Q114" i="26"/>
  <c r="T196" i="37" s="1"/>
  <c r="AP13" i="34"/>
  <c r="AD10" i="36"/>
  <c r="L114" i="31"/>
  <c r="G56" i="36"/>
  <c r="N12" i="36"/>
  <c r="D10" i="35"/>
  <c r="E10" i="35" s="1"/>
  <c r="D16" i="31"/>
  <c r="E16" i="31" s="1"/>
  <c r="D19" i="24"/>
  <c r="E19" i="24" s="1"/>
  <c r="D13" i="29"/>
  <c r="E13" i="29" s="1"/>
  <c r="D11" i="26"/>
  <c r="E11" i="26" s="1"/>
  <c r="AI9" i="23"/>
  <c r="AI21" i="23" s="1"/>
  <c r="D12" i="30"/>
  <c r="E12" i="30" s="1"/>
  <c r="D11" i="32"/>
  <c r="E11" i="32" s="1"/>
  <c r="D16" i="28"/>
  <c r="E16" i="28" s="1"/>
  <c r="AM10" i="26"/>
  <c r="D11" i="31"/>
  <c r="E11" i="31" s="1"/>
  <c r="AN9" i="27"/>
  <c r="AN21" i="27" s="1"/>
  <c r="D17" i="31"/>
  <c r="E17" i="31" s="1"/>
  <c r="AJ9" i="34"/>
  <c r="AJ21" i="34" s="1"/>
  <c r="J22" i="34"/>
  <c r="J24" i="34" s="1"/>
  <c r="AC84" i="36"/>
  <c r="AK9" i="24"/>
  <c r="AK21" i="24" s="1"/>
  <c r="AB9" i="36"/>
  <c r="Z114" i="26"/>
  <c r="F11" i="36"/>
  <c r="G11" i="36" s="1"/>
  <c r="F112" i="36"/>
  <c r="AH9" i="36" s="1"/>
  <c r="AI15" i="33"/>
  <c r="J112" i="36"/>
  <c r="AJ9" i="36" s="1"/>
  <c r="L17" i="36"/>
  <c r="AM9" i="35"/>
  <c r="AM21" i="35" s="1"/>
  <c r="L112" i="36"/>
  <c r="AK9" i="36" s="1"/>
  <c r="Z22" i="28"/>
  <c r="Z24" i="28" s="1"/>
  <c r="AD22" i="33"/>
  <c r="AD24" i="33" s="1"/>
  <c r="AD117" i="33" s="1"/>
  <c r="AE117" i="33" s="1"/>
  <c r="AD22" i="28"/>
  <c r="AD24" i="28" s="1"/>
  <c r="AD117" i="28" s="1"/>
  <c r="AE117" i="28" s="1"/>
  <c r="L22" i="24"/>
  <c r="L24" i="24" s="1"/>
  <c r="AR9" i="26"/>
  <c r="AR21" i="26" s="1"/>
  <c r="D14" i="24"/>
  <c r="E14" i="24" s="1"/>
  <c r="Z22" i="34"/>
  <c r="Z24" i="34" s="1"/>
  <c r="O362" i="37" s="1"/>
  <c r="AJ13" i="34"/>
  <c r="I15" i="19"/>
  <c r="I16" i="19" s="1"/>
  <c r="I17" i="19" s="1"/>
  <c r="AD8" i="36"/>
  <c r="E126" i="24"/>
  <c r="S104" i="36"/>
  <c r="S68" i="36"/>
  <c r="S63" i="36"/>
  <c r="S51" i="36"/>
  <c r="S41" i="36"/>
  <c r="T17" i="36"/>
  <c r="BH12" i="34"/>
  <c r="BH14" i="34" s="1"/>
  <c r="BH16" i="34" s="1"/>
  <c r="E90" i="24"/>
  <c r="E51" i="24"/>
  <c r="E55" i="24"/>
  <c r="D18" i="31"/>
  <c r="E18" i="31" s="1"/>
  <c r="K114" i="28"/>
  <c r="T106" i="37" s="1"/>
  <c r="D16" i="24"/>
  <c r="E16" i="24" s="1"/>
  <c r="X19" i="36"/>
  <c r="AT9" i="28"/>
  <c r="AT21" i="28" s="1"/>
  <c r="S99" i="36"/>
  <c r="S44" i="36"/>
  <c r="S39" i="36"/>
  <c r="S27" i="36"/>
  <c r="D11" i="34"/>
  <c r="E11" i="34" s="1"/>
  <c r="E52" i="24"/>
  <c r="E93" i="24"/>
  <c r="E89" i="24"/>
  <c r="E85" i="24"/>
  <c r="AP15" i="28"/>
  <c r="AB17" i="36"/>
  <c r="AD17" i="36"/>
  <c r="Z15" i="36"/>
  <c r="AT9" i="26"/>
  <c r="AT21" i="26" s="1"/>
  <c r="AQ9" i="23"/>
  <c r="AQ21" i="23" s="1"/>
  <c r="L9" i="36"/>
  <c r="R127" i="22"/>
  <c r="S127" i="22" s="1"/>
  <c r="E130" i="24"/>
  <c r="S102" i="36"/>
  <c r="S29" i="36"/>
  <c r="S91" i="36"/>
  <c r="S80" i="36"/>
  <c r="T10" i="36"/>
  <c r="E71" i="24"/>
  <c r="E49" i="24"/>
  <c r="E107" i="24"/>
  <c r="AJ19" i="28"/>
  <c r="E59" i="24"/>
  <c r="D15" i="31"/>
  <c r="E15" i="31" s="1"/>
  <c r="AP9" i="35"/>
  <c r="AP21" i="35" s="1"/>
  <c r="E48" i="35"/>
  <c r="Z19" i="36"/>
  <c r="AR11" i="36"/>
  <c r="L19" i="36"/>
  <c r="AB12" i="36"/>
  <c r="AR9" i="30"/>
  <c r="AR21" i="30" s="1"/>
  <c r="AB226" i="38"/>
  <c r="AB228" i="38" s="1"/>
  <c r="AB230" i="38" s="1"/>
  <c r="AB232" i="38" s="1"/>
  <c r="AB234" i="38" s="1"/>
  <c r="AK9" i="26"/>
  <c r="AK21" i="26" s="1"/>
  <c r="L22" i="26"/>
  <c r="L24" i="26" s="1"/>
  <c r="P112" i="36"/>
  <c r="AM9" i="36" s="1"/>
  <c r="AT9" i="30"/>
  <c r="AT21" i="30" s="1"/>
  <c r="AS19" i="33"/>
  <c r="AS9" i="33"/>
  <c r="AS16" i="33" s="1"/>
  <c r="AS17" i="33" s="1"/>
  <c r="T11" i="38"/>
  <c r="R50" i="38"/>
  <c r="R52" i="38" s="1"/>
  <c r="F15" i="36"/>
  <c r="G15" i="36" s="1"/>
  <c r="AA91" i="36"/>
  <c r="AA106" i="36"/>
  <c r="AA30" i="36"/>
  <c r="AA40" i="36"/>
  <c r="AA56" i="36"/>
  <c r="AE58" i="36"/>
  <c r="V112" i="36"/>
  <c r="W112" i="36" s="1"/>
  <c r="AD117" i="23"/>
  <c r="AE117" i="23" s="1"/>
  <c r="Q11" i="38"/>
  <c r="O50" i="38"/>
  <c r="O52" i="38" s="1"/>
  <c r="N11" i="38"/>
  <c r="L50" i="38"/>
  <c r="L52" i="38" s="1"/>
  <c r="D21" i="29"/>
  <c r="E21" i="29" s="1"/>
  <c r="G114" i="26"/>
  <c r="T41" i="37" s="1"/>
  <c r="AA70" i="36"/>
  <c r="AA90" i="36"/>
  <c r="AA97" i="36"/>
  <c r="AA46" i="36"/>
  <c r="AA39" i="36"/>
  <c r="AL19" i="26"/>
  <c r="AB80" i="38"/>
  <c r="N22" i="35"/>
  <c r="N24" i="35" s="1"/>
  <c r="AL9" i="33"/>
  <c r="AL21" i="33" s="1"/>
  <c r="BH38" i="35"/>
  <c r="D10" i="28"/>
  <c r="E10" i="28" s="1"/>
  <c r="AA51" i="36"/>
  <c r="AA69" i="36"/>
  <c r="AA79" i="36"/>
  <c r="AA96" i="36"/>
  <c r="Y89" i="36"/>
  <c r="Y105" i="36"/>
  <c r="Z14" i="36"/>
  <c r="AL9" i="35"/>
  <c r="AL21" i="35" s="1"/>
  <c r="N22" i="28"/>
  <c r="N24" i="28" s="1"/>
  <c r="AQ9" i="27"/>
  <c r="AQ21" i="27" s="1"/>
  <c r="F10" i="36"/>
  <c r="G10" i="36" s="1"/>
  <c r="K22" i="21"/>
  <c r="BH33" i="28"/>
  <c r="BH35" i="28" s="1"/>
  <c r="BH37" i="28" s="1"/>
  <c r="D15" i="35"/>
  <c r="E15" i="35" s="1"/>
  <c r="AL9" i="28"/>
  <c r="AL21" i="28" s="1"/>
  <c r="AB85" i="38"/>
  <c r="AB94" i="38" s="1"/>
  <c r="D20" i="37"/>
  <c r="F20" i="37" s="1"/>
  <c r="J22" i="21"/>
  <c r="D18" i="35"/>
  <c r="E18" i="35" s="1"/>
  <c r="D5" i="22"/>
  <c r="BH31" i="30"/>
  <c r="BH38" i="30"/>
  <c r="BH33" i="30"/>
  <c r="BH35" i="30" s="1"/>
  <c r="BH37" i="30" s="1"/>
  <c r="AB126" i="38"/>
  <c r="BH31" i="31"/>
  <c r="BH38" i="31"/>
  <c r="AB145" i="38"/>
  <c r="BH33" i="31"/>
  <c r="BH35" i="31" s="1"/>
  <c r="D6" i="22"/>
  <c r="P127" i="22"/>
  <c r="Q127" i="22" s="1"/>
  <c r="AT9" i="35"/>
  <c r="AT21" i="35" s="1"/>
  <c r="T10" i="22"/>
  <c r="D12" i="26"/>
  <c r="E12" i="26" s="1"/>
  <c r="F10" i="22"/>
  <c r="E21" i="22"/>
  <c r="AD117" i="32"/>
  <c r="AE117" i="32" s="1"/>
  <c r="AB14" i="36"/>
  <c r="N11" i="36"/>
  <c r="E112" i="24"/>
  <c r="AM9" i="32"/>
  <c r="AM21" i="32" s="1"/>
  <c r="I114" i="29"/>
  <c r="T76" i="37" s="1"/>
  <c r="K114" i="26"/>
  <c r="T103" i="37" s="1"/>
  <c r="AJ19" i="26"/>
  <c r="I114" i="26"/>
  <c r="T72" i="37" s="1"/>
  <c r="AL11" i="33"/>
  <c r="AL10" i="33" s="1"/>
  <c r="AK19" i="22"/>
  <c r="AK33" i="22"/>
  <c r="AK38" i="22" s="1"/>
  <c r="AH19" i="22"/>
  <c r="AK42" i="22"/>
  <c r="AK47" i="22" s="1"/>
  <c r="Z10" i="36"/>
  <c r="N22" i="33"/>
  <c r="N24" i="33" s="1"/>
  <c r="O175" i="37" s="1"/>
  <c r="L22" i="31"/>
  <c r="L24" i="31" s="1"/>
  <c r="O141" i="37" s="1"/>
  <c r="L13" i="36"/>
  <c r="L22" i="33"/>
  <c r="L24" i="33" s="1"/>
  <c r="F12" i="36"/>
  <c r="G12" i="36" s="1"/>
  <c r="AB13" i="36"/>
  <c r="AA103" i="36"/>
  <c r="AA66" i="36"/>
  <c r="AA27" i="36"/>
  <c r="AA84" i="36"/>
  <c r="AA45" i="36"/>
  <c r="AA93" i="36"/>
  <c r="AA53" i="36"/>
  <c r="AA108" i="36"/>
  <c r="AA71" i="36"/>
  <c r="AA32" i="36"/>
  <c r="AA87" i="36"/>
  <c r="AA47" i="36"/>
  <c r="AA102" i="36"/>
  <c r="AA65" i="36"/>
  <c r="AA109" i="36"/>
  <c r="AA72" i="36"/>
  <c r="AA33" i="36"/>
  <c r="AA92" i="36"/>
  <c r="AA52" i="36"/>
  <c r="E124" i="24"/>
  <c r="P22" i="21"/>
  <c r="E104" i="24"/>
  <c r="E75" i="24"/>
  <c r="E44" i="24"/>
  <c r="E54" i="24"/>
  <c r="E64" i="24"/>
  <c r="E109" i="24"/>
  <c r="E81" i="24"/>
  <c r="E37" i="24"/>
  <c r="E108" i="24"/>
  <c r="E80" i="24"/>
  <c r="E47" i="24"/>
  <c r="E73" i="24"/>
  <c r="N22" i="21"/>
  <c r="L22" i="21"/>
  <c r="I22" i="21"/>
  <c r="E111" i="24"/>
  <c r="E53" i="24"/>
  <c r="E121" i="24"/>
  <c r="E60" i="24"/>
  <c r="E43" i="24"/>
  <c r="E48" i="24"/>
  <c r="E31" i="24"/>
  <c r="D22" i="21"/>
  <c r="E98" i="24"/>
  <c r="E65" i="24"/>
  <c r="E34" i="24"/>
  <c r="E42" i="24"/>
  <c r="E101" i="24"/>
  <c r="E103" i="24"/>
  <c r="E68" i="24"/>
  <c r="E33" i="24"/>
  <c r="E100" i="24"/>
  <c r="E67" i="24"/>
  <c r="E36" i="24"/>
  <c r="E69" i="24"/>
  <c r="E22" i="21"/>
  <c r="E95" i="24"/>
  <c r="E29" i="24"/>
  <c r="E82" i="24"/>
  <c r="BH38" i="33"/>
  <c r="AB186" i="38"/>
  <c r="BH33" i="33"/>
  <c r="BH35" i="33" s="1"/>
  <c r="BH37" i="33" s="1"/>
  <c r="BH31" i="33"/>
  <c r="S23" i="38"/>
  <c r="T23" i="38"/>
  <c r="R23" i="38"/>
  <c r="U23" i="38"/>
  <c r="K23" i="38"/>
  <c r="AB27" i="38"/>
  <c r="AB34" i="38"/>
  <c r="BH38" i="34"/>
  <c r="BH33" i="34"/>
  <c r="BH35" i="34" s="1"/>
  <c r="BH37" i="34" s="1"/>
  <c r="AB205" i="38"/>
  <c r="BH31" i="34"/>
  <c r="BH38" i="29"/>
  <c r="AB106" i="38"/>
  <c r="BH33" i="29"/>
  <c r="BH35" i="29" s="1"/>
  <c r="BH37" i="29" s="1"/>
  <c r="BH31" i="29"/>
  <c r="BH38" i="32"/>
  <c r="BH33" i="32"/>
  <c r="BH35" i="32" s="1"/>
  <c r="BH37" i="32" s="1"/>
  <c r="AB166" i="38"/>
  <c r="BH31" i="32"/>
  <c r="E41" i="24"/>
  <c r="E7" i="24"/>
  <c r="E122" i="24"/>
  <c r="E38" i="24"/>
  <c r="E129" i="24"/>
  <c r="D7" i="37"/>
  <c r="F7" i="37" s="1"/>
  <c r="E131" i="24"/>
  <c r="H22" i="21"/>
  <c r="E94" i="24"/>
  <c r="E57" i="24"/>
  <c r="E84" i="24"/>
  <c r="E74" i="24"/>
  <c r="E70" i="24"/>
  <c r="E97" i="24"/>
  <c r="E56" i="24"/>
  <c r="E83" i="24"/>
  <c r="E96" i="24"/>
  <c r="E63" i="24"/>
  <c r="E32" i="24"/>
  <c r="E50" i="24"/>
  <c r="O22" i="21"/>
  <c r="G22" i="21"/>
  <c r="E91" i="24"/>
  <c r="E105" i="24"/>
  <c r="E77" i="24"/>
  <c r="S32" i="38"/>
  <c r="O32" i="38"/>
  <c r="K32" i="38"/>
  <c r="R32" i="38"/>
  <c r="N32" i="38"/>
  <c r="T32" i="38"/>
  <c r="U32" i="38"/>
  <c r="Q32" i="38"/>
  <c r="M32" i="38"/>
  <c r="L32" i="38"/>
  <c r="P32" i="38"/>
  <c r="AB177" i="38"/>
  <c r="AB57" i="38"/>
  <c r="AB197" i="38"/>
  <c r="AB137" i="38"/>
  <c r="AB117" i="38"/>
  <c r="AB36" i="38"/>
  <c r="AB17" i="38"/>
  <c r="AB216" i="38"/>
  <c r="S11" i="38"/>
  <c r="S13" i="38" s="1"/>
  <c r="U12" i="38"/>
  <c r="P12" i="38"/>
  <c r="M12" i="38"/>
  <c r="L11" i="38"/>
  <c r="Q12" i="38"/>
  <c r="R12" i="38"/>
  <c r="P11" i="38"/>
  <c r="M11" i="38"/>
  <c r="R11" i="38"/>
  <c r="K12" i="38"/>
  <c r="K13" i="38" s="1"/>
  <c r="L12" i="38"/>
  <c r="N12" i="38"/>
  <c r="U11" i="38"/>
  <c r="O11" i="38"/>
  <c r="T12" i="38"/>
  <c r="R22" i="34"/>
  <c r="R24" i="34" s="1"/>
  <c r="AN15" i="26"/>
  <c r="N22" i="29"/>
  <c r="N24" i="29" s="1"/>
  <c r="N15" i="36"/>
  <c r="N10" i="36"/>
  <c r="Z12" i="36"/>
  <c r="E86" i="24"/>
  <c r="N8" i="36"/>
  <c r="P9" i="36"/>
  <c r="D21" i="24"/>
  <c r="E21" i="24" s="1"/>
  <c r="AB16" i="36"/>
  <c r="AB22" i="34"/>
  <c r="AB24" i="34" s="1"/>
  <c r="T13" i="36"/>
  <c r="L14" i="36"/>
  <c r="F22" i="32"/>
  <c r="F24" i="32" s="1"/>
  <c r="O49" i="37" s="1"/>
  <c r="X22" i="34"/>
  <c r="X24" i="34" s="1"/>
  <c r="N13" i="36"/>
  <c r="AB117" i="29"/>
  <c r="R22" i="23"/>
  <c r="R24" i="23" s="1"/>
  <c r="R10" i="36"/>
  <c r="D17" i="34"/>
  <c r="E17" i="34" s="1"/>
  <c r="V22" i="26"/>
  <c r="V24" i="26" s="1"/>
  <c r="F22" i="26"/>
  <c r="F24" i="26" s="1"/>
  <c r="O41" i="37" s="1"/>
  <c r="Z22" i="32"/>
  <c r="Z24" i="32" s="1"/>
  <c r="O359" i="37" s="1"/>
  <c r="Z22" i="35"/>
  <c r="Z24" i="35" s="1"/>
  <c r="D15" i="30"/>
  <c r="E15" i="30" s="1"/>
  <c r="AR9" i="35"/>
  <c r="AR21" i="35" s="1"/>
  <c r="N19" i="36"/>
  <c r="D10" i="30"/>
  <c r="E10" i="30" s="1"/>
  <c r="D15" i="34"/>
  <c r="E15" i="34" s="1"/>
  <c r="J22" i="30"/>
  <c r="J24" i="30" s="1"/>
  <c r="Z22" i="30"/>
  <c r="Z24" i="30" s="1"/>
  <c r="D14" i="29"/>
  <c r="E14" i="29" s="1"/>
  <c r="AU10" i="36"/>
  <c r="AJ11" i="33"/>
  <c r="AJ10" i="33" s="1"/>
  <c r="K114" i="29"/>
  <c r="T107" i="37" s="1"/>
  <c r="AJ19" i="29"/>
  <c r="D114" i="35"/>
  <c r="O114" i="26"/>
  <c r="T165" i="37" s="1"/>
  <c r="AL11" i="28"/>
  <c r="O114" i="28"/>
  <c r="T168" i="37" s="1"/>
  <c r="D114" i="28"/>
  <c r="S11" i="37" s="1"/>
  <c r="AK11" i="26"/>
  <c r="M114" i="26"/>
  <c r="T134" i="37" s="1"/>
  <c r="AH11" i="33"/>
  <c r="AH10" i="33" s="1"/>
  <c r="I114" i="33"/>
  <c r="T82" i="37" s="1"/>
  <c r="AB117" i="27"/>
  <c r="AI19" i="33"/>
  <c r="D114" i="27"/>
  <c r="E114" i="27" s="1"/>
  <c r="T10" i="37" s="1"/>
  <c r="D110" i="36"/>
  <c r="AH11" i="28"/>
  <c r="G114" i="28"/>
  <c r="T44" i="37" s="1"/>
  <c r="D114" i="23"/>
  <c r="E114" i="23" s="1"/>
  <c r="T6" i="37" s="1"/>
  <c r="AH23" i="22"/>
  <c r="AH24" i="22" s="1"/>
  <c r="AH33" i="22"/>
  <c r="AH38" i="22" s="1"/>
  <c r="D47" i="57" s="1"/>
  <c r="AR11" i="29"/>
  <c r="AA114" i="29"/>
  <c r="T355" i="37" s="1"/>
  <c r="AT11" i="26"/>
  <c r="AE114" i="26"/>
  <c r="AE27" i="36"/>
  <c r="AE31" i="36"/>
  <c r="AE35" i="36"/>
  <c r="AE41" i="36"/>
  <c r="AE45" i="36"/>
  <c r="AE50" i="36"/>
  <c r="AE54" i="36"/>
  <c r="AE65" i="36"/>
  <c r="AE69" i="36"/>
  <c r="AE73" i="36"/>
  <c r="AE80" i="36"/>
  <c r="AE33" i="36"/>
  <c r="AE40" i="36"/>
  <c r="AE47" i="36"/>
  <c r="AE52" i="36"/>
  <c r="AE66" i="36"/>
  <c r="AE88" i="36"/>
  <c r="AE93" i="36"/>
  <c r="AE98" i="36"/>
  <c r="AE104" i="36"/>
  <c r="AE109" i="36"/>
  <c r="AT4" i="36"/>
  <c r="AT11" i="36" s="1"/>
  <c r="AE34" i="36"/>
  <c r="AE42" i="36"/>
  <c r="AE67" i="36"/>
  <c r="AE81" i="36"/>
  <c r="AE94" i="36"/>
  <c r="AE105" i="36"/>
  <c r="AE5" i="36"/>
  <c r="AE22" i="36" s="1"/>
  <c r="AT6" i="36" s="1"/>
  <c r="AE30" i="36"/>
  <c r="AE63" i="36"/>
  <c r="AE82" i="36"/>
  <c r="AE96" i="36"/>
  <c r="AE48" i="36"/>
  <c r="AE62" i="36"/>
  <c r="AE89" i="36"/>
  <c r="AE100" i="36"/>
  <c r="AE43" i="36"/>
  <c r="AE55" i="36"/>
  <c r="AE74" i="36"/>
  <c r="AE90" i="36"/>
  <c r="AE39" i="36"/>
  <c r="AE92" i="36"/>
  <c r="AE70" i="36"/>
  <c r="AE97" i="36"/>
  <c r="AE56" i="36"/>
  <c r="AE51" i="36"/>
  <c r="AE78" i="36"/>
  <c r="AE102" i="36"/>
  <c r="AE32" i="36"/>
  <c r="AE83" i="36"/>
  <c r="AE64" i="36"/>
  <c r="AE57" i="36"/>
  <c r="AE49" i="36"/>
  <c r="AE107" i="36"/>
  <c r="AE91" i="36"/>
  <c r="AE87" i="36"/>
  <c r="AE95" i="36"/>
  <c r="AE99" i="36"/>
  <c r="AE79" i="36"/>
  <c r="AE53" i="36"/>
  <c r="AE103" i="36"/>
  <c r="AE28" i="36"/>
  <c r="AQ11" i="33"/>
  <c r="AQ16" i="33" s="1"/>
  <c r="AQ17" i="33" s="1"/>
  <c r="Y114" i="33"/>
  <c r="T330" i="37" s="1"/>
  <c r="AS11" i="26"/>
  <c r="AC114" i="26"/>
  <c r="T382" i="37" s="1"/>
  <c r="AE44" i="36"/>
  <c r="K15" i="19"/>
  <c r="K16" i="19" s="1"/>
  <c r="K17" i="19" s="1"/>
  <c r="D16" i="29"/>
  <c r="E16" i="29" s="1"/>
  <c r="D13" i="34"/>
  <c r="E13" i="34" s="1"/>
  <c r="AP19" i="28"/>
  <c r="Y81" i="36"/>
  <c r="AE36" i="36"/>
  <c r="Y65" i="36"/>
  <c r="AS15" i="34"/>
  <c r="L10" i="36"/>
  <c r="Z13" i="36"/>
  <c r="AC36" i="36"/>
  <c r="X8" i="36"/>
  <c r="AD112" i="36"/>
  <c r="AE112" i="36" s="1"/>
  <c r="BA10" i="33"/>
  <c r="J24" i="21"/>
  <c r="J23" i="21" s="1"/>
  <c r="Y36" i="36"/>
  <c r="Y114" i="34"/>
  <c r="T331" i="37" s="1"/>
  <c r="BA17" i="34"/>
  <c r="D21" i="34"/>
  <c r="E21" i="34" s="1"/>
  <c r="F17" i="36"/>
  <c r="G17" i="36" s="1"/>
  <c r="S109" i="36"/>
  <c r="S100" i="36"/>
  <c r="S98" i="36"/>
  <c r="S64" i="36"/>
  <c r="AN4" i="36"/>
  <c r="AN11" i="36" s="1"/>
  <c r="S56" i="36"/>
  <c r="S87" i="36"/>
  <c r="S47" i="36"/>
  <c r="S73" i="36"/>
  <c r="S34" i="36"/>
  <c r="AJ9" i="26"/>
  <c r="AJ16" i="26" s="1"/>
  <c r="AJ17" i="26" s="1"/>
  <c r="N14" i="36"/>
  <c r="AN9" i="29"/>
  <c r="BA12" i="35"/>
  <c r="BA14" i="35" s="1"/>
  <c r="BA21" i="35" s="1"/>
  <c r="BA24" i="35" s="1"/>
  <c r="D13" i="24"/>
  <c r="E13" i="24" s="1"/>
  <c r="D18" i="29"/>
  <c r="E18" i="29" s="1"/>
  <c r="D16" i="26"/>
  <c r="E16" i="26" s="1"/>
  <c r="AL9" i="26"/>
  <c r="AL21" i="26" s="1"/>
  <c r="D20" i="33"/>
  <c r="E20" i="33" s="1"/>
  <c r="D12" i="34"/>
  <c r="E12" i="34" s="1"/>
  <c r="D16" i="23"/>
  <c r="E16" i="23" s="1"/>
  <c r="P22" i="23"/>
  <c r="P24" i="23" s="1"/>
  <c r="AN10" i="26"/>
  <c r="V22" i="23"/>
  <c r="V24" i="23" s="1"/>
  <c r="V18" i="36"/>
  <c r="W114" i="28"/>
  <c r="T292" i="37" s="1"/>
  <c r="H22" i="34"/>
  <c r="H24" i="34" s="1"/>
  <c r="AA99" i="36"/>
  <c r="AA81" i="36"/>
  <c r="AA62" i="36"/>
  <c r="AA42" i="36"/>
  <c r="AA58" i="36"/>
  <c r="AA98" i="36"/>
  <c r="AA80" i="36"/>
  <c r="AA61" i="36"/>
  <c r="AA41" i="36"/>
  <c r="AA105" i="36"/>
  <c r="AA89" i="36"/>
  <c r="AA68" i="36"/>
  <c r="AA49" i="36"/>
  <c r="AA29" i="36"/>
  <c r="AA104" i="36"/>
  <c r="AA88" i="36"/>
  <c r="AA67" i="36"/>
  <c r="AA48" i="36"/>
  <c r="AA28" i="36"/>
  <c r="Y27" i="36"/>
  <c r="Y79" i="36"/>
  <c r="AK11" i="33"/>
  <c r="M114" i="33"/>
  <c r="T144" i="37" s="1"/>
  <c r="AE72" i="36"/>
  <c r="AN11" i="29"/>
  <c r="AN19" i="29" s="1"/>
  <c r="S114" i="29"/>
  <c r="T231" i="37" s="1"/>
  <c r="AT11" i="28"/>
  <c r="AE114" i="28"/>
  <c r="AE84" i="36"/>
  <c r="Y110" i="36"/>
  <c r="Y91" i="36"/>
  <c r="Y40" i="36"/>
  <c r="Y33" i="36"/>
  <c r="AR11" i="28"/>
  <c r="AA114" i="28"/>
  <c r="T354" i="37" s="1"/>
  <c r="D36" i="36"/>
  <c r="Y70" i="36"/>
  <c r="AE29" i="36"/>
  <c r="AO11" i="26"/>
  <c r="U114" i="26"/>
  <c r="T258" i="37" s="1"/>
  <c r="AL23" i="22"/>
  <c r="AL24" i="22" s="1"/>
  <c r="AL19" i="22"/>
  <c r="Y5" i="36"/>
  <c r="Y22" i="36" s="1"/>
  <c r="AQ6" i="36" s="1"/>
  <c r="Y30" i="36"/>
  <c r="Y34" i="36"/>
  <c r="Y41" i="36"/>
  <c r="Y50" i="36"/>
  <c r="Y54" i="36"/>
  <c r="Y61" i="36"/>
  <c r="Y69" i="36"/>
  <c r="Y73" i="36"/>
  <c r="Y80" i="36"/>
  <c r="Y90" i="36"/>
  <c r="Y98" i="36"/>
  <c r="Y106" i="36"/>
  <c r="AQ4" i="36"/>
  <c r="AQ11" i="36" s="1"/>
  <c r="Y39" i="36"/>
  <c r="Y44" i="36"/>
  <c r="Y51" i="36"/>
  <c r="Y64" i="36"/>
  <c r="Y83" i="36"/>
  <c r="Y96" i="36"/>
  <c r="Y107" i="36"/>
  <c r="Y32" i="36"/>
  <c r="Y47" i="36"/>
  <c r="Y57" i="36"/>
  <c r="Y87" i="36"/>
  <c r="Y97" i="36"/>
  <c r="Y108" i="36"/>
  <c r="Y62" i="36"/>
  <c r="Y72" i="36"/>
  <c r="Y88" i="36"/>
  <c r="Y99" i="36"/>
  <c r="Y109" i="36"/>
  <c r="Y66" i="36"/>
  <c r="Y92" i="36"/>
  <c r="Y103" i="36"/>
  <c r="Y42" i="36"/>
  <c r="Y53" i="36"/>
  <c r="Y93" i="36"/>
  <c r="Y46" i="36"/>
  <c r="Y49" i="36"/>
  <c r="Y74" i="36"/>
  <c r="Y100" i="36"/>
  <c r="Y29" i="36"/>
  <c r="Y55" i="36"/>
  <c r="Y43" i="36"/>
  <c r="Y95" i="36"/>
  <c r="Y63" i="36"/>
  <c r="Y68" i="36"/>
  <c r="Y78" i="36"/>
  <c r="Y52" i="36"/>
  <c r="Y56" i="36"/>
  <c r="Y48" i="36"/>
  <c r="Y102" i="36"/>
  <c r="Y31" i="36"/>
  <c r="Y94" i="36"/>
  <c r="Y71" i="36"/>
  <c r="AE101" i="36"/>
  <c r="Y104" i="36"/>
  <c r="AE108" i="36"/>
  <c r="AT11" i="29"/>
  <c r="AE114" i="29"/>
  <c r="AP28" i="22"/>
  <c r="F186" i="38"/>
  <c r="S3" i="38" s="1"/>
  <c r="BA10" i="34"/>
  <c r="G73" i="36"/>
  <c r="O55" i="36"/>
  <c r="N16" i="36"/>
  <c r="AP9" i="33"/>
  <c r="AP21" i="33" s="1"/>
  <c r="BH12" i="30"/>
  <c r="BH14" i="30" s="1"/>
  <c r="BH16" i="30" s="1"/>
  <c r="T19" i="36"/>
  <c r="AE71" i="36"/>
  <c r="Y35" i="36"/>
  <c r="AE68" i="36"/>
  <c r="Y28" i="36"/>
  <c r="AS13" i="34"/>
  <c r="AM15" i="34"/>
  <c r="AP15" i="26"/>
  <c r="T12" i="36"/>
  <c r="AE75" i="36"/>
  <c r="D12" i="24"/>
  <c r="E12" i="24" s="1"/>
  <c r="S97" i="36"/>
  <c r="S103" i="36"/>
  <c r="S89" i="36"/>
  <c r="S49" i="36"/>
  <c r="S82" i="36"/>
  <c r="S43" i="36"/>
  <c r="S70" i="36"/>
  <c r="S31" i="36"/>
  <c r="S61" i="36"/>
  <c r="T14" i="36"/>
  <c r="AJ9" i="32"/>
  <c r="AJ21" i="32" s="1"/>
  <c r="D16" i="35"/>
  <c r="E16" i="35" s="1"/>
  <c r="D10" i="31"/>
  <c r="E10" i="31" s="1"/>
  <c r="D14" i="31"/>
  <c r="E14" i="31" s="1"/>
  <c r="AJ9" i="35"/>
  <c r="AJ21" i="35" s="1"/>
  <c r="D14" i="34"/>
  <c r="E14" i="34" s="1"/>
  <c r="AM9" i="30"/>
  <c r="AM21" i="30" s="1"/>
  <c r="V22" i="28"/>
  <c r="V24" i="28" s="1"/>
  <c r="AA75" i="36"/>
  <c r="AA95" i="36"/>
  <c r="AA74" i="36"/>
  <c r="AA55" i="36"/>
  <c r="AA35" i="36"/>
  <c r="AA110" i="36"/>
  <c r="AA94" i="36"/>
  <c r="AA73" i="36"/>
  <c r="AA54" i="36"/>
  <c r="AA34" i="36"/>
  <c r="AA101" i="36"/>
  <c r="AA83" i="36"/>
  <c r="AA64" i="36"/>
  <c r="AA44" i="36"/>
  <c r="AA5" i="36"/>
  <c r="AA22" i="36" s="1"/>
  <c r="AR6" i="36" s="1"/>
  <c r="AR7" i="36" s="1"/>
  <c r="AR19" i="36" s="1"/>
  <c r="AA100" i="36"/>
  <c r="AA82" i="36"/>
  <c r="AA63" i="36"/>
  <c r="AA43" i="36"/>
  <c r="Y82" i="36"/>
  <c r="AE46" i="36"/>
  <c r="Y84" i="36"/>
  <c r="AE110" i="36"/>
  <c r="AE61" i="36"/>
  <c r="Y114" i="29"/>
  <c r="T324" i="37" s="1"/>
  <c r="AQ11" i="29"/>
  <c r="Y101" i="36"/>
  <c r="Y45" i="36"/>
  <c r="Y58" i="36"/>
  <c r="AE106" i="36"/>
  <c r="D75" i="36"/>
  <c r="Y67" i="36"/>
  <c r="AK28" i="22"/>
  <c r="AS21" i="26"/>
  <c r="E130" i="28"/>
  <c r="E106" i="24"/>
  <c r="E76" i="24"/>
  <c r="E45" i="24"/>
  <c r="E46" i="24"/>
  <c r="E58" i="24"/>
  <c r="E99" i="24"/>
  <c r="E66" i="24"/>
  <c r="E35" i="24"/>
  <c r="E34" i="35"/>
  <c r="N22" i="32"/>
  <c r="N24" i="32" s="1"/>
  <c r="BA10" i="32"/>
  <c r="BA17" i="32"/>
  <c r="BA12" i="32"/>
  <c r="BA14" i="32" s="1"/>
  <c r="BA16" i="32" s="1"/>
  <c r="F166" i="38"/>
  <c r="R9" i="36"/>
  <c r="R22" i="24"/>
  <c r="R24" i="24" s="1"/>
  <c r="AN9" i="31"/>
  <c r="AN21" i="31" s="1"/>
  <c r="R22" i="33"/>
  <c r="R24" i="33" s="1"/>
  <c r="D19" i="30"/>
  <c r="E19" i="30" s="1"/>
  <c r="R22" i="32"/>
  <c r="R24" i="32" s="1"/>
  <c r="R22" i="28"/>
  <c r="R24" i="28" s="1"/>
  <c r="D11" i="30"/>
  <c r="E11" i="30" s="1"/>
  <c r="R12" i="36"/>
  <c r="E35" i="35"/>
  <c r="AB22" i="33"/>
  <c r="AB24" i="33" s="1"/>
  <c r="AC5" i="36"/>
  <c r="AC22" i="36" s="1"/>
  <c r="AS6" i="36" s="1"/>
  <c r="AC30" i="36"/>
  <c r="AC34" i="36"/>
  <c r="AC41" i="36"/>
  <c r="AC45" i="36"/>
  <c r="AC50" i="36"/>
  <c r="AC54" i="36"/>
  <c r="AC61" i="36"/>
  <c r="AC65" i="36"/>
  <c r="AC27" i="36"/>
  <c r="AC31" i="36"/>
  <c r="AC35" i="36"/>
  <c r="AC42" i="36"/>
  <c r="AC47" i="36"/>
  <c r="AC51" i="36"/>
  <c r="AC55" i="36"/>
  <c r="AC62" i="36"/>
  <c r="AC66" i="36"/>
  <c r="AC28" i="36"/>
  <c r="AC32" i="36"/>
  <c r="AC39" i="36"/>
  <c r="AC43" i="36"/>
  <c r="AC48" i="36"/>
  <c r="AC52" i="36"/>
  <c r="AC56" i="36"/>
  <c r="AC63" i="36"/>
  <c r="AC46" i="36"/>
  <c r="AS4" i="36"/>
  <c r="AC29" i="36"/>
  <c r="AC33" i="36"/>
  <c r="AC40" i="36"/>
  <c r="AC44" i="36"/>
  <c r="AC49" i="36"/>
  <c r="AC53" i="36"/>
  <c r="AC57" i="36"/>
  <c r="AC64" i="36"/>
  <c r="AC68" i="36"/>
  <c r="AC69" i="36"/>
  <c r="AC73" i="36"/>
  <c r="AC80" i="36"/>
  <c r="AC87" i="36"/>
  <c r="AC91" i="36"/>
  <c r="AC95" i="36"/>
  <c r="AC99" i="36"/>
  <c r="AC103" i="36"/>
  <c r="AC107" i="36"/>
  <c r="AC70" i="36"/>
  <c r="AC74" i="36"/>
  <c r="AC81" i="36"/>
  <c r="AC88" i="36"/>
  <c r="AC92" i="36"/>
  <c r="AC96" i="36"/>
  <c r="AC100" i="36"/>
  <c r="AC104" i="36"/>
  <c r="AC108" i="36"/>
  <c r="AC71" i="36"/>
  <c r="AC78" i="36"/>
  <c r="AC82" i="36"/>
  <c r="AC89" i="36"/>
  <c r="AC93" i="36"/>
  <c r="AC97" i="36"/>
  <c r="AC101" i="36"/>
  <c r="AC105" i="36"/>
  <c r="AC109" i="36"/>
  <c r="AC67" i="36"/>
  <c r="AC72" i="36"/>
  <c r="AC79" i="36"/>
  <c r="AC83" i="36"/>
  <c r="AC90" i="36"/>
  <c r="AC94" i="36"/>
  <c r="AC98" i="36"/>
  <c r="AC102" i="36"/>
  <c r="AC106" i="36"/>
  <c r="AC58" i="36"/>
  <c r="AC75" i="36"/>
  <c r="E63" i="35"/>
  <c r="E101" i="35"/>
  <c r="M84" i="36"/>
  <c r="M110" i="36"/>
  <c r="E131" i="23"/>
  <c r="E110" i="23"/>
  <c r="E90" i="23"/>
  <c r="M46" i="36"/>
  <c r="M5" i="36"/>
  <c r="M22" i="36" s="1"/>
  <c r="AK6" i="36" s="1"/>
  <c r="M29" i="36"/>
  <c r="M33" i="36"/>
  <c r="M40" i="36"/>
  <c r="M44" i="36"/>
  <c r="M49" i="36"/>
  <c r="M53" i="36"/>
  <c r="M57" i="36"/>
  <c r="M64" i="36"/>
  <c r="M68" i="36"/>
  <c r="M72" i="36"/>
  <c r="M79" i="36"/>
  <c r="M83" i="36"/>
  <c r="M90" i="36"/>
  <c r="M94" i="36"/>
  <c r="M98" i="36"/>
  <c r="M30" i="36"/>
  <c r="M34" i="36"/>
  <c r="M41" i="36"/>
  <c r="M45" i="36"/>
  <c r="M50" i="36"/>
  <c r="M54" i="36"/>
  <c r="M61" i="36"/>
  <c r="M65" i="36"/>
  <c r="M69" i="36"/>
  <c r="M73" i="36"/>
  <c r="M80" i="36"/>
  <c r="M87" i="36"/>
  <c r="M91" i="36"/>
  <c r="M95" i="36"/>
  <c r="AK4" i="36"/>
  <c r="M52" i="36"/>
  <c r="M100" i="36"/>
  <c r="M27" i="36"/>
  <c r="M35" i="36"/>
  <c r="M47" i="36"/>
  <c r="M55" i="36"/>
  <c r="M66" i="36"/>
  <c r="M74" i="36"/>
  <c r="M88" i="36"/>
  <c r="M96" i="36"/>
  <c r="M101" i="36"/>
  <c r="M105" i="36"/>
  <c r="M109" i="36"/>
  <c r="M58" i="36"/>
  <c r="M28" i="36"/>
  <c r="M39" i="36"/>
  <c r="M48" i="36"/>
  <c r="M56" i="36"/>
  <c r="M67" i="36"/>
  <c r="M78" i="36"/>
  <c r="M89" i="36"/>
  <c r="M97" i="36"/>
  <c r="M102" i="36"/>
  <c r="M106" i="36"/>
  <c r="M32" i="36"/>
  <c r="M63" i="36"/>
  <c r="M82" i="36"/>
  <c r="M104" i="36"/>
  <c r="M31" i="36"/>
  <c r="M42" i="36"/>
  <c r="M51" i="36"/>
  <c r="M62" i="36"/>
  <c r="M70" i="36"/>
  <c r="M81" i="36"/>
  <c r="M92" i="36"/>
  <c r="M99" i="36"/>
  <c r="M103" i="36"/>
  <c r="M107" i="36"/>
  <c r="M43" i="36"/>
  <c r="M71" i="36"/>
  <c r="M93" i="36"/>
  <c r="M108" i="36"/>
  <c r="D21" i="30"/>
  <c r="E21" i="30" s="1"/>
  <c r="F18" i="36"/>
  <c r="G18" i="36" s="1"/>
  <c r="E30" i="35"/>
  <c r="D14" i="35"/>
  <c r="E14" i="35" s="1"/>
  <c r="E32" i="35"/>
  <c r="G57" i="36"/>
  <c r="G66" i="36"/>
  <c r="E7" i="35"/>
  <c r="F226" i="38"/>
  <c r="F235" i="38" s="1"/>
  <c r="S50" i="38" s="1"/>
  <c r="S52" i="38" s="1"/>
  <c r="E98" i="35"/>
  <c r="E93" i="35"/>
  <c r="E99" i="35"/>
  <c r="E107" i="35"/>
  <c r="G98" i="36"/>
  <c r="G104" i="36"/>
  <c r="G34" i="36"/>
  <c r="E121" i="35"/>
  <c r="E46" i="35"/>
  <c r="E86" i="35"/>
  <c r="G97" i="36"/>
  <c r="G27" i="36"/>
  <c r="E65" i="35"/>
  <c r="E56" i="35"/>
  <c r="E96" i="35"/>
  <c r="E66" i="35"/>
  <c r="E70" i="35"/>
  <c r="J22" i="32"/>
  <c r="J24" i="32" s="1"/>
  <c r="AJ9" i="23"/>
  <c r="AJ21" i="23" s="1"/>
  <c r="D18" i="33"/>
  <c r="E18" i="33" s="1"/>
  <c r="D19" i="23"/>
  <c r="E19" i="23" s="1"/>
  <c r="AI9" i="31"/>
  <c r="AI21" i="31" s="1"/>
  <c r="D12" i="29"/>
  <c r="E12" i="29" s="1"/>
  <c r="D19" i="29"/>
  <c r="E19" i="29" s="1"/>
  <c r="D15" i="32"/>
  <c r="E15" i="32" s="1"/>
  <c r="D20" i="27"/>
  <c r="E20" i="27" s="1"/>
  <c r="D20" i="35"/>
  <c r="E20" i="35" s="1"/>
  <c r="D21" i="35"/>
  <c r="E21" i="35" s="1"/>
  <c r="AI9" i="24"/>
  <c r="AI21" i="24" s="1"/>
  <c r="E126" i="35"/>
  <c r="E125" i="35"/>
  <c r="E123" i="35"/>
  <c r="D14" i="26"/>
  <c r="E14" i="26" s="1"/>
  <c r="E94" i="35"/>
  <c r="E57" i="35"/>
  <c r="E102" i="35"/>
  <c r="E109" i="35"/>
  <c r="E81" i="35"/>
  <c r="E49" i="35"/>
  <c r="E83" i="35"/>
  <c r="E89" i="35"/>
  <c r="E92" i="35"/>
  <c r="E55" i="35"/>
  <c r="E84" i="35"/>
  <c r="E95" i="35"/>
  <c r="E59" i="35"/>
  <c r="E29" i="35"/>
  <c r="E77" i="35"/>
  <c r="E82" i="35"/>
  <c r="E51" i="35"/>
  <c r="F19" i="36"/>
  <c r="G19" i="36" s="1"/>
  <c r="E122" i="35"/>
  <c r="E130" i="35"/>
  <c r="E43" i="35"/>
  <c r="E49" i="31"/>
  <c r="E110" i="35"/>
  <c r="E90" i="35"/>
  <c r="E52" i="35"/>
  <c r="E71" i="35"/>
  <c r="E103" i="35"/>
  <c r="E68" i="35"/>
  <c r="E37" i="35"/>
  <c r="E72" i="35"/>
  <c r="E69" i="35"/>
  <c r="E60" i="35"/>
  <c r="F8" i="36"/>
  <c r="G8" i="36" s="1"/>
  <c r="E108" i="35"/>
  <c r="E80" i="35"/>
  <c r="E47" i="35"/>
  <c r="E111" i="35"/>
  <c r="E91" i="35"/>
  <c r="E53" i="35"/>
  <c r="E73" i="35"/>
  <c r="E41" i="35"/>
  <c r="E74" i="35"/>
  <c r="E105" i="35"/>
  <c r="AH13" i="26"/>
  <c r="E38" i="35"/>
  <c r="E129" i="35"/>
  <c r="E131" i="35"/>
  <c r="E124" i="35"/>
  <c r="E31" i="35"/>
  <c r="E45" i="31"/>
  <c r="E104" i="35"/>
  <c r="E75" i="35"/>
  <c r="E44" i="35"/>
  <c r="E42" i="35"/>
  <c r="E97" i="35"/>
  <c r="E64" i="35"/>
  <c r="E33" i="35"/>
  <c r="E58" i="35"/>
  <c r="E112" i="35"/>
  <c r="E100" i="35"/>
  <c r="E67" i="35"/>
  <c r="E36" i="35"/>
  <c r="E106" i="35"/>
  <c r="E76" i="35"/>
  <c r="E45" i="35"/>
  <c r="E54" i="35"/>
  <c r="E50" i="35"/>
  <c r="E85" i="35"/>
  <c r="E15" i="19"/>
  <c r="E16" i="19" s="1"/>
  <c r="D12" i="31"/>
  <c r="E12" i="31" s="1"/>
  <c r="D13" i="30"/>
  <c r="E13" i="30" s="1"/>
  <c r="D19" i="27"/>
  <c r="E19" i="27" s="1"/>
  <c r="T22" i="32"/>
  <c r="T24" i="32" s="1"/>
  <c r="T22" i="33"/>
  <c r="T24" i="33" s="1"/>
  <c r="V22" i="33"/>
  <c r="V24" i="33" s="1"/>
  <c r="AU6" i="33"/>
  <c r="AH7" i="33" s="1"/>
  <c r="V13" i="36"/>
  <c r="V22" i="32"/>
  <c r="V24" i="32" s="1"/>
  <c r="V14" i="36"/>
  <c r="E35" i="31"/>
  <c r="E46" i="31"/>
  <c r="E130" i="31"/>
  <c r="E30" i="31"/>
  <c r="V22" i="30"/>
  <c r="V24" i="30" s="1"/>
  <c r="D20" i="30"/>
  <c r="E20" i="30" s="1"/>
  <c r="E68" i="29"/>
  <c r="E41" i="28"/>
  <c r="V11" i="36"/>
  <c r="V16" i="36"/>
  <c r="D17" i="28"/>
  <c r="E17" i="28" s="1"/>
  <c r="W109" i="36"/>
  <c r="V10" i="36"/>
  <c r="V12" i="36"/>
  <c r="V17" i="36"/>
  <c r="D18" i="26"/>
  <c r="E18" i="26" s="1"/>
  <c r="W92" i="36"/>
  <c r="V19" i="36"/>
  <c r="V15" i="36"/>
  <c r="W91" i="36"/>
  <c r="W51" i="36"/>
  <c r="W50" i="36"/>
  <c r="W33" i="36"/>
  <c r="W71" i="36"/>
  <c r="W94" i="36"/>
  <c r="W57" i="36"/>
  <c r="W75" i="36"/>
  <c r="W87" i="36"/>
  <c r="W83" i="36"/>
  <c r="W67" i="36"/>
  <c r="W49" i="36"/>
  <c r="W47" i="36"/>
  <c r="W84" i="36"/>
  <c r="W45" i="36"/>
  <c r="W105" i="36"/>
  <c r="W29" i="36"/>
  <c r="W88" i="36"/>
  <c r="W107" i="36"/>
  <c r="W69" i="36"/>
  <c r="W31" i="36"/>
  <c r="W53" i="36"/>
  <c r="W93" i="36"/>
  <c r="W52" i="36"/>
  <c r="W98" i="36"/>
  <c r="W108" i="36"/>
  <c r="W70" i="36"/>
  <c r="W32" i="36"/>
  <c r="W103" i="36"/>
  <c r="W65" i="36"/>
  <c r="W27" i="36"/>
  <c r="W44" i="36"/>
  <c r="W89" i="36"/>
  <c r="W48" i="36"/>
  <c r="W90" i="36"/>
  <c r="W104" i="36"/>
  <c r="W66" i="36"/>
  <c r="W28" i="36"/>
  <c r="D18" i="24"/>
  <c r="E18" i="24" s="1"/>
  <c r="D21" i="26"/>
  <c r="E21" i="26" s="1"/>
  <c r="P22" i="27"/>
  <c r="P24" i="27" s="1"/>
  <c r="P22" i="28"/>
  <c r="P24" i="28" s="1"/>
  <c r="D12" i="28"/>
  <c r="E12" i="28" s="1"/>
  <c r="P17" i="36"/>
  <c r="P22" i="30"/>
  <c r="P24" i="30" s="1"/>
  <c r="P10" i="36"/>
  <c r="D21" i="31"/>
  <c r="E21" i="31" s="1"/>
  <c r="P22" i="31"/>
  <c r="P24" i="31" s="1"/>
  <c r="Q96" i="36"/>
  <c r="P8" i="36"/>
  <c r="P22" i="32"/>
  <c r="P24" i="32" s="1"/>
  <c r="Q28" i="36"/>
  <c r="D10" i="32"/>
  <c r="E10" i="32" s="1"/>
  <c r="Q57" i="36"/>
  <c r="Q80" i="36"/>
  <c r="P22" i="33"/>
  <c r="P24" i="33" s="1"/>
  <c r="Q83" i="36"/>
  <c r="Q103" i="36"/>
  <c r="Q42" i="36"/>
  <c r="P18" i="36"/>
  <c r="Q45" i="36"/>
  <c r="Q67" i="36"/>
  <c r="D21" i="33"/>
  <c r="E21" i="33" s="1"/>
  <c r="D18" i="34"/>
  <c r="E18" i="34" s="1"/>
  <c r="P16" i="36"/>
  <c r="Q41" i="36"/>
  <c r="Q53" i="36"/>
  <c r="Q63" i="36"/>
  <c r="Q35" i="36"/>
  <c r="P22" i="35"/>
  <c r="P24" i="35" s="1"/>
  <c r="D11" i="35"/>
  <c r="E11" i="35" s="1"/>
  <c r="Q101" i="36"/>
  <c r="Q65" i="36"/>
  <c r="AM4" i="36"/>
  <c r="AM11" i="36" s="1"/>
  <c r="Q78" i="36"/>
  <c r="Q40" i="36"/>
  <c r="Q87" i="36"/>
  <c r="Q48" i="36"/>
  <c r="Q98" i="36"/>
  <c r="Q62" i="36"/>
  <c r="Q46" i="36"/>
  <c r="P15" i="36"/>
  <c r="P13" i="36"/>
  <c r="P11" i="36"/>
  <c r="D12" i="35"/>
  <c r="E12" i="35" s="1"/>
  <c r="Q79" i="36"/>
  <c r="Q92" i="36"/>
  <c r="Q99" i="36"/>
  <c r="Q58" i="36"/>
  <c r="Q74" i="36"/>
  <c r="P19" i="36"/>
  <c r="P12" i="36"/>
  <c r="Q97" i="36"/>
  <c r="Q61" i="36"/>
  <c r="Q108" i="36"/>
  <c r="Q72" i="36"/>
  <c r="Q33" i="36"/>
  <c r="Q81" i="36"/>
  <c r="Q43" i="36"/>
  <c r="Q94" i="36"/>
  <c r="Q55" i="36"/>
  <c r="S105" i="36"/>
  <c r="S58" i="36"/>
  <c r="S96" i="36"/>
  <c r="S95" i="36"/>
  <c r="S94" i="36"/>
  <c r="S79" i="36"/>
  <c r="S57" i="36"/>
  <c r="S40" i="36"/>
  <c r="S46" i="36"/>
  <c r="S71" i="36"/>
  <c r="S52" i="36"/>
  <c r="S32" i="36"/>
  <c r="S81" i="36"/>
  <c r="S62" i="36"/>
  <c r="S42" i="36"/>
  <c r="S90" i="36"/>
  <c r="S69" i="36"/>
  <c r="S50" i="36"/>
  <c r="S30" i="36"/>
  <c r="R22" i="35"/>
  <c r="R24" i="35" s="1"/>
  <c r="S101" i="36"/>
  <c r="S108" i="36"/>
  <c r="S107" i="36"/>
  <c r="S106" i="36"/>
  <c r="S93" i="36"/>
  <c r="S72" i="36"/>
  <c r="S53" i="36"/>
  <c r="S33" i="36"/>
  <c r="S88" i="36"/>
  <c r="S67" i="36"/>
  <c r="S48" i="36"/>
  <c r="S28" i="36"/>
  <c r="S74" i="36"/>
  <c r="S55" i="36"/>
  <c r="S35" i="36"/>
  <c r="S84" i="36"/>
  <c r="S65" i="36"/>
  <c r="S45" i="36"/>
  <c r="S5" i="36"/>
  <c r="S22" i="36" s="1"/>
  <c r="AN6" i="36" s="1"/>
  <c r="S75" i="36"/>
  <c r="R15" i="36"/>
  <c r="AU6" i="31"/>
  <c r="AH7" i="31" s="1"/>
  <c r="D19" i="31"/>
  <c r="E19" i="31" s="1"/>
  <c r="R22" i="31"/>
  <c r="R24" i="31" s="1"/>
  <c r="E36" i="30"/>
  <c r="R22" i="30"/>
  <c r="R24" i="30" s="1"/>
  <c r="AN9" i="30"/>
  <c r="AN21" i="30" s="1"/>
  <c r="E122" i="29"/>
  <c r="E97" i="29"/>
  <c r="E31" i="28"/>
  <c r="E76" i="28"/>
  <c r="E73" i="28"/>
  <c r="E97" i="28"/>
  <c r="E54" i="28"/>
  <c r="R18" i="36"/>
  <c r="E32" i="28"/>
  <c r="E80" i="28"/>
  <c r="E75" i="28"/>
  <c r="E46" i="28"/>
  <c r="R8" i="36"/>
  <c r="R19" i="36"/>
  <c r="R11" i="36"/>
  <c r="R17" i="36"/>
  <c r="D15" i="26"/>
  <c r="E15" i="26" s="1"/>
  <c r="R13" i="36"/>
  <c r="R16" i="36"/>
  <c r="E7" i="23"/>
  <c r="E60" i="30"/>
  <c r="O98" i="36"/>
  <c r="O82" i="36"/>
  <c r="E94" i="30"/>
  <c r="E31" i="30"/>
  <c r="E89" i="30"/>
  <c r="E49" i="30"/>
  <c r="O31" i="36"/>
  <c r="E48" i="30"/>
  <c r="E57" i="30"/>
  <c r="E124" i="30"/>
  <c r="E121" i="30"/>
  <c r="E67" i="30"/>
  <c r="E45" i="30"/>
  <c r="O103" i="36"/>
  <c r="O83" i="36"/>
  <c r="O67" i="36"/>
  <c r="O44" i="36"/>
  <c r="E41" i="31"/>
  <c r="D15" i="37"/>
  <c r="E15" i="37" s="1"/>
  <c r="O96" i="36"/>
  <c r="O80" i="36"/>
  <c r="O57" i="36"/>
  <c r="O36" i="36"/>
  <c r="O52" i="36"/>
  <c r="E106" i="31"/>
  <c r="E90" i="31"/>
  <c r="E109" i="31"/>
  <c r="E74" i="31"/>
  <c r="E73" i="31"/>
  <c r="E38" i="31"/>
  <c r="E60" i="31"/>
  <c r="E126" i="31"/>
  <c r="O81" i="36"/>
  <c r="O65" i="36"/>
  <c r="O105" i="36"/>
  <c r="O46" i="36"/>
  <c r="O39" i="36"/>
  <c r="E99" i="31"/>
  <c r="E75" i="31"/>
  <c r="E56" i="31"/>
  <c r="E71" i="31"/>
  <c r="E96" i="31"/>
  <c r="E51" i="31"/>
  <c r="O74" i="36"/>
  <c r="O99" i="36"/>
  <c r="O61" i="36"/>
  <c r="O79" i="36"/>
  <c r="O101" i="36"/>
  <c r="O63" i="36"/>
  <c r="O50" i="36"/>
  <c r="O40" i="36"/>
  <c r="O33" i="36"/>
  <c r="D20" i="32"/>
  <c r="E20" i="32" s="1"/>
  <c r="D21" i="32"/>
  <c r="E21" i="32" s="1"/>
  <c r="O100" i="36"/>
  <c r="O62" i="36"/>
  <c r="O87" i="36"/>
  <c r="O102" i="36"/>
  <c r="O64" i="36"/>
  <c r="O89" i="36"/>
  <c r="O42" i="36"/>
  <c r="O35" i="36"/>
  <c r="O5" i="36"/>
  <c r="O22" i="36" s="1"/>
  <c r="AL6" i="36" s="1"/>
  <c r="Q5" i="36"/>
  <c r="Q22" i="36" s="1"/>
  <c r="AM6" i="36" s="1"/>
  <c r="N18" i="36"/>
  <c r="D20" i="34"/>
  <c r="E20" i="34" s="1"/>
  <c r="AL9" i="34"/>
  <c r="AL21" i="34" s="1"/>
  <c r="D10" i="34"/>
  <c r="E10" i="34" s="1"/>
  <c r="O84" i="36"/>
  <c r="D17" i="35"/>
  <c r="E17" i="35" s="1"/>
  <c r="J22" i="35"/>
  <c r="J24" i="35" s="1"/>
  <c r="J22" i="33"/>
  <c r="J24" i="33" s="1"/>
  <c r="D17" i="33"/>
  <c r="E17" i="33" s="1"/>
  <c r="D10" i="33"/>
  <c r="E10" i="33" s="1"/>
  <c r="J22" i="31"/>
  <c r="J24" i="31" s="1"/>
  <c r="E101" i="30"/>
  <c r="E93" i="30"/>
  <c r="E72" i="30"/>
  <c r="E106" i="30"/>
  <c r="E107" i="30"/>
  <c r="E73" i="30"/>
  <c r="E109" i="30"/>
  <c r="AU6" i="30"/>
  <c r="AP7" i="30" s="1"/>
  <c r="E100" i="30"/>
  <c r="E86" i="30"/>
  <c r="E43" i="30"/>
  <c r="E76" i="30"/>
  <c r="D17" i="30"/>
  <c r="E17" i="30" s="1"/>
  <c r="E48" i="29"/>
  <c r="E104" i="29"/>
  <c r="E81" i="29"/>
  <c r="AU6" i="29"/>
  <c r="AU13" i="29" s="1"/>
  <c r="AJ15" i="29"/>
  <c r="E52" i="29"/>
  <c r="E93" i="29"/>
  <c r="E54" i="29"/>
  <c r="D15" i="29"/>
  <c r="E15" i="29" s="1"/>
  <c r="J22" i="29"/>
  <c r="J24" i="29" s="1"/>
  <c r="J10" i="36"/>
  <c r="J18" i="36"/>
  <c r="J17" i="36"/>
  <c r="AU6" i="27"/>
  <c r="AI7" i="27" s="1"/>
  <c r="D10" i="27"/>
  <c r="E10" i="27" s="1"/>
  <c r="J19" i="36"/>
  <c r="J11" i="36"/>
  <c r="D13" i="23"/>
  <c r="E13" i="23" s="1"/>
  <c r="J13" i="36"/>
  <c r="D17" i="24"/>
  <c r="E17" i="24" s="1"/>
  <c r="H22" i="24"/>
  <c r="H24" i="24" s="1"/>
  <c r="H22" i="26"/>
  <c r="H24" i="26" s="1"/>
  <c r="H9" i="36"/>
  <c r="H17" i="36"/>
  <c r="H15" i="36"/>
  <c r="D10" i="26"/>
  <c r="E10" i="26" s="1"/>
  <c r="D17" i="26"/>
  <c r="E17" i="26" s="1"/>
  <c r="H22" i="28"/>
  <c r="H24" i="28" s="1"/>
  <c r="E124" i="28"/>
  <c r="E68" i="28"/>
  <c r="E60" i="28"/>
  <c r="E53" i="28"/>
  <c r="E110" i="28"/>
  <c r="E89" i="28"/>
  <c r="E123" i="28"/>
  <c r="E126" i="28"/>
  <c r="E106" i="28"/>
  <c r="E44" i="28"/>
  <c r="E63" i="28"/>
  <c r="E108" i="28"/>
  <c r="E45" i="28"/>
  <c r="E104" i="28"/>
  <c r="E37" i="28"/>
  <c r="E74" i="28"/>
  <c r="E83" i="28"/>
  <c r="E111" i="28"/>
  <c r="E52" i="28"/>
  <c r="E49" i="28"/>
  <c r="E71" i="28"/>
  <c r="E38" i="28"/>
  <c r="E66" i="28"/>
  <c r="E122" i="28"/>
  <c r="E91" i="28"/>
  <c r="E103" i="28"/>
  <c r="E36" i="28"/>
  <c r="E86" i="28"/>
  <c r="E92" i="28"/>
  <c r="E90" i="28"/>
  <c r="E107" i="28"/>
  <c r="E105" i="28"/>
  <c r="E82" i="28"/>
  <c r="E101" i="28"/>
  <c r="D20" i="28"/>
  <c r="E20" i="28" s="1"/>
  <c r="D14" i="28"/>
  <c r="E14" i="28" s="1"/>
  <c r="D11" i="29"/>
  <c r="E11" i="29" s="1"/>
  <c r="D17" i="29"/>
  <c r="E17" i="29" s="1"/>
  <c r="I88" i="36"/>
  <c r="E46" i="30"/>
  <c r="E102" i="30"/>
  <c r="E96" i="30"/>
  <c r="E29" i="30"/>
  <c r="E66" i="30"/>
  <c r="E84" i="30"/>
  <c r="E38" i="30"/>
  <c r="I48" i="36"/>
  <c r="E104" i="30"/>
  <c r="E75" i="30"/>
  <c r="E44" i="30"/>
  <c r="E70" i="30"/>
  <c r="E77" i="30"/>
  <c r="E56" i="30"/>
  <c r="E74" i="30"/>
  <c r="D14" i="37"/>
  <c r="E14" i="37" s="1"/>
  <c r="E81" i="30"/>
  <c r="E32" i="30"/>
  <c r="AI9" i="30"/>
  <c r="AI21" i="30" s="1"/>
  <c r="E71" i="30"/>
  <c r="E7" i="30"/>
  <c r="E92" i="30"/>
  <c r="E55" i="30"/>
  <c r="E54" i="30"/>
  <c r="E95" i="30"/>
  <c r="E59" i="30"/>
  <c r="E85" i="30"/>
  <c r="D14" i="30"/>
  <c r="E14" i="30" s="1"/>
  <c r="E110" i="30"/>
  <c r="E90" i="30"/>
  <c r="E52" i="30"/>
  <c r="E83" i="30"/>
  <c r="E82" i="30"/>
  <c r="E68" i="30"/>
  <c r="E50" i="30"/>
  <c r="E122" i="30"/>
  <c r="E129" i="30"/>
  <c r="E97" i="30"/>
  <c r="E33" i="30"/>
  <c r="E69" i="30"/>
  <c r="E125" i="30"/>
  <c r="E112" i="30"/>
  <c r="E63" i="30"/>
  <c r="E99" i="30"/>
  <c r="E35" i="30"/>
  <c r="E41" i="30"/>
  <c r="E130" i="30"/>
  <c r="E98" i="30"/>
  <c r="E65" i="30"/>
  <c r="E34" i="30"/>
  <c r="E51" i="30"/>
  <c r="E30" i="30"/>
  <c r="E103" i="30"/>
  <c r="E37" i="30"/>
  <c r="E126" i="30"/>
  <c r="E123" i="30"/>
  <c r="E64" i="30"/>
  <c r="E105" i="30"/>
  <c r="E42" i="30"/>
  <c r="E108" i="30"/>
  <c r="E80" i="30"/>
  <c r="E47" i="30"/>
  <c r="E111" i="30"/>
  <c r="E91" i="30"/>
  <c r="D16" i="30"/>
  <c r="E16" i="30" s="1"/>
  <c r="E129" i="31"/>
  <c r="E125" i="31"/>
  <c r="I61" i="36"/>
  <c r="I110" i="36"/>
  <c r="E76" i="31"/>
  <c r="E110" i="31"/>
  <c r="E52" i="31"/>
  <c r="E93" i="31"/>
  <c r="E32" i="31"/>
  <c r="E82" i="31"/>
  <c r="E58" i="31"/>
  <c r="E89" i="31"/>
  <c r="E55" i="31"/>
  <c r="H22" i="31"/>
  <c r="H24" i="31" s="1"/>
  <c r="E123" i="31"/>
  <c r="E121" i="31"/>
  <c r="I109" i="36"/>
  <c r="H18" i="36"/>
  <c r="E66" i="31"/>
  <c r="E104" i="31"/>
  <c r="E44" i="31"/>
  <c r="E81" i="31"/>
  <c r="E54" i="31"/>
  <c r="E105" i="31"/>
  <c r="E29" i="31"/>
  <c r="AU6" i="32"/>
  <c r="AH7" i="32" s="1"/>
  <c r="I72" i="36"/>
  <c r="I95" i="36"/>
  <c r="BH10" i="32"/>
  <c r="BH12" i="32"/>
  <c r="BH14" i="32" s="1"/>
  <c r="BH16" i="32" s="1"/>
  <c r="H22" i="32"/>
  <c r="H24" i="32" s="1"/>
  <c r="I98" i="36"/>
  <c r="I32" i="36"/>
  <c r="I55" i="36"/>
  <c r="D19" i="32"/>
  <c r="E19" i="32" s="1"/>
  <c r="AI9" i="32"/>
  <c r="AI21" i="32" s="1"/>
  <c r="H16" i="36"/>
  <c r="I80" i="36"/>
  <c r="I40" i="36"/>
  <c r="I93" i="36"/>
  <c r="I53" i="36"/>
  <c r="I104" i="36"/>
  <c r="I67" i="36"/>
  <c r="I27" i="36"/>
  <c r="I74" i="36"/>
  <c r="I34" i="36"/>
  <c r="I84" i="36"/>
  <c r="I45" i="36"/>
  <c r="I97" i="36"/>
  <c r="I57" i="36"/>
  <c r="I108" i="36"/>
  <c r="I71" i="36"/>
  <c r="I31" i="36"/>
  <c r="I81" i="36"/>
  <c r="I42" i="36"/>
  <c r="I36" i="36"/>
  <c r="I102" i="36"/>
  <c r="I65" i="36"/>
  <c r="AI4" i="36"/>
  <c r="AI11" i="36" s="1"/>
  <c r="I79" i="36"/>
  <c r="I39" i="36"/>
  <c r="I92" i="36"/>
  <c r="I52" i="36"/>
  <c r="I99" i="36"/>
  <c r="I62" i="36"/>
  <c r="AI9" i="34"/>
  <c r="I58" i="36"/>
  <c r="I94" i="36"/>
  <c r="I73" i="36"/>
  <c r="I54" i="36"/>
  <c r="I33" i="36"/>
  <c r="I105" i="36"/>
  <c r="I89" i="36"/>
  <c r="I68" i="36"/>
  <c r="I49" i="36"/>
  <c r="I28" i="36"/>
  <c r="I100" i="36"/>
  <c r="I82" i="36"/>
  <c r="I63" i="36"/>
  <c r="I43" i="36"/>
  <c r="I107" i="36"/>
  <c r="I91" i="36"/>
  <c r="I70" i="36"/>
  <c r="I51" i="36"/>
  <c r="I30" i="36"/>
  <c r="I106" i="36"/>
  <c r="I90" i="36"/>
  <c r="I69" i="36"/>
  <c r="I50" i="36"/>
  <c r="I29" i="36"/>
  <c r="I101" i="36"/>
  <c r="I83" i="36"/>
  <c r="I64" i="36"/>
  <c r="I44" i="36"/>
  <c r="I41" i="36"/>
  <c r="I96" i="36"/>
  <c r="I78" i="36"/>
  <c r="I56" i="36"/>
  <c r="I35" i="36"/>
  <c r="I103" i="36"/>
  <c r="I87" i="36"/>
  <c r="I66" i="36"/>
  <c r="I47" i="36"/>
  <c r="I5" i="36"/>
  <c r="I22" i="36" s="1"/>
  <c r="AI6" i="36" s="1"/>
  <c r="H19" i="36"/>
  <c r="G94" i="36"/>
  <c r="G53" i="36"/>
  <c r="G52" i="36"/>
  <c r="G62" i="36"/>
  <c r="G30" i="36"/>
  <c r="F22" i="35"/>
  <c r="F24" i="35" s="1"/>
  <c r="O53" i="37" s="1"/>
  <c r="G75" i="36"/>
  <c r="G106" i="36"/>
  <c r="G79" i="36"/>
  <c r="G39" i="36"/>
  <c r="G78" i="36"/>
  <c r="G36" i="36"/>
  <c r="G88" i="36"/>
  <c r="G47" i="36"/>
  <c r="G95" i="36"/>
  <c r="G54" i="36"/>
  <c r="G108" i="36"/>
  <c r="G93" i="36"/>
  <c r="G100" i="36"/>
  <c r="G46" i="36"/>
  <c r="G69" i="36"/>
  <c r="G109" i="36"/>
  <c r="G72" i="36"/>
  <c r="G33" i="36"/>
  <c r="G71" i="36"/>
  <c r="G32" i="36"/>
  <c r="G81" i="36"/>
  <c r="G42" i="36"/>
  <c r="G91" i="36"/>
  <c r="G50" i="36"/>
  <c r="F13" i="36"/>
  <c r="G13" i="36" s="1"/>
  <c r="AU6" i="34"/>
  <c r="AP7" i="34" s="1"/>
  <c r="G107" i="36"/>
  <c r="G105" i="36"/>
  <c r="G90" i="36"/>
  <c r="G68" i="36"/>
  <c r="G49" i="36"/>
  <c r="G29" i="36"/>
  <c r="G89" i="36"/>
  <c r="G67" i="36"/>
  <c r="G48" i="36"/>
  <c r="G28" i="36"/>
  <c r="G96" i="36"/>
  <c r="G74" i="36"/>
  <c r="G55" i="36"/>
  <c r="G35" i="36"/>
  <c r="G103" i="36"/>
  <c r="G87" i="36"/>
  <c r="G65" i="36"/>
  <c r="G45" i="36"/>
  <c r="G5" i="36"/>
  <c r="G110" i="36"/>
  <c r="G58" i="36"/>
  <c r="G102" i="36"/>
  <c r="G83" i="36"/>
  <c r="G64" i="36"/>
  <c r="G44" i="36"/>
  <c r="G101" i="36"/>
  <c r="G82" i="36"/>
  <c r="G63" i="36"/>
  <c r="G43" i="36"/>
  <c r="AH4" i="36"/>
  <c r="AH11" i="36" s="1"/>
  <c r="G92" i="36"/>
  <c r="G70" i="36"/>
  <c r="G51" i="36"/>
  <c r="G31" i="36"/>
  <c r="G99" i="36"/>
  <c r="G80" i="36"/>
  <c r="G61" i="36"/>
  <c r="G40" i="36"/>
  <c r="G41" i="36"/>
  <c r="E99" i="33"/>
  <c r="E55" i="33"/>
  <c r="E130" i="29"/>
  <c r="E44" i="29"/>
  <c r="E58" i="29"/>
  <c r="E112" i="29"/>
  <c r="E38" i="29"/>
  <c r="E124" i="29"/>
  <c r="E110" i="29"/>
  <c r="E71" i="29"/>
  <c r="E122" i="27"/>
  <c r="E112" i="27"/>
  <c r="E36" i="23"/>
  <c r="E38" i="23"/>
  <c r="D6" i="37"/>
  <c r="E6" i="37" s="1"/>
  <c r="V22" i="27"/>
  <c r="V24" i="27" s="1"/>
  <c r="D16" i="27"/>
  <c r="E16" i="27" s="1"/>
  <c r="V8" i="36"/>
  <c r="D14" i="23"/>
  <c r="E14" i="23" s="1"/>
  <c r="D21" i="28"/>
  <c r="E21" i="28" s="1"/>
  <c r="E129" i="28"/>
  <c r="E131" i="28"/>
  <c r="E7" i="28"/>
  <c r="E43" i="28"/>
  <c r="L15" i="19"/>
  <c r="L16" i="19" s="1"/>
  <c r="L17" i="19" s="1"/>
  <c r="E124" i="31"/>
  <c r="E43" i="31"/>
  <c r="E122" i="31"/>
  <c r="E31" i="31"/>
  <c r="E99" i="28"/>
  <c r="E65" i="28"/>
  <c r="E34" i="28"/>
  <c r="E93" i="28"/>
  <c r="E55" i="28"/>
  <c r="W99" i="36"/>
  <c r="W80" i="36"/>
  <c r="W61" i="36"/>
  <c r="W41" i="36"/>
  <c r="W106" i="36"/>
  <c r="W72" i="36"/>
  <c r="W34" i="36"/>
  <c r="W101" i="36"/>
  <c r="W82" i="36"/>
  <c r="W63" i="36"/>
  <c r="W43" i="36"/>
  <c r="AP4" i="36"/>
  <c r="AP11" i="36" s="1"/>
  <c r="W79" i="36"/>
  <c r="W40" i="36"/>
  <c r="W100" i="36"/>
  <c r="W81" i="36"/>
  <c r="W62" i="36"/>
  <c r="W42" i="36"/>
  <c r="E37" i="33"/>
  <c r="E95" i="31"/>
  <c r="E59" i="31"/>
  <c r="E98" i="27"/>
  <c r="E98" i="31"/>
  <c r="E65" i="31"/>
  <c r="E34" i="31"/>
  <c r="E77" i="28"/>
  <c r="E103" i="31"/>
  <c r="E68" i="31"/>
  <c r="E37" i="31"/>
  <c r="E112" i="28"/>
  <c r="E100" i="28"/>
  <c r="E67" i="28"/>
  <c r="E35" i="28"/>
  <c r="E107" i="31"/>
  <c r="E84" i="31"/>
  <c r="E72" i="31"/>
  <c r="E50" i="31"/>
  <c r="E98" i="28"/>
  <c r="E64" i="28"/>
  <c r="E33" i="28"/>
  <c r="D19" i="28"/>
  <c r="E19" i="28" s="1"/>
  <c r="E50" i="28"/>
  <c r="E51" i="28"/>
  <c r="E30" i="28"/>
  <c r="E84" i="28"/>
  <c r="E92" i="31"/>
  <c r="E112" i="31"/>
  <c r="D11" i="27"/>
  <c r="E11" i="27" s="1"/>
  <c r="D21" i="27"/>
  <c r="E21" i="27" s="1"/>
  <c r="D14" i="27"/>
  <c r="E14" i="27" s="1"/>
  <c r="D13" i="33"/>
  <c r="E13" i="33" s="1"/>
  <c r="E72" i="28"/>
  <c r="AP9" i="26"/>
  <c r="AP10" i="26"/>
  <c r="D21" i="23"/>
  <c r="E21" i="23" s="1"/>
  <c r="E29" i="27"/>
  <c r="AP13" i="28"/>
  <c r="AP9" i="28"/>
  <c r="AP10" i="28"/>
  <c r="E125" i="28"/>
  <c r="E121" i="28"/>
  <c r="D11" i="37"/>
  <c r="F11" i="37" s="1"/>
  <c r="E48" i="28"/>
  <c r="V9" i="36"/>
  <c r="E7" i="31"/>
  <c r="E48" i="31"/>
  <c r="E131" i="31"/>
  <c r="E7" i="27"/>
  <c r="D16" i="34"/>
  <c r="E16" i="34" s="1"/>
  <c r="E95" i="28"/>
  <c r="E57" i="28"/>
  <c r="E109" i="28"/>
  <c r="E81" i="28"/>
  <c r="E47" i="28"/>
  <c r="D14" i="33"/>
  <c r="E14" i="33" s="1"/>
  <c r="W58" i="36"/>
  <c r="W95" i="36"/>
  <c r="W73" i="36"/>
  <c r="W54" i="36"/>
  <c r="W35" i="36"/>
  <c r="W102" i="36"/>
  <c r="W64" i="36"/>
  <c r="W5" i="36"/>
  <c r="W22" i="36" s="1"/>
  <c r="AP6" i="36" s="1"/>
  <c r="W97" i="36"/>
  <c r="W78" i="36"/>
  <c r="W56" i="36"/>
  <c r="W39" i="36"/>
  <c r="W46" i="36"/>
  <c r="W68" i="36"/>
  <c r="W30" i="36"/>
  <c r="W96" i="36"/>
  <c r="W74" i="36"/>
  <c r="W55" i="36"/>
  <c r="W36" i="36"/>
  <c r="E111" i="31"/>
  <c r="E91" i="31"/>
  <c r="E53" i="31"/>
  <c r="E94" i="27"/>
  <c r="E94" i="31"/>
  <c r="E57" i="31"/>
  <c r="E32" i="27"/>
  <c r="E77" i="31"/>
  <c r="E97" i="31"/>
  <c r="E64" i="31"/>
  <c r="E33" i="31"/>
  <c r="E96" i="28"/>
  <c r="E59" i="28"/>
  <c r="E29" i="28"/>
  <c r="E42" i="31"/>
  <c r="E102" i="31"/>
  <c r="E85" i="31"/>
  <c r="E69" i="31"/>
  <c r="E94" i="33"/>
  <c r="E94" i="28"/>
  <c r="E56" i="28"/>
  <c r="E58" i="28"/>
  <c r="D17" i="27"/>
  <c r="E17" i="27" s="1"/>
  <c r="E102" i="33"/>
  <c r="E69" i="28"/>
  <c r="E70" i="28"/>
  <c r="E42" i="28"/>
  <c r="E102" i="28"/>
  <c r="E63" i="31"/>
  <c r="AP13" i="27"/>
  <c r="E131" i="30"/>
  <c r="E58" i="30"/>
  <c r="E41" i="29"/>
  <c r="T9" i="36"/>
  <c r="D11" i="33"/>
  <c r="E11" i="33" s="1"/>
  <c r="E131" i="27"/>
  <c r="D12" i="33"/>
  <c r="E12" i="33" s="1"/>
  <c r="E129" i="29"/>
  <c r="E121" i="29"/>
  <c r="E90" i="29"/>
  <c r="E46" i="29"/>
  <c r="E33" i="29"/>
  <c r="E42" i="29"/>
  <c r="E86" i="29"/>
  <c r="E33" i="27"/>
  <c r="E97" i="27"/>
  <c r="E96" i="27"/>
  <c r="E66" i="27"/>
  <c r="E60" i="29"/>
  <c r="E124" i="27"/>
  <c r="E123" i="29"/>
  <c r="E43" i="29"/>
  <c r="E75" i="29"/>
  <c r="E32" i="29"/>
  <c r="E93" i="27"/>
  <c r="E55" i="27"/>
  <c r="E59" i="27"/>
  <c r="D15" i="33"/>
  <c r="E15" i="33" s="1"/>
  <c r="E7" i="29"/>
  <c r="D12" i="37"/>
  <c r="F12" i="37" s="1"/>
  <c r="E131" i="29"/>
  <c r="E98" i="29"/>
  <c r="E65" i="29"/>
  <c r="E34" i="29"/>
  <c r="E85" i="29"/>
  <c r="E64" i="29"/>
  <c r="E56" i="29"/>
  <c r="E42" i="33"/>
  <c r="E108" i="31"/>
  <c r="E80" i="31"/>
  <c r="E47" i="31"/>
  <c r="E86" i="31"/>
  <c r="E31" i="29"/>
  <c r="E126" i="29"/>
  <c r="E125" i="29"/>
  <c r="E94" i="29"/>
  <c r="E57" i="29"/>
  <c r="E72" i="29"/>
  <c r="E109" i="29"/>
  <c r="E49" i="29"/>
  <c r="E102" i="29"/>
  <c r="E103" i="29"/>
  <c r="E37" i="29"/>
  <c r="E84" i="29"/>
  <c r="E92" i="33"/>
  <c r="E89" i="33"/>
  <c r="E100" i="31"/>
  <c r="E67" i="31"/>
  <c r="D11" i="23"/>
  <c r="E11" i="23" s="1"/>
  <c r="AN9" i="24"/>
  <c r="AN21" i="24" s="1"/>
  <c r="E100" i="29"/>
  <c r="AN13" i="23"/>
  <c r="AN13" i="28"/>
  <c r="AN10" i="28"/>
  <c r="AN15" i="28"/>
  <c r="R22" i="27"/>
  <c r="R24" i="27" s="1"/>
  <c r="E35" i="29"/>
  <c r="D18" i="23"/>
  <c r="E18" i="23" s="1"/>
  <c r="D17" i="23"/>
  <c r="E17" i="23" s="1"/>
  <c r="Q110" i="36"/>
  <c r="D19" i="26"/>
  <c r="E19" i="26" s="1"/>
  <c r="E38" i="32"/>
  <c r="D12" i="23"/>
  <c r="E12" i="23" s="1"/>
  <c r="P14" i="36"/>
  <c r="Q36" i="36"/>
  <c r="P22" i="29"/>
  <c r="P24" i="29" s="1"/>
  <c r="E129" i="27"/>
  <c r="E43" i="27"/>
  <c r="E123" i="32"/>
  <c r="E130" i="33"/>
  <c r="Q109" i="36"/>
  <c r="Q93" i="36"/>
  <c r="Q73" i="36"/>
  <c r="Q54" i="36"/>
  <c r="Q34" i="36"/>
  <c r="Q104" i="36"/>
  <c r="Q88" i="36"/>
  <c r="Q68" i="36"/>
  <c r="Q49" i="36"/>
  <c r="Q29" i="36"/>
  <c r="Q95" i="36"/>
  <c r="Q75" i="36"/>
  <c r="Q56" i="36"/>
  <c r="Q39" i="36"/>
  <c r="Q106" i="36"/>
  <c r="Q90" i="36"/>
  <c r="Q70" i="36"/>
  <c r="Q51" i="36"/>
  <c r="Q31" i="36"/>
  <c r="P22" i="26"/>
  <c r="P24" i="26" s="1"/>
  <c r="D15" i="24"/>
  <c r="E15" i="24" s="1"/>
  <c r="E103" i="33"/>
  <c r="E65" i="27"/>
  <c r="E64" i="27"/>
  <c r="E66" i="33"/>
  <c r="E92" i="27"/>
  <c r="E57" i="33"/>
  <c r="E99" i="27"/>
  <c r="E34" i="27"/>
  <c r="D13" i="27"/>
  <c r="E13" i="27" s="1"/>
  <c r="E83" i="33"/>
  <c r="AM10" i="29"/>
  <c r="AM9" i="29"/>
  <c r="AM9" i="27"/>
  <c r="AM21" i="27" s="1"/>
  <c r="AM9" i="26"/>
  <c r="AM19" i="26"/>
  <c r="E41" i="32"/>
  <c r="D15" i="23"/>
  <c r="E15" i="23" s="1"/>
  <c r="P22" i="34"/>
  <c r="P24" i="34" s="1"/>
  <c r="E123" i="27"/>
  <c r="E31" i="33"/>
  <c r="Q105" i="36"/>
  <c r="Q89" i="36"/>
  <c r="Q69" i="36"/>
  <c r="Q50" i="36"/>
  <c r="Q30" i="36"/>
  <c r="Q100" i="36"/>
  <c r="Q82" i="36"/>
  <c r="Q64" i="36"/>
  <c r="Q44" i="36"/>
  <c r="Q107" i="36"/>
  <c r="Q91" i="36"/>
  <c r="Q71" i="36"/>
  <c r="Q52" i="36"/>
  <c r="Q32" i="36"/>
  <c r="Q102" i="36"/>
  <c r="Q84" i="36"/>
  <c r="Q66" i="36"/>
  <c r="Q47" i="36"/>
  <c r="E121" i="33"/>
  <c r="E68" i="33"/>
  <c r="E57" i="27"/>
  <c r="E56" i="27"/>
  <c r="E35" i="33"/>
  <c r="E63" i="27"/>
  <c r="E95" i="27"/>
  <c r="E77" i="27"/>
  <c r="D15" i="28"/>
  <c r="E15" i="28" s="1"/>
  <c r="D18" i="30"/>
  <c r="E18" i="30" s="1"/>
  <c r="D13" i="31"/>
  <c r="E13" i="31" s="1"/>
  <c r="D19" i="35"/>
  <c r="E19" i="35" s="1"/>
  <c r="E70" i="31"/>
  <c r="E101" i="31"/>
  <c r="E83" i="31"/>
  <c r="O75" i="36"/>
  <c r="N17" i="36"/>
  <c r="E122" i="32"/>
  <c r="O108" i="36"/>
  <c r="O92" i="36"/>
  <c r="O70" i="36"/>
  <c r="O47" i="36"/>
  <c r="O95" i="36"/>
  <c r="O73" i="36"/>
  <c r="O54" i="36"/>
  <c r="O94" i="36"/>
  <c r="O72" i="36"/>
  <c r="O53" i="36"/>
  <c r="O97" i="36"/>
  <c r="O78" i="36"/>
  <c r="O56" i="36"/>
  <c r="O32" i="36"/>
  <c r="O45" i="36"/>
  <c r="O27" i="36"/>
  <c r="O34" i="36"/>
  <c r="O48" i="36"/>
  <c r="O29" i="36"/>
  <c r="D18" i="32"/>
  <c r="E18" i="32" s="1"/>
  <c r="E55" i="29"/>
  <c r="E99" i="29"/>
  <c r="E80" i="29"/>
  <c r="D14" i="32"/>
  <c r="E14" i="32" s="1"/>
  <c r="D19" i="34"/>
  <c r="E19" i="34" s="1"/>
  <c r="O110" i="36"/>
  <c r="N22" i="34"/>
  <c r="N24" i="34" s="1"/>
  <c r="O104" i="36"/>
  <c r="O88" i="36"/>
  <c r="O66" i="36"/>
  <c r="O107" i="36"/>
  <c r="O91" i="36"/>
  <c r="O69" i="36"/>
  <c r="O106" i="36"/>
  <c r="O90" i="36"/>
  <c r="O68" i="36"/>
  <c r="O109" i="36"/>
  <c r="O93" i="36"/>
  <c r="O71" i="36"/>
  <c r="O51" i="36"/>
  <c r="O28" i="36"/>
  <c r="O41" i="36"/>
  <c r="O49" i="36"/>
  <c r="O30" i="36"/>
  <c r="O43" i="36"/>
  <c r="AL4" i="36"/>
  <c r="AL11" i="36" s="1"/>
  <c r="N9" i="36"/>
  <c r="E121" i="26"/>
  <c r="D12" i="32"/>
  <c r="E12" i="32" s="1"/>
  <c r="E59" i="29"/>
  <c r="D16" i="32"/>
  <c r="E16" i="32" s="1"/>
  <c r="E109" i="23"/>
  <c r="E49" i="23"/>
  <c r="E72" i="33"/>
  <c r="E58" i="33"/>
  <c r="E74" i="33"/>
  <c r="E82" i="33"/>
  <c r="E108" i="23"/>
  <c r="E80" i="23"/>
  <c r="E91" i="23"/>
  <c r="E123" i="33"/>
  <c r="E126" i="33"/>
  <c r="E126" i="23"/>
  <c r="E129" i="23"/>
  <c r="E130" i="26"/>
  <c r="E64" i="33"/>
  <c r="E59" i="33"/>
  <c r="E80" i="33"/>
  <c r="E110" i="33"/>
  <c r="E52" i="33"/>
  <c r="E112" i="33"/>
  <c r="E50" i="33"/>
  <c r="E101" i="33"/>
  <c r="E131" i="33"/>
  <c r="AJ9" i="30"/>
  <c r="AJ21" i="30" s="1"/>
  <c r="E75" i="23"/>
  <c r="E103" i="23"/>
  <c r="E37" i="23"/>
  <c r="E67" i="23"/>
  <c r="E45" i="23"/>
  <c r="E38" i="27"/>
  <c r="E41" i="33"/>
  <c r="AJ15" i="26"/>
  <c r="J9" i="36"/>
  <c r="J14" i="36"/>
  <c r="J15" i="36"/>
  <c r="J8" i="36"/>
  <c r="J12" i="36"/>
  <c r="E111" i="27"/>
  <c r="E45" i="27"/>
  <c r="D10" i="37"/>
  <c r="E10" i="37" s="1"/>
  <c r="E125" i="27"/>
  <c r="D18" i="37"/>
  <c r="F18" i="37" s="1"/>
  <c r="E129" i="33"/>
  <c r="E7" i="33"/>
  <c r="E123" i="23"/>
  <c r="E122" i="23"/>
  <c r="E130" i="23"/>
  <c r="E48" i="23"/>
  <c r="E125" i="33"/>
  <c r="E123" i="26"/>
  <c r="J22" i="28"/>
  <c r="J24" i="28" s="1"/>
  <c r="D13" i="35"/>
  <c r="E13" i="35" s="1"/>
  <c r="D20" i="31"/>
  <c r="E20" i="31" s="1"/>
  <c r="E93" i="33"/>
  <c r="E56" i="33"/>
  <c r="E32" i="33"/>
  <c r="E110" i="27"/>
  <c r="E90" i="27"/>
  <c r="E52" i="27"/>
  <c r="E47" i="29"/>
  <c r="E109" i="27"/>
  <c r="E81" i="27"/>
  <c r="E49" i="27"/>
  <c r="E86" i="27"/>
  <c r="D20" i="29"/>
  <c r="E20" i="29" s="1"/>
  <c r="E111" i="33"/>
  <c r="E91" i="33"/>
  <c r="E53" i="33"/>
  <c r="E95" i="29"/>
  <c r="E108" i="27"/>
  <c r="E80" i="27"/>
  <c r="E47" i="27"/>
  <c r="E86" i="33"/>
  <c r="E100" i="33"/>
  <c r="E67" i="33"/>
  <c r="E36" i="33"/>
  <c r="E104" i="33"/>
  <c r="E75" i="33"/>
  <c r="E44" i="33"/>
  <c r="E91" i="27"/>
  <c r="E53" i="27"/>
  <c r="E105" i="33"/>
  <c r="E85" i="33"/>
  <c r="E69" i="33"/>
  <c r="E51" i="33"/>
  <c r="E30" i="33"/>
  <c r="E71" i="33"/>
  <c r="E98" i="23"/>
  <c r="E65" i="23"/>
  <c r="E33" i="23"/>
  <c r="E97" i="23"/>
  <c r="E64" i="23"/>
  <c r="E32" i="23"/>
  <c r="E96" i="23"/>
  <c r="E63" i="23"/>
  <c r="E29" i="23"/>
  <c r="AJ10" i="29"/>
  <c r="AJ9" i="29"/>
  <c r="E99" i="23"/>
  <c r="E66" i="23"/>
  <c r="E101" i="23"/>
  <c r="E83" i="23"/>
  <c r="E70" i="23"/>
  <c r="E51" i="23"/>
  <c r="E74" i="23"/>
  <c r="E89" i="23"/>
  <c r="E73" i="23"/>
  <c r="E69" i="23"/>
  <c r="E50" i="23"/>
  <c r="E82" i="23"/>
  <c r="E41" i="23"/>
  <c r="E105" i="23"/>
  <c r="E85" i="23"/>
  <c r="E72" i="23"/>
  <c r="E58" i="23"/>
  <c r="E46" i="23"/>
  <c r="E102" i="23"/>
  <c r="E84" i="23"/>
  <c r="E71" i="23"/>
  <c r="E54" i="23"/>
  <c r="E107" i="23"/>
  <c r="E30" i="23"/>
  <c r="E81" i="23"/>
  <c r="E111" i="23"/>
  <c r="E53" i="23"/>
  <c r="E41" i="26"/>
  <c r="E125" i="23"/>
  <c r="D19" i="33"/>
  <c r="E19" i="33" s="1"/>
  <c r="AJ10" i="26"/>
  <c r="E97" i="33"/>
  <c r="E33" i="33"/>
  <c r="E95" i="33"/>
  <c r="E108" i="33"/>
  <c r="E47" i="33"/>
  <c r="E90" i="33"/>
  <c r="E43" i="33"/>
  <c r="E54" i="33"/>
  <c r="E104" i="23"/>
  <c r="E44" i="23"/>
  <c r="E68" i="23"/>
  <c r="E100" i="23"/>
  <c r="E35" i="23"/>
  <c r="E106" i="23"/>
  <c r="E76" i="23"/>
  <c r="E38" i="33"/>
  <c r="E60" i="33"/>
  <c r="J22" i="26"/>
  <c r="J24" i="26" s="1"/>
  <c r="D10" i="29"/>
  <c r="J22" i="23"/>
  <c r="J24" i="23" s="1"/>
  <c r="K36" i="36"/>
  <c r="E130" i="27"/>
  <c r="E31" i="27"/>
  <c r="E126" i="27"/>
  <c r="E121" i="27"/>
  <c r="E124" i="33"/>
  <c r="E122" i="33"/>
  <c r="E31" i="23"/>
  <c r="E121" i="23"/>
  <c r="E124" i="23"/>
  <c r="E43" i="23"/>
  <c r="E109" i="33"/>
  <c r="E81" i="33"/>
  <c r="E49" i="33"/>
  <c r="E104" i="27"/>
  <c r="E75" i="27"/>
  <c r="E37" i="27"/>
  <c r="E103" i="27"/>
  <c r="E68" i="27"/>
  <c r="E36" i="27"/>
  <c r="E106" i="33"/>
  <c r="E76" i="33"/>
  <c r="E45" i="33"/>
  <c r="E66" i="29"/>
  <c r="E100" i="27"/>
  <c r="E67" i="27"/>
  <c r="E35" i="27"/>
  <c r="E77" i="33"/>
  <c r="J13" i="38"/>
  <c r="E96" i="33"/>
  <c r="E63" i="33"/>
  <c r="E29" i="33"/>
  <c r="E108" i="29"/>
  <c r="E98" i="33"/>
  <c r="E65" i="33"/>
  <c r="E34" i="33"/>
  <c r="E106" i="27"/>
  <c r="E76" i="27"/>
  <c r="E48" i="33"/>
  <c r="E67" i="29"/>
  <c r="D12" i="27"/>
  <c r="E12" i="27" s="1"/>
  <c r="D15" i="27"/>
  <c r="E15" i="27" s="1"/>
  <c r="D18" i="28"/>
  <c r="E18" i="28" s="1"/>
  <c r="E73" i="33"/>
  <c r="E70" i="33"/>
  <c r="E107" i="33"/>
  <c r="E84" i="33"/>
  <c r="E94" i="23"/>
  <c r="E57" i="23"/>
  <c r="E86" i="23"/>
  <c r="J22" i="27"/>
  <c r="J24" i="27" s="1"/>
  <c r="AJ9" i="28"/>
  <c r="AJ10" i="28"/>
  <c r="AJ13" i="28"/>
  <c r="AJ15" i="28"/>
  <c r="E93" i="23"/>
  <c r="E56" i="23"/>
  <c r="E92" i="23"/>
  <c r="E55" i="23"/>
  <c r="E112" i="23"/>
  <c r="E95" i="23"/>
  <c r="E59" i="23"/>
  <c r="E77" i="23"/>
  <c r="AK16" i="22"/>
  <c r="AR16" i="22"/>
  <c r="AO16" i="22"/>
  <c r="AN16" i="22"/>
  <c r="AJ16" i="22"/>
  <c r="AH16" i="22"/>
  <c r="AT16" i="22"/>
  <c r="AU16" i="22"/>
  <c r="AM16" i="22"/>
  <c r="AL16" i="22"/>
  <c r="AP16" i="22"/>
  <c r="AI16" i="22"/>
  <c r="AQ16" i="22"/>
  <c r="AS16" i="22"/>
  <c r="E48" i="26"/>
  <c r="E89" i="26"/>
  <c r="E73" i="26"/>
  <c r="E69" i="26"/>
  <c r="E50" i="26"/>
  <c r="E82" i="26"/>
  <c r="E74" i="26"/>
  <c r="E105" i="26"/>
  <c r="E85" i="26"/>
  <c r="E72" i="26"/>
  <c r="E58" i="26"/>
  <c r="E46" i="26"/>
  <c r="E107" i="26"/>
  <c r="E102" i="26"/>
  <c r="E84" i="26"/>
  <c r="E71" i="26"/>
  <c r="E54" i="26"/>
  <c r="E42" i="26"/>
  <c r="E70" i="26"/>
  <c r="E101" i="26"/>
  <c r="E30" i="26"/>
  <c r="E51" i="26"/>
  <c r="E83" i="26"/>
  <c r="BH17" i="26"/>
  <c r="BH12" i="26"/>
  <c r="BH14" i="26" s="1"/>
  <c r="BH16" i="26" s="1"/>
  <c r="BH10" i="26"/>
  <c r="E109" i="26"/>
  <c r="E49" i="26"/>
  <c r="AI10" i="26"/>
  <c r="AI9" i="26"/>
  <c r="E106" i="26"/>
  <c r="E45" i="26"/>
  <c r="E92" i="26"/>
  <c r="E98" i="26"/>
  <c r="E34" i="26"/>
  <c r="AU6" i="24"/>
  <c r="H13" i="36"/>
  <c r="H22" i="23"/>
  <c r="H24" i="23" s="1"/>
  <c r="D13" i="26"/>
  <c r="E13" i="26" s="1"/>
  <c r="D18" i="27"/>
  <c r="E18" i="27" s="1"/>
  <c r="E43" i="26"/>
  <c r="BH17" i="29"/>
  <c r="BH12" i="29"/>
  <c r="BH14" i="29" s="1"/>
  <c r="BH16" i="29" s="1"/>
  <c r="E68" i="26"/>
  <c r="AI13" i="31"/>
  <c r="H22" i="35"/>
  <c r="H24" i="35" s="1"/>
  <c r="E99" i="26"/>
  <c r="E35" i="26"/>
  <c r="AI13" i="23"/>
  <c r="AU6" i="23"/>
  <c r="AI7" i="23" s="1"/>
  <c r="E80" i="26"/>
  <c r="E94" i="26"/>
  <c r="E38" i="26"/>
  <c r="E41" i="34"/>
  <c r="BA21" i="26"/>
  <c r="BA24" i="26" s="1"/>
  <c r="H22" i="29"/>
  <c r="H24" i="29" s="1"/>
  <c r="D11" i="24"/>
  <c r="E11" i="24" s="1"/>
  <c r="H12" i="36"/>
  <c r="H14" i="36"/>
  <c r="D13" i="28"/>
  <c r="E13" i="28" s="1"/>
  <c r="D13" i="32"/>
  <c r="E13" i="32" s="1"/>
  <c r="H22" i="30"/>
  <c r="H24" i="30" s="1"/>
  <c r="H22" i="27"/>
  <c r="H24" i="27" s="1"/>
  <c r="E7" i="26"/>
  <c r="D8" i="37"/>
  <c r="F8" i="37" s="1"/>
  <c r="E131" i="26"/>
  <c r="AU6" i="26"/>
  <c r="AU13" i="26" s="1"/>
  <c r="AI9" i="29"/>
  <c r="E97" i="26"/>
  <c r="E64" i="26"/>
  <c r="E33" i="26"/>
  <c r="E112" i="26"/>
  <c r="E36" i="29"/>
  <c r="E77" i="29"/>
  <c r="I75" i="36"/>
  <c r="E95" i="26"/>
  <c r="E59" i="26"/>
  <c r="E111" i="29"/>
  <c r="E91" i="29"/>
  <c r="E53" i="29"/>
  <c r="E100" i="26"/>
  <c r="E67" i="26"/>
  <c r="E36" i="26"/>
  <c r="E110" i="26"/>
  <c r="E90" i="26"/>
  <c r="E52" i="26"/>
  <c r="E77" i="26"/>
  <c r="BH17" i="27"/>
  <c r="BH12" i="27"/>
  <c r="BH14" i="27" s="1"/>
  <c r="BH16" i="27" s="1"/>
  <c r="BH10" i="27"/>
  <c r="E81" i="26"/>
  <c r="E76" i="26"/>
  <c r="E55" i="26"/>
  <c r="E65" i="26"/>
  <c r="E60" i="26"/>
  <c r="H8" i="36"/>
  <c r="E124" i="26"/>
  <c r="E31" i="26"/>
  <c r="E103" i="26"/>
  <c r="E37" i="26"/>
  <c r="F117" i="38"/>
  <c r="E66" i="26"/>
  <c r="BH12" i="23"/>
  <c r="BH14" i="23" s="1"/>
  <c r="BH10" i="23"/>
  <c r="BH17" i="23"/>
  <c r="AU22" i="22"/>
  <c r="E108" i="26"/>
  <c r="E47" i="26"/>
  <c r="E57" i="26"/>
  <c r="E86" i="26"/>
  <c r="E38" i="34"/>
  <c r="E60" i="34"/>
  <c r="H10" i="36"/>
  <c r="H11" i="36"/>
  <c r="AU6" i="28"/>
  <c r="AL7" i="28" s="1"/>
  <c r="AU6" i="35"/>
  <c r="AU13" i="35" s="1"/>
  <c r="BH10" i="29"/>
  <c r="E129" i="26"/>
  <c r="E126" i="26"/>
  <c r="E125" i="26"/>
  <c r="BH17" i="35"/>
  <c r="BH12" i="35"/>
  <c r="BH14" i="35" s="1"/>
  <c r="BH16" i="35" s="1"/>
  <c r="BH10" i="35"/>
  <c r="E105" i="29"/>
  <c r="E89" i="29"/>
  <c r="E69" i="29"/>
  <c r="E30" i="29"/>
  <c r="E83" i="29"/>
  <c r="E51" i="29"/>
  <c r="E73" i="29"/>
  <c r="E50" i="29"/>
  <c r="E82" i="29"/>
  <c r="E74" i="29"/>
  <c r="E70" i="29"/>
  <c r="E101" i="29"/>
  <c r="E107" i="29"/>
  <c r="E93" i="26"/>
  <c r="E56" i="26"/>
  <c r="E32" i="26"/>
  <c r="E63" i="29"/>
  <c r="E29" i="29"/>
  <c r="AI13" i="29"/>
  <c r="E111" i="26"/>
  <c r="E91" i="26"/>
  <c r="E53" i="26"/>
  <c r="E106" i="29"/>
  <c r="E76" i="29"/>
  <c r="E45" i="29"/>
  <c r="E96" i="26"/>
  <c r="E63" i="26"/>
  <c r="E29" i="26"/>
  <c r="E92" i="29"/>
  <c r="E104" i="26"/>
  <c r="E75" i="26"/>
  <c r="E44" i="26"/>
  <c r="E48" i="27"/>
  <c r="E102" i="27"/>
  <c r="E84" i="27"/>
  <c r="E71" i="27"/>
  <c r="E54" i="27"/>
  <c r="E42" i="27"/>
  <c r="E41" i="27"/>
  <c r="E101" i="27"/>
  <c r="E83" i="27"/>
  <c r="E70" i="27"/>
  <c r="E51" i="27"/>
  <c r="E89" i="27"/>
  <c r="E73" i="27"/>
  <c r="E69" i="27"/>
  <c r="E50" i="27"/>
  <c r="E72" i="27"/>
  <c r="E46" i="27"/>
  <c r="E58" i="27"/>
  <c r="E30" i="27"/>
  <c r="E105" i="27"/>
  <c r="E107" i="27"/>
  <c r="E82" i="27"/>
  <c r="E74" i="27"/>
  <c r="E85" i="27"/>
  <c r="BH17" i="28"/>
  <c r="BH12" i="28"/>
  <c r="BH14" i="28" s="1"/>
  <c r="BH16" i="28" s="1"/>
  <c r="BH10" i="28"/>
  <c r="AI13" i="30"/>
  <c r="E60" i="27"/>
  <c r="E60" i="32"/>
  <c r="F22" i="34"/>
  <c r="F24" i="34" s="1"/>
  <c r="O52" i="37" s="1"/>
  <c r="BA12" i="34"/>
  <c r="BA14" i="34" s="1"/>
  <c r="BA16" i="34" s="1"/>
  <c r="E126" i="32"/>
  <c r="BA16" i="30"/>
  <c r="BA21" i="30"/>
  <c r="BA24" i="30" s="1"/>
  <c r="E34" i="32"/>
  <c r="F14" i="36"/>
  <c r="G14" i="36" s="1"/>
  <c r="D16" i="37"/>
  <c r="E16" i="37" s="1"/>
  <c r="E80" i="32"/>
  <c r="T15" i="36"/>
  <c r="D17" i="32"/>
  <c r="E17" i="32" s="1"/>
  <c r="E130" i="32"/>
  <c r="E31" i="32"/>
  <c r="E124" i="32"/>
  <c r="E47" i="32"/>
  <c r="E129" i="32"/>
  <c r="E7" i="32"/>
  <c r="E96" i="32"/>
  <c r="E108" i="32"/>
  <c r="E63" i="32"/>
  <c r="E91" i="32"/>
  <c r="E92" i="32"/>
  <c r="E100" i="32"/>
  <c r="E67" i="32"/>
  <c r="E29" i="32"/>
  <c r="E99" i="32"/>
  <c r="E53" i="32"/>
  <c r="E94" i="32"/>
  <c r="E95" i="32"/>
  <c r="E35" i="32"/>
  <c r="E52" i="32"/>
  <c r="E36" i="32"/>
  <c r="E59" i="32"/>
  <c r="E104" i="32"/>
  <c r="E111" i="32"/>
  <c r="E66" i="32"/>
  <c r="E77" i="32"/>
  <c r="E75" i="32"/>
  <c r="E57" i="34"/>
  <c r="E106" i="32"/>
  <c r="E76" i="32"/>
  <c r="E45" i="32"/>
  <c r="E57" i="32"/>
  <c r="E98" i="32"/>
  <c r="E65" i="32"/>
  <c r="E97" i="32"/>
  <c r="E64" i="32"/>
  <c r="E33" i="32"/>
  <c r="E93" i="32"/>
  <c r="E56" i="32"/>
  <c r="E32" i="32"/>
  <c r="E112" i="32"/>
  <c r="E110" i="32"/>
  <c r="E90" i="32"/>
  <c r="E44" i="32"/>
  <c r="E109" i="32"/>
  <c r="E81" i="32"/>
  <c r="E49" i="32"/>
  <c r="E131" i="32"/>
  <c r="E84" i="32"/>
  <c r="E46" i="32"/>
  <c r="E121" i="32"/>
  <c r="E101" i="32"/>
  <c r="E83" i="32"/>
  <c r="E70" i="32"/>
  <c r="E51" i="32"/>
  <c r="E43" i="32"/>
  <c r="E89" i="32"/>
  <c r="E69" i="32"/>
  <c r="E50" i="32"/>
  <c r="E107" i="32"/>
  <c r="E74" i="32"/>
  <c r="E30" i="32"/>
  <c r="E125" i="32"/>
  <c r="E73" i="32"/>
  <c r="E42" i="32"/>
  <c r="E105" i="32"/>
  <c r="E85" i="32"/>
  <c r="E72" i="32"/>
  <c r="E58" i="32"/>
  <c r="E48" i="32"/>
  <c r="E102" i="32"/>
  <c r="E71" i="32"/>
  <c r="E54" i="32"/>
  <c r="E82" i="32"/>
  <c r="E103" i="32"/>
  <c r="E68" i="32"/>
  <c r="E37" i="32"/>
  <c r="E55" i="32"/>
  <c r="D5" i="36"/>
  <c r="E50" i="36" s="1"/>
  <c r="K110" i="36"/>
  <c r="U27" i="36"/>
  <c r="U31" i="36"/>
  <c r="U35" i="36"/>
  <c r="U42" i="36"/>
  <c r="U47" i="36"/>
  <c r="U51" i="36"/>
  <c r="U55" i="36"/>
  <c r="U62" i="36"/>
  <c r="U66" i="36"/>
  <c r="U70" i="36"/>
  <c r="U74" i="36"/>
  <c r="U81" i="36"/>
  <c r="U88" i="36"/>
  <c r="U92" i="36"/>
  <c r="U96" i="36"/>
  <c r="U100" i="36"/>
  <c r="U104" i="36"/>
  <c r="U108" i="36"/>
  <c r="AO4" i="36"/>
  <c r="U28" i="36"/>
  <c r="U32" i="36"/>
  <c r="U39" i="36"/>
  <c r="U43" i="36"/>
  <c r="U48" i="36"/>
  <c r="U52" i="36"/>
  <c r="U56" i="36"/>
  <c r="U63" i="36"/>
  <c r="U67" i="36"/>
  <c r="U71" i="36"/>
  <c r="U78" i="36"/>
  <c r="U82" i="36"/>
  <c r="U89" i="36"/>
  <c r="U93" i="36"/>
  <c r="U97" i="36"/>
  <c r="U101" i="36"/>
  <c r="U105" i="36"/>
  <c r="U109" i="36"/>
  <c r="U46" i="36"/>
  <c r="U5" i="36"/>
  <c r="U22" i="36" s="1"/>
  <c r="AO6" i="36" s="1"/>
  <c r="U29" i="36"/>
  <c r="U33" i="36"/>
  <c r="U40" i="36"/>
  <c r="U44" i="36"/>
  <c r="U49" i="36"/>
  <c r="U53" i="36"/>
  <c r="U57" i="36"/>
  <c r="U64" i="36"/>
  <c r="U68" i="36"/>
  <c r="U72" i="36"/>
  <c r="U79" i="36"/>
  <c r="U83" i="36"/>
  <c r="U90" i="36"/>
  <c r="U94" i="36"/>
  <c r="U98" i="36"/>
  <c r="U102" i="36"/>
  <c r="U106" i="36"/>
  <c r="U30" i="36"/>
  <c r="U34" i="36"/>
  <c r="U41" i="36"/>
  <c r="U45" i="36"/>
  <c r="U50" i="36"/>
  <c r="U54" i="36"/>
  <c r="U61" i="36"/>
  <c r="U65" i="36"/>
  <c r="U69" i="36"/>
  <c r="U73" i="36"/>
  <c r="U80" i="36"/>
  <c r="U87" i="36"/>
  <c r="U91" i="36"/>
  <c r="U95" i="36"/>
  <c r="U99" i="36"/>
  <c r="U103" i="36"/>
  <c r="U107" i="36"/>
  <c r="U58" i="36"/>
  <c r="U75" i="36"/>
  <c r="U84" i="36"/>
  <c r="U110" i="36"/>
  <c r="D16" i="33"/>
  <c r="E16" i="33" s="1"/>
  <c r="E99" i="34"/>
  <c r="E90" i="34"/>
  <c r="E94" i="34"/>
  <c r="E52" i="34"/>
  <c r="AJ4" i="36"/>
  <c r="AJ11" i="36" s="1"/>
  <c r="K28" i="36"/>
  <c r="K32" i="36"/>
  <c r="K39" i="36"/>
  <c r="K43" i="36"/>
  <c r="K48" i="36"/>
  <c r="K52" i="36"/>
  <c r="K56" i="36"/>
  <c r="K63" i="36"/>
  <c r="K67" i="36"/>
  <c r="K71" i="36"/>
  <c r="K78" i="36"/>
  <c r="K82" i="36"/>
  <c r="K88" i="36"/>
  <c r="K92" i="36"/>
  <c r="K96" i="36"/>
  <c r="K100" i="36"/>
  <c r="K104" i="36"/>
  <c r="K108" i="36"/>
  <c r="K46" i="36"/>
  <c r="K5" i="36"/>
  <c r="K22" i="36" s="1"/>
  <c r="AJ6" i="36" s="1"/>
  <c r="K29" i="36"/>
  <c r="K33" i="36"/>
  <c r="K40" i="36"/>
  <c r="K44" i="36"/>
  <c r="K49" i="36"/>
  <c r="K53" i="36"/>
  <c r="K57" i="36"/>
  <c r="K64" i="36"/>
  <c r="K68" i="36"/>
  <c r="K72" i="36"/>
  <c r="K79" i="36"/>
  <c r="K83" i="36"/>
  <c r="K89" i="36"/>
  <c r="K93" i="36"/>
  <c r="K97" i="36"/>
  <c r="K101" i="36"/>
  <c r="K105" i="36"/>
  <c r="K109" i="36"/>
  <c r="K31" i="36"/>
  <c r="K42" i="36"/>
  <c r="K51" i="36"/>
  <c r="K62" i="36"/>
  <c r="K70" i="36"/>
  <c r="K81" i="36"/>
  <c r="K91" i="36"/>
  <c r="K107" i="36"/>
  <c r="K34" i="36"/>
  <c r="K45" i="36"/>
  <c r="K54" i="36"/>
  <c r="K65" i="36"/>
  <c r="K73" i="36"/>
  <c r="K84" i="36"/>
  <c r="K94" i="36"/>
  <c r="K102" i="36"/>
  <c r="K27" i="36"/>
  <c r="K35" i="36"/>
  <c r="K47" i="36"/>
  <c r="K55" i="36"/>
  <c r="K66" i="36"/>
  <c r="K74" i="36"/>
  <c r="K87" i="36"/>
  <c r="K95" i="36"/>
  <c r="K103" i="36"/>
  <c r="K30" i="36"/>
  <c r="K41" i="36"/>
  <c r="K50" i="36"/>
  <c r="K61" i="36"/>
  <c r="K69" i="36"/>
  <c r="K80" i="36"/>
  <c r="K90" i="36"/>
  <c r="K98" i="36"/>
  <c r="K106" i="36"/>
  <c r="K58" i="36"/>
  <c r="K99" i="36"/>
  <c r="E34" i="34"/>
  <c r="E111" i="34"/>
  <c r="E65" i="34"/>
  <c r="E86" i="34"/>
  <c r="E106" i="34"/>
  <c r="E75" i="34"/>
  <c r="E44" i="34"/>
  <c r="E104" i="34"/>
  <c r="E68" i="34"/>
  <c r="E37" i="34"/>
  <c r="E109" i="34"/>
  <c r="E80" i="34"/>
  <c r="E47" i="34"/>
  <c r="E100" i="34"/>
  <c r="E66" i="34"/>
  <c r="E35" i="34"/>
  <c r="E98" i="34"/>
  <c r="E64" i="34"/>
  <c r="E33" i="34"/>
  <c r="E103" i="34"/>
  <c r="E67" i="34"/>
  <c r="E36" i="34"/>
  <c r="E96" i="34"/>
  <c r="E59" i="34"/>
  <c r="E29" i="34"/>
  <c r="E93" i="34"/>
  <c r="E56" i="34"/>
  <c r="E112" i="34"/>
  <c r="E97" i="34"/>
  <c r="E63" i="34"/>
  <c r="E32" i="34"/>
  <c r="E91" i="34"/>
  <c r="E53" i="34"/>
  <c r="E121" i="34"/>
  <c r="E125" i="34"/>
  <c r="E131" i="34"/>
  <c r="E122" i="34"/>
  <c r="E126" i="34"/>
  <c r="D19" i="37"/>
  <c r="E123" i="34"/>
  <c r="E129" i="34"/>
  <c r="E31" i="34"/>
  <c r="E7" i="34"/>
  <c r="E124" i="34"/>
  <c r="E130" i="34"/>
  <c r="E102" i="34"/>
  <c r="E84" i="34"/>
  <c r="E71" i="34"/>
  <c r="E54" i="34"/>
  <c r="E46" i="34"/>
  <c r="E74" i="34"/>
  <c r="E101" i="34"/>
  <c r="E83" i="34"/>
  <c r="E70" i="34"/>
  <c r="E51" i="34"/>
  <c r="E43" i="34"/>
  <c r="E82" i="34"/>
  <c r="E30" i="34"/>
  <c r="E89" i="34"/>
  <c r="E73" i="34"/>
  <c r="E69" i="34"/>
  <c r="E50" i="34"/>
  <c r="E42" i="34"/>
  <c r="E107" i="34"/>
  <c r="E105" i="34"/>
  <c r="E85" i="34"/>
  <c r="E72" i="34"/>
  <c r="E58" i="34"/>
  <c r="E48" i="34"/>
  <c r="E110" i="34"/>
  <c r="E81" i="34"/>
  <c r="E49" i="34"/>
  <c r="E92" i="34"/>
  <c r="E55" i="34"/>
  <c r="E108" i="34"/>
  <c r="E76" i="34"/>
  <c r="E45" i="34"/>
  <c r="E77" i="34"/>
  <c r="N3" i="38"/>
  <c r="F94" i="38"/>
  <c r="F87" i="38"/>
  <c r="BA16" i="24"/>
  <c r="BA21" i="24"/>
  <c r="BA24" i="24" s="1"/>
  <c r="BA16" i="31"/>
  <c r="BA21" i="31"/>
  <c r="BA24" i="31" s="1"/>
  <c r="AO21" i="32"/>
  <c r="I25" i="21"/>
  <c r="AO11" i="23"/>
  <c r="U114" i="23"/>
  <c r="T256" i="37" s="1"/>
  <c r="AM11" i="28"/>
  <c r="Q114" i="28"/>
  <c r="T199" i="37" s="1"/>
  <c r="D114" i="33"/>
  <c r="E114" i="33" s="1"/>
  <c r="T18" i="37" s="1"/>
  <c r="D114" i="29"/>
  <c r="S12" i="37" s="1"/>
  <c r="AS9" i="36"/>
  <c r="AN11" i="32"/>
  <c r="AN16" i="32" s="1"/>
  <c r="AN17" i="32" s="1"/>
  <c r="S114" i="32"/>
  <c r="T235" i="37" s="1"/>
  <c r="AK11" i="28"/>
  <c r="M114" i="28"/>
  <c r="T137" i="37" s="1"/>
  <c r="H23" i="21"/>
  <c r="AO11" i="28"/>
  <c r="U114" i="28"/>
  <c r="T261" i="37" s="1"/>
  <c r="AB117" i="28"/>
  <c r="I114" i="32"/>
  <c r="T80" i="37" s="1"/>
  <c r="AI11" i="32"/>
  <c r="AO10" i="33"/>
  <c r="AO19" i="33"/>
  <c r="AO14" i="33"/>
  <c r="AO15" i="33" s="1"/>
  <c r="AQ11" i="30"/>
  <c r="Y114" i="30"/>
  <c r="T326" i="37" s="1"/>
  <c r="Y114" i="32"/>
  <c r="T328" i="37" s="1"/>
  <c r="AQ11" i="32"/>
  <c r="AA114" i="34"/>
  <c r="T362" i="37" s="1"/>
  <c r="AR11" i="34"/>
  <c r="AS25" i="22"/>
  <c r="AS26" i="22" s="1"/>
  <c r="AS30" i="22"/>
  <c r="AL11" i="29"/>
  <c r="O114" i="29"/>
  <c r="T169" i="37" s="1"/>
  <c r="AI11" i="30"/>
  <c r="I114" i="30"/>
  <c r="T78" i="37" s="1"/>
  <c r="AK11" i="24"/>
  <c r="M114" i="24"/>
  <c r="T133" i="37" s="1"/>
  <c r="AQ11" i="35"/>
  <c r="Y114" i="35"/>
  <c r="T332" i="37" s="1"/>
  <c r="AL11" i="31"/>
  <c r="O114" i="31"/>
  <c r="T172" i="37" s="1"/>
  <c r="AN11" i="31"/>
  <c r="S114" i="31"/>
  <c r="T234" i="37" s="1"/>
  <c r="AM11" i="31"/>
  <c r="Q114" i="31"/>
  <c r="T203" i="37" s="1"/>
  <c r="AP11" i="27"/>
  <c r="W114" i="27"/>
  <c r="T291" i="37" s="1"/>
  <c r="AT11" i="32"/>
  <c r="AT16" i="32" s="1"/>
  <c r="AT17" i="32" s="1"/>
  <c r="AE114" i="32"/>
  <c r="AT21" i="32"/>
  <c r="AR10" i="33"/>
  <c r="AR19" i="33"/>
  <c r="AR14" i="33"/>
  <c r="AR15" i="33" s="1"/>
  <c r="AT21" i="33"/>
  <c r="AT16" i="33"/>
  <c r="AT17" i="33" s="1"/>
  <c r="F127" i="22"/>
  <c r="C24" i="21"/>
  <c r="D15" i="19"/>
  <c r="AK25" i="22"/>
  <c r="AK26" i="22" s="1"/>
  <c r="AK30" i="22"/>
  <c r="AT11" i="23"/>
  <c r="AE114" i="23"/>
  <c r="K25" i="21"/>
  <c r="P30" i="41"/>
  <c r="P32" i="41"/>
  <c r="Q32" i="41" s="1"/>
  <c r="AK11" i="32"/>
  <c r="M114" i="32"/>
  <c r="T142" i="37" s="1"/>
  <c r="AM10" i="34"/>
  <c r="AM19" i="34"/>
  <c r="AO25" i="22"/>
  <c r="AO26" i="22" s="1"/>
  <c r="AO30" i="22"/>
  <c r="AL28" i="22"/>
  <c r="AL18" i="22"/>
  <c r="H25" i="21"/>
  <c r="AN11" i="23"/>
  <c r="S114" i="23"/>
  <c r="T225" i="37" s="1"/>
  <c r="AS11" i="35"/>
  <c r="AC114" i="35"/>
  <c r="T394" i="37" s="1"/>
  <c r="AN11" i="24"/>
  <c r="S114" i="24"/>
  <c r="T226" i="37" s="1"/>
  <c r="AI11" i="35"/>
  <c r="I114" i="35"/>
  <c r="T84" i="37" s="1"/>
  <c r="AT11" i="31"/>
  <c r="AE114" i="31"/>
  <c r="AO11" i="31"/>
  <c r="U114" i="31"/>
  <c r="T265" i="37" s="1"/>
  <c r="S114" i="35"/>
  <c r="T239" i="37" s="1"/>
  <c r="AN11" i="35"/>
  <c r="AQ11" i="28"/>
  <c r="Y114" i="28"/>
  <c r="T323" i="37" s="1"/>
  <c r="AP11" i="32"/>
  <c r="W114" i="32"/>
  <c r="T297" i="37" s="1"/>
  <c r="AP10" i="33"/>
  <c r="AP14" i="33"/>
  <c r="AP15" i="33" s="1"/>
  <c r="AI30" i="22"/>
  <c r="N23" i="21"/>
  <c r="AP11" i="29"/>
  <c r="W114" i="29"/>
  <c r="T293" i="37" s="1"/>
  <c r="AO11" i="35"/>
  <c r="U114" i="35"/>
  <c r="T270" i="37" s="1"/>
  <c r="AT11" i="30"/>
  <c r="AE114" i="30"/>
  <c r="AO11" i="24"/>
  <c r="U114" i="24"/>
  <c r="T257" i="37" s="1"/>
  <c r="AT11" i="35"/>
  <c r="AE114" i="35"/>
  <c r="AM11" i="27"/>
  <c r="Q114" i="27"/>
  <c r="T198" i="37" s="1"/>
  <c r="AR11" i="31"/>
  <c r="AA114" i="31"/>
  <c r="T358" i="37" s="1"/>
  <c r="AQ11" i="31"/>
  <c r="Y114" i="31"/>
  <c r="T327" i="37" s="1"/>
  <c r="AL11" i="27"/>
  <c r="O114" i="27"/>
  <c r="T167" i="37" s="1"/>
  <c r="AR11" i="32"/>
  <c r="AA114" i="32"/>
  <c r="T359" i="37" s="1"/>
  <c r="AH28" i="22"/>
  <c r="AH18" i="22"/>
  <c r="C116" i="20"/>
  <c r="Z117" i="27"/>
  <c r="AR11" i="27"/>
  <c r="AA114" i="27"/>
  <c r="T353" i="37" s="1"/>
  <c r="AD117" i="35"/>
  <c r="AE117" i="35" s="1"/>
  <c r="AO11" i="32"/>
  <c r="U114" i="32"/>
  <c r="T266" i="37" s="1"/>
  <c r="F214" i="38"/>
  <c r="T3" i="38"/>
  <c r="F207" i="38"/>
  <c r="AN20" i="22"/>
  <c r="S124" i="22"/>
  <c r="AQ30" i="22"/>
  <c r="G114" i="29"/>
  <c r="T45" i="37" s="1"/>
  <c r="AH11" i="29"/>
  <c r="AM11" i="30"/>
  <c r="Q114" i="30"/>
  <c r="T202" i="37" s="1"/>
  <c r="AK11" i="23"/>
  <c r="M114" i="23"/>
  <c r="T132" i="37" s="1"/>
  <c r="AL11" i="30"/>
  <c r="O114" i="30"/>
  <c r="T171" i="37" s="1"/>
  <c r="AL11" i="35"/>
  <c r="O114" i="35"/>
  <c r="T177" i="37" s="1"/>
  <c r="AH11" i="27"/>
  <c r="G114" i="27"/>
  <c r="T43" i="37" s="1"/>
  <c r="AR11" i="35"/>
  <c r="AA114" i="35"/>
  <c r="T363" i="37" s="1"/>
  <c r="AO11" i="27"/>
  <c r="U114" i="27"/>
  <c r="T260" i="37" s="1"/>
  <c r="F23" i="21"/>
  <c r="D114" i="32"/>
  <c r="S16" i="37" s="1"/>
  <c r="D114" i="34"/>
  <c r="E114" i="34" s="1"/>
  <c r="T19" i="37" s="1"/>
  <c r="D114" i="26"/>
  <c r="S8" i="37" s="1"/>
  <c r="D114" i="30"/>
  <c r="E114" i="30" s="1"/>
  <c r="T14" i="37" s="1"/>
  <c r="D114" i="24"/>
  <c r="E114" i="24" s="1"/>
  <c r="T7" i="37" s="1"/>
  <c r="D114" i="31"/>
  <c r="E114" i="31" s="1"/>
  <c r="T15" i="37" s="1"/>
  <c r="AS11" i="23"/>
  <c r="AC114" i="23"/>
  <c r="T380" i="37" s="1"/>
  <c r="AQ11" i="23"/>
  <c r="Y114" i="23"/>
  <c r="T318" i="37" s="1"/>
  <c r="AL11" i="32"/>
  <c r="O114" i="32"/>
  <c r="T173" i="37" s="1"/>
  <c r="Q114" i="32"/>
  <c r="T204" i="37" s="1"/>
  <c r="AM11" i="32"/>
  <c r="AQ21" i="33"/>
  <c r="AL11" i="34"/>
  <c r="O114" i="34"/>
  <c r="T176" i="37" s="1"/>
  <c r="K114" i="34"/>
  <c r="T114" i="37" s="1"/>
  <c r="AJ11" i="34"/>
  <c r="AO28" i="22"/>
  <c r="L23" i="21"/>
  <c r="AP25" i="22"/>
  <c r="AP26" i="22" s="1"/>
  <c r="AP30" i="22"/>
  <c r="AS11" i="29"/>
  <c r="AC114" i="29"/>
  <c r="T386" i="37" s="1"/>
  <c r="AN21" i="32"/>
  <c r="AI14" i="34"/>
  <c r="AI15" i="34" s="1"/>
  <c r="AK10" i="34"/>
  <c r="AK19" i="34"/>
  <c r="AT21" i="34"/>
  <c r="AR20" i="22"/>
  <c r="AA124" i="22"/>
  <c r="AC127" i="22"/>
  <c r="N25" i="21"/>
  <c r="AT11" i="24"/>
  <c r="AE114" i="24"/>
  <c r="AS11" i="30"/>
  <c r="AC114" i="30"/>
  <c r="T388" i="37" s="1"/>
  <c r="AT11" i="34"/>
  <c r="AE114" i="34"/>
  <c r="AQ20" i="22"/>
  <c r="Y124" i="22"/>
  <c r="AE127" i="22"/>
  <c r="O25" i="21"/>
  <c r="AK11" i="29"/>
  <c r="M114" i="29"/>
  <c r="T138" i="37" s="1"/>
  <c r="AO11" i="30"/>
  <c r="U114" i="30"/>
  <c r="T264" i="37" s="1"/>
  <c r="AR11" i="23"/>
  <c r="AA114" i="23"/>
  <c r="T349" i="37" s="1"/>
  <c r="G114" i="23"/>
  <c r="T39" i="37" s="1"/>
  <c r="AH11" i="23"/>
  <c r="AM11" i="24"/>
  <c r="Q114" i="24"/>
  <c r="T195" i="37" s="1"/>
  <c r="AP11" i="30"/>
  <c r="W114" i="30"/>
  <c r="T295" i="37" s="1"/>
  <c r="AP11" i="35"/>
  <c r="W114" i="35"/>
  <c r="T301" i="37" s="1"/>
  <c r="AI11" i="27"/>
  <c r="I114" i="27"/>
  <c r="T74" i="37" s="1"/>
  <c r="AP11" i="24"/>
  <c r="W114" i="24"/>
  <c r="T288" i="37" s="1"/>
  <c r="AS11" i="27"/>
  <c r="AC114" i="27"/>
  <c r="T384" i="37" s="1"/>
  <c r="AM11" i="23"/>
  <c r="Q114" i="23"/>
  <c r="T194" i="37" s="1"/>
  <c r="AD117" i="31"/>
  <c r="AE117" i="31" s="1"/>
  <c r="AH11" i="32"/>
  <c r="G114" i="32"/>
  <c r="T49" i="37" s="1"/>
  <c r="AN10" i="33"/>
  <c r="AN19" i="33"/>
  <c r="AN14" i="33"/>
  <c r="AN15" i="33" s="1"/>
  <c r="AS10" i="34"/>
  <c r="AJ20" i="22"/>
  <c r="AJ25" i="22" s="1"/>
  <c r="AJ26" i="22" s="1"/>
  <c r="K124" i="22"/>
  <c r="J127" i="22"/>
  <c r="E24" i="21"/>
  <c r="F15" i="19"/>
  <c r="X117" i="30"/>
  <c r="D23" i="21"/>
  <c r="F25" i="21"/>
  <c r="AI20" i="22"/>
  <c r="I124" i="22"/>
  <c r="L25" i="21"/>
  <c r="AJ30" i="22"/>
  <c r="AR11" i="30"/>
  <c r="AA114" i="30"/>
  <c r="T357" i="37" s="1"/>
  <c r="AP11" i="23"/>
  <c r="W114" i="23"/>
  <c r="T287" i="37" s="1"/>
  <c r="G114" i="30"/>
  <c r="T47" i="37" s="1"/>
  <c r="AH11" i="30"/>
  <c r="AS11" i="24"/>
  <c r="AC114" i="24"/>
  <c r="T381" i="37" s="1"/>
  <c r="AH11" i="35"/>
  <c r="G114" i="35"/>
  <c r="AQ11" i="27"/>
  <c r="Y114" i="27"/>
  <c r="T322" i="37" s="1"/>
  <c r="AH11" i="24"/>
  <c r="G114" i="24"/>
  <c r="T40" i="37" s="1"/>
  <c r="AS11" i="28"/>
  <c r="AC114" i="28"/>
  <c r="T385" i="37" s="1"/>
  <c r="AR9" i="36"/>
  <c r="AT10" i="33"/>
  <c r="AT19" i="33"/>
  <c r="AT14" i="33"/>
  <c r="AT15" i="33" s="1"/>
  <c r="AH11" i="34"/>
  <c r="G114" i="34"/>
  <c r="T52" i="37" s="1"/>
  <c r="N127" i="22"/>
  <c r="G24" i="21"/>
  <c r="H15" i="19"/>
  <c r="Q121" i="42"/>
  <c r="D60" i="42" s="1"/>
  <c r="AO11" i="29"/>
  <c r="U114" i="29"/>
  <c r="T262" i="37" s="1"/>
  <c r="AJ11" i="30"/>
  <c r="K114" i="30"/>
  <c r="T109" i="37" s="1"/>
  <c r="AL11" i="23"/>
  <c r="O114" i="23"/>
  <c r="T163" i="37" s="1"/>
  <c r="AQ11" i="24"/>
  <c r="Y114" i="24"/>
  <c r="T319" i="37" s="1"/>
  <c r="AP11" i="31"/>
  <c r="W114" i="31"/>
  <c r="T296" i="37" s="1"/>
  <c r="AJ11" i="35"/>
  <c r="K114" i="35"/>
  <c r="T115" i="37" s="1"/>
  <c r="AJ11" i="27"/>
  <c r="K114" i="27"/>
  <c r="T105" i="37" s="1"/>
  <c r="AN11" i="27"/>
  <c r="S114" i="27"/>
  <c r="T229" i="37" s="1"/>
  <c r="AB117" i="23"/>
  <c r="M112" i="36"/>
  <c r="AJ11" i="32"/>
  <c r="K114" i="32"/>
  <c r="T111" i="37" s="1"/>
  <c r="AM10" i="33"/>
  <c r="U127" i="22"/>
  <c r="J25" i="21"/>
  <c r="AM20" i="22"/>
  <c r="AM25" i="22" s="1"/>
  <c r="AM26" i="22" s="1"/>
  <c r="Q124" i="22"/>
  <c r="AT11" i="27"/>
  <c r="AE114" i="27"/>
  <c r="X117" i="24"/>
  <c r="AS11" i="32"/>
  <c r="AC114" i="32"/>
  <c r="T390" i="37" s="1"/>
  <c r="AP11" i="34"/>
  <c r="W114" i="34"/>
  <c r="T300" i="37" s="1"/>
  <c r="S114" i="34"/>
  <c r="T238" i="37" s="1"/>
  <c r="AN11" i="34"/>
  <c r="AS28" i="22"/>
  <c r="AT25" i="22"/>
  <c r="AT26" i="22" s="1"/>
  <c r="AT30" i="22"/>
  <c r="D31" i="22"/>
  <c r="E19" i="22"/>
  <c r="AI11" i="28"/>
  <c r="I114" i="28"/>
  <c r="T75" i="37" s="1"/>
  <c r="AN11" i="30"/>
  <c r="S114" i="30"/>
  <c r="T233" i="37" s="1"/>
  <c r="AJ11" i="23"/>
  <c r="K114" i="23"/>
  <c r="T101" i="37" s="1"/>
  <c r="AI11" i="24"/>
  <c r="I114" i="24"/>
  <c r="T71" i="37" s="1"/>
  <c r="AI11" i="23"/>
  <c r="I114" i="23"/>
  <c r="T70" i="37" s="1"/>
  <c r="AR11" i="24"/>
  <c r="AM11" i="35"/>
  <c r="Q114" i="35"/>
  <c r="T208" i="37" s="1"/>
  <c r="AH11" i="31"/>
  <c r="G114" i="31"/>
  <c r="T48" i="37" s="1"/>
  <c r="AS11" i="31"/>
  <c r="AC114" i="31"/>
  <c r="T389" i="37" s="1"/>
  <c r="AL11" i="24"/>
  <c r="O114" i="24"/>
  <c r="T164" i="37" s="1"/>
  <c r="AJ11" i="31"/>
  <c r="K114" i="31"/>
  <c r="T110" i="37" s="1"/>
  <c r="AI11" i="31"/>
  <c r="I114" i="31"/>
  <c r="T79" i="37" s="1"/>
  <c r="X117" i="28"/>
  <c r="AB117" i="24"/>
  <c r="M23" i="21"/>
  <c r="I23" i="21"/>
  <c r="AB117" i="35"/>
  <c r="H127" i="22"/>
  <c r="K23" i="21"/>
  <c r="J6" i="38"/>
  <c r="F12" i="38"/>
  <c r="AM30" i="22"/>
  <c r="R10" i="22" l="1"/>
  <c r="X117" i="29"/>
  <c r="P10" i="22"/>
  <c r="BH42" i="24"/>
  <c r="BH45" i="24" s="1"/>
  <c r="Q112" i="36"/>
  <c r="S197" i="37"/>
  <c r="S209" i="37"/>
  <c r="T209" i="37" s="1"/>
  <c r="S54" i="37"/>
  <c r="T54" i="37" s="1"/>
  <c r="O387" i="37"/>
  <c r="AJ7" i="36"/>
  <c r="AJ19" i="36" s="1"/>
  <c r="S112" i="36"/>
  <c r="AS21" i="34"/>
  <c r="AS16" i="34"/>
  <c r="AS17" i="34" s="1"/>
  <c r="E85" i="37"/>
  <c r="AI19" i="34"/>
  <c r="AS19" i="34"/>
  <c r="AN16" i="33"/>
  <c r="AN17" i="33" s="1"/>
  <c r="AQ10" i="34"/>
  <c r="Y112" i="36"/>
  <c r="S395" i="37"/>
  <c r="T395" i="37" s="1"/>
  <c r="T271" i="37"/>
  <c r="AQ19" i="34"/>
  <c r="X117" i="31"/>
  <c r="Z117" i="34"/>
  <c r="AA117" i="34" s="1"/>
  <c r="AT9" i="36"/>
  <c r="AT8" i="36" s="1"/>
  <c r="O112" i="36"/>
  <c r="E42" i="37"/>
  <c r="S118" i="37"/>
  <c r="S304" i="37"/>
  <c r="S242" i="37"/>
  <c r="T228" i="37"/>
  <c r="S211" i="37"/>
  <c r="AB117" i="32"/>
  <c r="AC117" i="32" s="1"/>
  <c r="N10" i="22"/>
  <c r="AR11" i="26"/>
  <c r="S351" i="37"/>
  <c r="AK11" i="35"/>
  <c r="AK19" i="35" s="1"/>
  <c r="S146" i="37"/>
  <c r="S147" i="37" s="1"/>
  <c r="T147" i="37" s="1"/>
  <c r="O114" i="33"/>
  <c r="T175" i="37" s="1"/>
  <c r="S175" i="37"/>
  <c r="S178" i="37" s="1"/>
  <c r="T178" i="37" s="1"/>
  <c r="O383" i="37"/>
  <c r="P383" i="37" s="1"/>
  <c r="S321" i="37"/>
  <c r="S335" i="37" s="1"/>
  <c r="S249" i="37"/>
  <c r="T249" i="37" s="1"/>
  <c r="Z117" i="31"/>
  <c r="J358" i="37" s="1"/>
  <c r="AB117" i="26"/>
  <c r="J382" i="37" s="1"/>
  <c r="AK11" i="31"/>
  <c r="S141" i="37"/>
  <c r="S143" i="37" s="1"/>
  <c r="T143" i="37" s="1"/>
  <c r="Z117" i="24"/>
  <c r="J350" i="37" s="1"/>
  <c r="S350" i="37"/>
  <c r="S166" i="37"/>
  <c r="T166" i="37" s="1"/>
  <c r="S50" i="37"/>
  <c r="T50" i="37" s="1"/>
  <c r="S273" i="37"/>
  <c r="AN19" i="26"/>
  <c r="M114" i="27"/>
  <c r="T136" i="37" s="1"/>
  <c r="S136" i="37"/>
  <c r="F271" i="37"/>
  <c r="S404" i="37"/>
  <c r="T404" i="37" s="1"/>
  <c r="S125" i="37"/>
  <c r="T125" i="37" s="1"/>
  <c r="S311" i="37"/>
  <c r="T311" i="37" s="1"/>
  <c r="Z117" i="32"/>
  <c r="AA117" i="32" s="1"/>
  <c r="O50" i="37"/>
  <c r="P50" i="37" s="1"/>
  <c r="E356" i="37"/>
  <c r="AM19" i="33"/>
  <c r="F356" i="37"/>
  <c r="X117" i="32"/>
  <c r="Y117" i="32" s="1"/>
  <c r="P387" i="37"/>
  <c r="AN19" i="28"/>
  <c r="H117" i="35"/>
  <c r="I117" i="35" s="1"/>
  <c r="O84" i="37"/>
  <c r="P117" i="27"/>
  <c r="O198" i="37"/>
  <c r="T117" i="24"/>
  <c r="O257" i="37"/>
  <c r="Z117" i="33"/>
  <c r="O361" i="37"/>
  <c r="F342" i="37"/>
  <c r="T342" i="37"/>
  <c r="H117" i="26"/>
  <c r="O72" i="37"/>
  <c r="AC117" i="27"/>
  <c r="J384" i="37"/>
  <c r="J117" i="30"/>
  <c r="O109" i="37"/>
  <c r="X117" i="34"/>
  <c r="O331" i="37"/>
  <c r="R117" i="34"/>
  <c r="O238" i="37"/>
  <c r="N117" i="35"/>
  <c r="O177" i="37"/>
  <c r="L117" i="32"/>
  <c r="O142" i="37"/>
  <c r="O143" i="37" s="1"/>
  <c r="P143" i="37" s="1"/>
  <c r="T391" i="37"/>
  <c r="F391" i="37"/>
  <c r="E391" i="37"/>
  <c r="AL8" i="23"/>
  <c r="AL9" i="23" s="1"/>
  <c r="AL21" i="23" s="1"/>
  <c r="P163" i="37"/>
  <c r="F139" i="37"/>
  <c r="E139" i="37"/>
  <c r="V117" i="27"/>
  <c r="O291" i="37"/>
  <c r="P117" i="33"/>
  <c r="O206" i="37"/>
  <c r="AC117" i="24"/>
  <c r="J381" i="37"/>
  <c r="AC117" i="23"/>
  <c r="J380" i="37"/>
  <c r="Y117" i="31"/>
  <c r="J327" i="37"/>
  <c r="H117" i="24"/>
  <c r="O71" i="37"/>
  <c r="P117" i="35"/>
  <c r="O208" i="37"/>
  <c r="V117" i="33"/>
  <c r="O299" i="37"/>
  <c r="N117" i="32"/>
  <c r="O173" i="37"/>
  <c r="T117" i="23"/>
  <c r="O256" i="37"/>
  <c r="T117" i="26"/>
  <c r="O258" i="37"/>
  <c r="L117" i="28"/>
  <c r="O137" i="37"/>
  <c r="E352" i="37"/>
  <c r="D366" i="37"/>
  <c r="F352" i="37"/>
  <c r="Z117" i="30"/>
  <c r="O357" i="37"/>
  <c r="O360" i="37" s="1"/>
  <c r="P360" i="37" s="1"/>
  <c r="AB117" i="33"/>
  <c r="O392" i="37"/>
  <c r="N117" i="28"/>
  <c r="O168" i="37"/>
  <c r="T117" i="27"/>
  <c r="O260" i="37"/>
  <c r="X117" i="23"/>
  <c r="O318" i="37"/>
  <c r="F373" i="37"/>
  <c r="F311" i="37"/>
  <c r="F404" i="37"/>
  <c r="H117" i="32"/>
  <c r="I117" i="32" s="1"/>
  <c r="O80" i="37"/>
  <c r="T117" i="33"/>
  <c r="O268" i="37"/>
  <c r="V117" i="23"/>
  <c r="O287" i="37"/>
  <c r="AA117" i="31"/>
  <c r="P117" i="29"/>
  <c r="O200" i="37"/>
  <c r="H117" i="31"/>
  <c r="I117" i="31" s="1"/>
  <c r="O79" i="37"/>
  <c r="J117" i="31"/>
  <c r="O110" i="37"/>
  <c r="T117" i="32"/>
  <c r="O266" i="37"/>
  <c r="L117" i="33"/>
  <c r="O144" i="37"/>
  <c r="N117" i="30"/>
  <c r="O171" i="37"/>
  <c r="AB117" i="30"/>
  <c r="O388" i="37"/>
  <c r="T117" i="35"/>
  <c r="O270" i="37"/>
  <c r="N117" i="26"/>
  <c r="O165" i="37"/>
  <c r="F156" i="37"/>
  <c r="F178" i="37"/>
  <c r="E178" i="37"/>
  <c r="T201" i="37"/>
  <c r="E201" i="37"/>
  <c r="F201" i="37"/>
  <c r="F166" i="37"/>
  <c r="E166" i="37"/>
  <c r="D180" i="37"/>
  <c r="J390" i="37"/>
  <c r="P117" i="23"/>
  <c r="O194" i="37"/>
  <c r="AB117" i="34"/>
  <c r="O393" i="37"/>
  <c r="O54" i="37"/>
  <c r="P54" i="37" s="1"/>
  <c r="Z117" i="23"/>
  <c r="O349" i="37"/>
  <c r="AB117" i="31"/>
  <c r="O389" i="37"/>
  <c r="T117" i="28"/>
  <c r="O261" i="37"/>
  <c r="T135" i="37"/>
  <c r="F135" i="37"/>
  <c r="E135" i="37"/>
  <c r="D149" i="37"/>
  <c r="T108" i="37"/>
  <c r="F108" i="37"/>
  <c r="E108" i="37"/>
  <c r="F187" i="37"/>
  <c r="H117" i="34"/>
  <c r="I117" i="34" s="1"/>
  <c r="O83" i="37"/>
  <c r="Z117" i="28"/>
  <c r="O354" i="37"/>
  <c r="T117" i="30"/>
  <c r="O264" i="37"/>
  <c r="Y117" i="30"/>
  <c r="J326" i="37"/>
  <c r="AC117" i="28"/>
  <c r="J385" i="37"/>
  <c r="R117" i="30"/>
  <c r="O233" i="37"/>
  <c r="Y117" i="24"/>
  <c r="J319" i="37"/>
  <c r="H117" i="29"/>
  <c r="I117" i="29" s="1"/>
  <c r="O76" i="37"/>
  <c r="P117" i="32"/>
  <c r="O204" i="37"/>
  <c r="T117" i="29"/>
  <c r="O262" i="37"/>
  <c r="X117" i="35"/>
  <c r="O332" i="37"/>
  <c r="V117" i="31"/>
  <c r="O296" i="37"/>
  <c r="V117" i="24"/>
  <c r="O288" i="37"/>
  <c r="T197" i="37"/>
  <c r="F197" i="37"/>
  <c r="D211" i="37"/>
  <c r="E197" i="37"/>
  <c r="E263" i="37"/>
  <c r="T263" i="37"/>
  <c r="F263" i="37"/>
  <c r="T290" i="37"/>
  <c r="D304" i="37"/>
  <c r="F290" i="37"/>
  <c r="E290" i="37"/>
  <c r="T232" i="37"/>
  <c r="E232" i="37"/>
  <c r="F232" i="37"/>
  <c r="E209" i="37"/>
  <c r="F209" i="37"/>
  <c r="J117" i="33"/>
  <c r="O113" i="37"/>
  <c r="R117" i="31"/>
  <c r="O234" i="37"/>
  <c r="R117" i="28"/>
  <c r="O230" i="37"/>
  <c r="Z117" i="35"/>
  <c r="O363" i="37"/>
  <c r="L117" i="23"/>
  <c r="O132" i="37"/>
  <c r="O329" i="37"/>
  <c r="P329" i="37" s="1"/>
  <c r="Y117" i="28"/>
  <c r="J323" i="37"/>
  <c r="AA117" i="27"/>
  <c r="J353" i="37"/>
  <c r="H117" i="23"/>
  <c r="I117" i="23" s="1"/>
  <c r="O70" i="37"/>
  <c r="J117" i="27"/>
  <c r="O105" i="37"/>
  <c r="N117" i="34"/>
  <c r="O176" i="37"/>
  <c r="O178" i="37" s="1"/>
  <c r="P178" i="37" s="1"/>
  <c r="J117" i="35"/>
  <c r="O115" i="37"/>
  <c r="R117" i="32"/>
  <c r="O235" i="37"/>
  <c r="R117" i="26"/>
  <c r="O227" i="37"/>
  <c r="T117" i="34"/>
  <c r="O269" i="37"/>
  <c r="L117" i="27"/>
  <c r="O136" i="37"/>
  <c r="T329" i="37"/>
  <c r="E329" i="37"/>
  <c r="F329" i="37"/>
  <c r="F143" i="37"/>
  <c r="E143" i="37"/>
  <c r="V117" i="30"/>
  <c r="O295" i="37"/>
  <c r="Y117" i="29"/>
  <c r="J324" i="37"/>
  <c r="Z117" i="29"/>
  <c r="O355" i="37"/>
  <c r="T77" i="37"/>
  <c r="T170" i="37"/>
  <c r="F170" i="37"/>
  <c r="E170" i="37"/>
  <c r="T236" i="37"/>
  <c r="F236" i="37"/>
  <c r="E236" i="37"/>
  <c r="T116" i="37"/>
  <c r="F116" i="37"/>
  <c r="E116" i="37"/>
  <c r="T298" i="37"/>
  <c r="F298" i="37"/>
  <c r="E298" i="37"/>
  <c r="R117" i="33"/>
  <c r="O237" i="37"/>
  <c r="V117" i="26"/>
  <c r="O289" i="37"/>
  <c r="N117" i="31"/>
  <c r="O172" i="37"/>
  <c r="T205" i="37"/>
  <c r="F205" i="37"/>
  <c r="E205" i="37"/>
  <c r="F280" i="37"/>
  <c r="T280" i="37"/>
  <c r="AR16" i="34"/>
  <c r="AR17" i="34" s="1"/>
  <c r="P117" i="31"/>
  <c r="O203" i="37"/>
  <c r="J117" i="23"/>
  <c r="O101" i="37"/>
  <c r="H117" i="28"/>
  <c r="I117" i="28" s="1"/>
  <c r="O75" i="37"/>
  <c r="AC117" i="26"/>
  <c r="L117" i="29"/>
  <c r="M117" i="29" s="1"/>
  <c r="O138" i="37"/>
  <c r="X117" i="33"/>
  <c r="O330" i="37"/>
  <c r="F77" i="37"/>
  <c r="E77" i="37"/>
  <c r="T104" i="37"/>
  <c r="D118" i="37"/>
  <c r="E104" i="37"/>
  <c r="F104" i="37"/>
  <c r="H117" i="30"/>
  <c r="I117" i="30" s="1"/>
  <c r="O78" i="37"/>
  <c r="P117" i="34"/>
  <c r="O207" i="37"/>
  <c r="P117" i="30"/>
  <c r="O202" i="37"/>
  <c r="J117" i="32"/>
  <c r="O111" i="37"/>
  <c r="R117" i="24"/>
  <c r="O226" i="37"/>
  <c r="J117" i="34"/>
  <c r="O114" i="37"/>
  <c r="R117" i="29"/>
  <c r="O231" i="37"/>
  <c r="L117" i="34"/>
  <c r="O145" i="37"/>
  <c r="N117" i="23"/>
  <c r="O163" i="37"/>
  <c r="X117" i="27"/>
  <c r="O322" i="37"/>
  <c r="O325" i="37" s="1"/>
  <c r="P325" i="37" s="1"/>
  <c r="F218" i="37"/>
  <c r="T218" i="37"/>
  <c r="T259" i="37"/>
  <c r="D273" i="37"/>
  <c r="F259" i="37"/>
  <c r="E259" i="37"/>
  <c r="J117" i="28"/>
  <c r="K117" i="28" s="1"/>
  <c r="O106" i="37"/>
  <c r="J117" i="29"/>
  <c r="O107" i="37"/>
  <c r="R117" i="23"/>
  <c r="O225" i="37"/>
  <c r="L117" i="24"/>
  <c r="O133" i="37"/>
  <c r="V117" i="35"/>
  <c r="O301" i="37"/>
  <c r="P117" i="24"/>
  <c r="O195" i="37"/>
  <c r="N117" i="27"/>
  <c r="O167" i="37"/>
  <c r="T117" i="31"/>
  <c r="O265" i="37"/>
  <c r="N117" i="24"/>
  <c r="O164" i="37"/>
  <c r="T294" i="37"/>
  <c r="F294" i="37"/>
  <c r="E294" i="37"/>
  <c r="T360" i="37"/>
  <c r="E360" i="37"/>
  <c r="F360" i="37"/>
  <c r="F125" i="37"/>
  <c r="D242" i="37"/>
  <c r="J117" i="26"/>
  <c r="O103" i="37"/>
  <c r="R117" i="27"/>
  <c r="O229" i="37"/>
  <c r="H117" i="33"/>
  <c r="J82" i="37" s="1"/>
  <c r="O82" i="37"/>
  <c r="V117" i="29"/>
  <c r="O293" i="37"/>
  <c r="D87" i="37"/>
  <c r="F73" i="37"/>
  <c r="E73" i="37"/>
  <c r="T383" i="37"/>
  <c r="F383" i="37"/>
  <c r="E383" i="37"/>
  <c r="D397" i="37"/>
  <c r="T364" i="37"/>
  <c r="F364" i="37"/>
  <c r="E364" i="37"/>
  <c r="F147" i="37"/>
  <c r="E147" i="37"/>
  <c r="T387" i="37"/>
  <c r="F387" i="37"/>
  <c r="E387" i="37"/>
  <c r="P117" i="26"/>
  <c r="O196" i="37"/>
  <c r="AC117" i="35"/>
  <c r="J394" i="37"/>
  <c r="H117" i="27"/>
  <c r="I117" i="27" s="1"/>
  <c r="O74" i="37"/>
  <c r="R117" i="35"/>
  <c r="O239" i="37"/>
  <c r="P117" i="28"/>
  <c r="O199" i="37"/>
  <c r="V117" i="32"/>
  <c r="O297" i="37"/>
  <c r="V117" i="28"/>
  <c r="O292" i="37"/>
  <c r="AC117" i="29"/>
  <c r="J386" i="37"/>
  <c r="N117" i="29"/>
  <c r="O169" i="37"/>
  <c r="L117" i="26"/>
  <c r="O134" i="37"/>
  <c r="V117" i="34"/>
  <c r="O300" i="37"/>
  <c r="F81" i="37"/>
  <c r="E81" i="37"/>
  <c r="F321" i="37"/>
  <c r="E321" i="37"/>
  <c r="D335" i="37"/>
  <c r="T174" i="37"/>
  <c r="F174" i="37"/>
  <c r="E174" i="37"/>
  <c r="F249" i="37"/>
  <c r="O63" i="37"/>
  <c r="P63" i="37" s="1"/>
  <c r="O42" i="37"/>
  <c r="O46" i="37"/>
  <c r="P46" i="37" s="1"/>
  <c r="F50" i="37"/>
  <c r="E50" i="37"/>
  <c r="F46" i="37"/>
  <c r="E46" i="37"/>
  <c r="D56" i="37"/>
  <c r="T20" i="37"/>
  <c r="T53" i="37"/>
  <c r="S42" i="37"/>
  <c r="S63" i="37"/>
  <c r="T63" i="37" s="1"/>
  <c r="S46" i="37"/>
  <c r="T46" i="37" s="1"/>
  <c r="AI10" i="33"/>
  <c r="AI16" i="33"/>
  <c r="AI17" i="33" s="1"/>
  <c r="AI16" i="34"/>
  <c r="AI17" i="34" s="1"/>
  <c r="AI9" i="36"/>
  <c r="AI17" i="36" s="1"/>
  <c r="AI19" i="26"/>
  <c r="I117" i="26"/>
  <c r="J72" i="37"/>
  <c r="I117" i="24"/>
  <c r="J71" i="37"/>
  <c r="I117" i="33"/>
  <c r="J80" i="37"/>
  <c r="T73" i="37"/>
  <c r="S94" i="37"/>
  <c r="T94" i="37" s="1"/>
  <c r="AI19" i="29"/>
  <c r="S85" i="37"/>
  <c r="T85" i="37" s="1"/>
  <c r="AI10" i="29"/>
  <c r="AI16" i="29"/>
  <c r="AI17" i="29" s="1"/>
  <c r="E114" i="35"/>
  <c r="S20" i="37"/>
  <c r="D294" i="42"/>
  <c r="D297" i="42"/>
  <c r="D299" i="42"/>
  <c r="D304" i="42"/>
  <c r="D295" i="42"/>
  <c r="D302" i="42"/>
  <c r="D296" i="42"/>
  <c r="D293" i="42"/>
  <c r="D303" i="42"/>
  <c r="D300" i="42"/>
  <c r="D298" i="42"/>
  <c r="D301" i="42"/>
  <c r="D292" i="42"/>
  <c r="D186" i="42"/>
  <c r="D178" i="42"/>
  <c r="D188" i="42"/>
  <c r="D180" i="42"/>
  <c r="D182" i="42"/>
  <c r="D176" i="42"/>
  <c r="D177" i="42"/>
  <c r="D189" i="42"/>
  <c r="D184" i="42"/>
  <c r="D185" i="42"/>
  <c r="D179" i="42"/>
  <c r="D183" i="42"/>
  <c r="D187" i="42"/>
  <c r="D181" i="42"/>
  <c r="D24" i="42"/>
  <c r="D26" i="42"/>
  <c r="D25" i="42"/>
  <c r="D27" i="42"/>
  <c r="D56" i="42"/>
  <c r="D63" i="42"/>
  <c r="D58" i="42"/>
  <c r="D66" i="42"/>
  <c r="D64" i="42"/>
  <c r="D59" i="42"/>
  <c r="D61" i="42"/>
  <c r="D57" i="42"/>
  <c r="D65" i="42"/>
  <c r="D62" i="42"/>
  <c r="D49" i="42"/>
  <c r="D55" i="42"/>
  <c r="F49" i="57"/>
  <c r="F53" i="57" s="1"/>
  <c r="I49" i="57"/>
  <c r="I53" i="57" s="1"/>
  <c r="H49" i="57"/>
  <c r="H53" i="57" s="1"/>
  <c r="G49" i="57"/>
  <c r="G53" i="57" s="1"/>
  <c r="AP16" i="34"/>
  <c r="AP17" i="34" s="1"/>
  <c r="AK21" i="34"/>
  <c r="AS21" i="33"/>
  <c r="AR16" i="32"/>
  <c r="AR17" i="32" s="1"/>
  <c r="AH10" i="26"/>
  <c r="Q3" i="38"/>
  <c r="F135" i="38"/>
  <c r="N51" i="38" s="1"/>
  <c r="Q17" i="46"/>
  <c r="M9" i="46" s="1"/>
  <c r="F117" i="35"/>
  <c r="P16" i="46"/>
  <c r="P18" i="46" s="1"/>
  <c r="P20" i="46" s="1"/>
  <c r="G24" i="26"/>
  <c r="G16" i="46"/>
  <c r="G18" i="46" s="1"/>
  <c r="G20" i="46" s="1"/>
  <c r="G24" i="30"/>
  <c r="K16" i="46"/>
  <c r="K18" i="46" s="1"/>
  <c r="K20" i="46" s="1"/>
  <c r="F117" i="28"/>
  <c r="I16" i="46"/>
  <c r="I18" i="46" s="1"/>
  <c r="I20" i="46" s="1"/>
  <c r="G24" i="27"/>
  <c r="H16" i="46"/>
  <c r="H18" i="46" s="1"/>
  <c r="H20" i="46" s="1"/>
  <c r="G24" i="29"/>
  <c r="J16" i="46"/>
  <c r="J18" i="46" s="1"/>
  <c r="J20" i="46" s="1"/>
  <c r="F117" i="31"/>
  <c r="L16" i="46"/>
  <c r="L18" i="46" s="1"/>
  <c r="L20" i="46" s="1"/>
  <c r="G24" i="34"/>
  <c r="O16" i="46"/>
  <c r="O18" i="46" s="1"/>
  <c r="O20" i="46" s="1"/>
  <c r="F117" i="32"/>
  <c r="G117" i="32" s="1"/>
  <c r="M16" i="46"/>
  <c r="M18" i="46" s="1"/>
  <c r="M20" i="46" s="1"/>
  <c r="G24" i="33"/>
  <c r="N16" i="46"/>
  <c r="N18" i="46" s="1"/>
  <c r="N20" i="46" s="1"/>
  <c r="F117" i="24"/>
  <c r="F16" i="46"/>
  <c r="F18" i="46" s="1"/>
  <c r="F20" i="46" s="1"/>
  <c r="G24" i="23"/>
  <c r="E16" i="46"/>
  <c r="AB68" i="38"/>
  <c r="AB70" i="38" s="1"/>
  <c r="AB72" i="38" s="1"/>
  <c r="AB74" i="38" s="1"/>
  <c r="M23" i="38"/>
  <c r="D11" i="22"/>
  <c r="F154" i="38"/>
  <c r="AB87" i="38"/>
  <c r="AB89" i="38" s="1"/>
  <c r="AB91" i="38" s="1"/>
  <c r="AB93" i="38" s="1"/>
  <c r="G24" i="24"/>
  <c r="F117" i="23"/>
  <c r="AQ16" i="34"/>
  <c r="AQ17" i="34" s="1"/>
  <c r="AB235" i="38"/>
  <c r="P3" i="38"/>
  <c r="D52" i="42"/>
  <c r="D51" i="42"/>
  <c r="K112" i="36"/>
  <c r="G112" i="36"/>
  <c r="J10" i="22"/>
  <c r="N13" i="38"/>
  <c r="AN16" i="26"/>
  <c r="AN17" i="26" s="1"/>
  <c r="AJ16" i="32"/>
  <c r="AJ17" i="32" s="1"/>
  <c r="G24" i="31"/>
  <c r="BA21" i="23"/>
  <c r="BA24" i="23" s="1"/>
  <c r="M3" i="38"/>
  <c r="F27" i="38"/>
  <c r="F29" i="38" s="1"/>
  <c r="K6" i="38" s="1"/>
  <c r="F34" i="38"/>
  <c r="AB8" i="38"/>
  <c r="AB15" i="38"/>
  <c r="AB10" i="38"/>
  <c r="J23" i="38"/>
  <c r="BH42" i="23"/>
  <c r="BH45" i="23" s="1"/>
  <c r="BH42" i="26"/>
  <c r="BH45" i="26" s="1"/>
  <c r="BA21" i="27"/>
  <c r="BA24" i="27" s="1"/>
  <c r="D44" i="42"/>
  <c r="D45" i="42"/>
  <c r="AK16" i="33"/>
  <c r="AK17" i="33" s="1"/>
  <c r="L117" i="30"/>
  <c r="F68" i="38"/>
  <c r="F70" i="38" s="1"/>
  <c r="M6" i="38" s="1"/>
  <c r="BA16" i="28"/>
  <c r="AA114" i="24"/>
  <c r="T350" i="37" s="1"/>
  <c r="M114" i="30"/>
  <c r="T140" i="37" s="1"/>
  <c r="AO19" i="34"/>
  <c r="F117" i="29"/>
  <c r="G117" i="29" s="1"/>
  <c r="X10" i="22"/>
  <c r="H10" i="22"/>
  <c r="L117" i="35"/>
  <c r="AL14" i="33"/>
  <c r="AL15" i="33" s="1"/>
  <c r="AI21" i="34"/>
  <c r="AN16" i="34"/>
  <c r="AN17" i="34" s="1"/>
  <c r="AR16" i="33"/>
  <c r="AR17" i="33" s="1"/>
  <c r="AJ16" i="33"/>
  <c r="AJ17" i="33" s="1"/>
  <c r="AJ16" i="34"/>
  <c r="AJ17" i="34" s="1"/>
  <c r="BA21" i="29"/>
  <c r="BA24" i="29" s="1"/>
  <c r="D67" i="42"/>
  <c r="D357" i="42"/>
  <c r="D349" i="42"/>
  <c r="D342" i="42"/>
  <c r="D332" i="42"/>
  <c r="D325" i="42"/>
  <c r="D318" i="42"/>
  <c r="D315" i="42"/>
  <c r="D306" i="42"/>
  <c r="D286" i="42"/>
  <c r="D273" i="42"/>
  <c r="D266" i="42"/>
  <c r="D256" i="42"/>
  <c r="D137" i="42"/>
  <c r="D144" i="42"/>
  <c r="D150" i="42"/>
  <c r="D160" i="42"/>
  <c r="D173" i="42"/>
  <c r="D196" i="42"/>
  <c r="D202" i="42"/>
  <c r="D209" i="42"/>
  <c r="D213" i="42"/>
  <c r="D221" i="42"/>
  <c r="D224" i="42"/>
  <c r="D228" i="42"/>
  <c r="D236" i="42"/>
  <c r="D327" i="42"/>
  <c r="D323" i="42"/>
  <c r="D310" i="42"/>
  <c r="D288" i="42"/>
  <c r="D277" i="42"/>
  <c r="D268" i="42"/>
  <c r="D169" i="42"/>
  <c r="D191" i="42"/>
  <c r="D240" i="42"/>
  <c r="D139" i="42"/>
  <c r="D153" i="42"/>
  <c r="D159" i="42"/>
  <c r="D359" i="42"/>
  <c r="D351" i="42"/>
  <c r="D344" i="42"/>
  <c r="D341" i="42"/>
  <c r="D321" i="42"/>
  <c r="D308" i="42"/>
  <c r="D275" i="42"/>
  <c r="D265" i="42"/>
  <c r="D258" i="42"/>
  <c r="D135" i="42"/>
  <c r="D141" i="42"/>
  <c r="D145" i="42"/>
  <c r="D148" i="42"/>
  <c r="D157" i="42"/>
  <c r="D171" i="42"/>
  <c r="D193" i="42"/>
  <c r="D207" i="42"/>
  <c r="D222" i="42"/>
  <c r="D234" i="42"/>
  <c r="D353" i="42"/>
  <c r="D347" i="42"/>
  <c r="D334" i="42"/>
  <c r="D320" i="42"/>
  <c r="D281" i="42"/>
  <c r="D261" i="42"/>
  <c r="D146" i="42"/>
  <c r="D155" i="42"/>
  <c r="D165" i="42"/>
  <c r="D200" i="42"/>
  <c r="D232" i="42"/>
  <c r="D355" i="42"/>
  <c r="D336" i="42"/>
  <c r="D329" i="42"/>
  <c r="D316" i="42"/>
  <c r="D312" i="42"/>
  <c r="D291" i="42"/>
  <c r="D283" i="42"/>
  <c r="D280" i="42"/>
  <c r="D270" i="42"/>
  <c r="D263" i="42"/>
  <c r="D260" i="42"/>
  <c r="D162" i="42"/>
  <c r="D175" i="42"/>
  <c r="D215" i="42"/>
  <c r="D230" i="42"/>
  <c r="D212" i="42"/>
  <c r="D238" i="42"/>
  <c r="D166" i="42"/>
  <c r="D205" i="42"/>
  <c r="D198" i="42"/>
  <c r="D227" i="42"/>
  <c r="D195" i="42"/>
  <c r="D223" i="42"/>
  <c r="D218" i="42"/>
  <c r="D136" i="42"/>
  <c r="D309" i="42"/>
  <c r="D352" i="42"/>
  <c r="D210" i="42"/>
  <c r="D307" i="42"/>
  <c r="D241" i="42"/>
  <c r="D217" i="42"/>
  <c r="D167" i="42"/>
  <c r="D271" i="42"/>
  <c r="D317" i="42"/>
  <c r="D356" i="42"/>
  <c r="D267" i="42"/>
  <c r="D203" i="42"/>
  <c r="D138" i="42"/>
  <c r="D358" i="42"/>
  <c r="D206" i="42"/>
  <c r="D156" i="42"/>
  <c r="D269" i="42"/>
  <c r="D290" i="42"/>
  <c r="D331" i="42"/>
  <c r="D314" i="42"/>
  <c r="D194" i="42"/>
  <c r="D208" i="42"/>
  <c r="D279" i="42"/>
  <c r="D237" i="42"/>
  <c r="D346" i="42"/>
  <c r="D199" i="42"/>
  <c r="D305" i="42"/>
  <c r="D143" i="42"/>
  <c r="D161" i="42"/>
  <c r="D226" i="42"/>
  <c r="D140" i="42"/>
  <c r="D354" i="42"/>
  <c r="D172" i="42"/>
  <c r="D345" i="42"/>
  <c r="D274" i="42"/>
  <c r="D219" i="42"/>
  <c r="D264" i="42"/>
  <c r="D348" i="42"/>
  <c r="D214" i="42"/>
  <c r="D350" i="42"/>
  <c r="D158" i="42"/>
  <c r="D285" i="42"/>
  <c r="D235" i="42"/>
  <c r="D201" i="42"/>
  <c r="D276" i="42"/>
  <c r="D322" i="42"/>
  <c r="D360" i="42"/>
  <c r="D204" i="42"/>
  <c r="D319" i="42"/>
  <c r="D239" i="42"/>
  <c r="D216" i="42"/>
  <c r="D163" i="42"/>
  <c r="D284" i="42"/>
  <c r="D330" i="42"/>
  <c r="D164" i="42"/>
  <c r="D326" i="42"/>
  <c r="D197" i="42"/>
  <c r="D257" i="42"/>
  <c r="D233" i="42"/>
  <c r="D192" i="42"/>
  <c r="D147" i="42"/>
  <c r="D278" i="42"/>
  <c r="D311" i="42"/>
  <c r="D335" i="42"/>
  <c r="D149" i="42"/>
  <c r="D333" i="42"/>
  <c r="D174" i="42"/>
  <c r="D231" i="42"/>
  <c r="D154" i="42"/>
  <c r="D338" i="42"/>
  <c r="D229" i="42"/>
  <c r="D343" i="42"/>
  <c r="D170" i="42"/>
  <c r="D282" i="42"/>
  <c r="D324" i="42"/>
  <c r="D142" i="42"/>
  <c r="D287" i="42"/>
  <c r="D225" i="42"/>
  <c r="D361" i="42"/>
  <c r="D190" i="42"/>
  <c r="D313" i="42"/>
  <c r="D259" i="42"/>
  <c r="D152" i="42"/>
  <c r="D211" i="42"/>
  <c r="D262" i="42"/>
  <c r="D328" i="42"/>
  <c r="D339" i="42"/>
  <c r="D220" i="42"/>
  <c r="D340" i="42"/>
  <c r="D337" i="42"/>
  <c r="D47" i="42"/>
  <c r="D53" i="42"/>
  <c r="D50" i="42"/>
  <c r="D54" i="42"/>
  <c r="D48" i="42"/>
  <c r="AO16" i="33"/>
  <c r="AO17" i="33" s="1"/>
  <c r="AP9" i="36"/>
  <c r="AO10" i="34"/>
  <c r="BH42" i="35"/>
  <c r="BH45" i="35" s="1"/>
  <c r="AO16" i="34"/>
  <c r="AO17" i="34" s="1"/>
  <c r="AM14" i="33"/>
  <c r="AM15" i="33" s="1"/>
  <c r="L117" i="31"/>
  <c r="M114" i="31"/>
  <c r="T141" i="37" s="1"/>
  <c r="M114" i="35"/>
  <c r="T146" i="37" s="1"/>
  <c r="AM16" i="33"/>
  <c r="AM17" i="33" s="1"/>
  <c r="BH42" i="29"/>
  <c r="BH45" i="29" s="1"/>
  <c r="J117" i="24"/>
  <c r="X20" i="36"/>
  <c r="X22" i="36" s="1"/>
  <c r="X115" i="36" s="1"/>
  <c r="Y115" i="36" s="1"/>
  <c r="AM21" i="34"/>
  <c r="AQ11" i="26"/>
  <c r="Y114" i="26"/>
  <c r="T320" i="37" s="1"/>
  <c r="AJ11" i="24"/>
  <c r="AJ14" i="24" s="1"/>
  <c r="AJ15" i="24" s="1"/>
  <c r="AL19" i="33"/>
  <c r="AK11" i="27"/>
  <c r="AK16" i="27" s="1"/>
  <c r="AK17" i="27" s="1"/>
  <c r="AK11" i="30"/>
  <c r="AK14" i="30" s="1"/>
  <c r="AK15" i="30" s="1"/>
  <c r="G24" i="32"/>
  <c r="Q13" i="38"/>
  <c r="N117" i="33"/>
  <c r="AB48" i="38"/>
  <c r="AB50" i="38" s="1"/>
  <c r="AB52" i="38" s="1"/>
  <c r="AB54" i="38" s="1"/>
  <c r="AB55" i="38"/>
  <c r="L23" i="38"/>
  <c r="K114" i="24"/>
  <c r="T102" i="37" s="1"/>
  <c r="AO9" i="36"/>
  <c r="AO8" i="36" s="1"/>
  <c r="Z117" i="26"/>
  <c r="F117" i="30"/>
  <c r="F117" i="33"/>
  <c r="X117" i="26"/>
  <c r="AM7" i="36"/>
  <c r="AM19" i="36" s="1"/>
  <c r="AI21" i="33"/>
  <c r="F117" i="26"/>
  <c r="G24" i="28"/>
  <c r="F117" i="27"/>
  <c r="BA21" i="33"/>
  <c r="BA24" i="33" s="1"/>
  <c r="BA16" i="35"/>
  <c r="AP16" i="33"/>
  <c r="AP17" i="33" s="1"/>
  <c r="E20" i="37"/>
  <c r="T13" i="38"/>
  <c r="AI7" i="33"/>
  <c r="O3" i="38"/>
  <c r="F115" i="38"/>
  <c r="M50" i="38" s="1"/>
  <c r="M52" i="38" s="1"/>
  <c r="F108" i="38"/>
  <c r="F110" i="38" s="1"/>
  <c r="F48" i="38"/>
  <c r="F50" i="38" s="1"/>
  <c r="F55" i="38"/>
  <c r="J50" i="38" s="1"/>
  <c r="J52" i="38" s="1"/>
  <c r="L3" i="38"/>
  <c r="Q42" i="38"/>
  <c r="M172" i="38"/>
  <c r="M165" i="38"/>
  <c r="M167" i="38" s="1"/>
  <c r="M127" i="38"/>
  <c r="N45" i="38"/>
  <c r="M186" i="38"/>
  <c r="R42" i="38"/>
  <c r="M179" i="38"/>
  <c r="M181" i="38" s="1"/>
  <c r="T42" i="38"/>
  <c r="M207" i="38"/>
  <c r="M209" i="38" s="1"/>
  <c r="M214" i="38"/>
  <c r="I27" i="21"/>
  <c r="I28" i="21" s="1"/>
  <c r="L13" i="38"/>
  <c r="P13" i="38"/>
  <c r="M13" i="38"/>
  <c r="M197" i="38"/>
  <c r="S45" i="38"/>
  <c r="M101" i="38"/>
  <c r="L45" i="38"/>
  <c r="AR16" i="26"/>
  <c r="AR17" i="26" s="1"/>
  <c r="M88" i="38"/>
  <c r="M81" i="38"/>
  <c r="M83" i="38" s="1"/>
  <c r="K42" i="38"/>
  <c r="M71" i="38"/>
  <c r="J45" i="38"/>
  <c r="M225" i="38"/>
  <c r="U45" i="38"/>
  <c r="M158" i="38"/>
  <c r="P42" i="38"/>
  <c r="M151" i="38"/>
  <c r="M153" i="38" s="1"/>
  <c r="M141" i="38"/>
  <c r="O45" i="38"/>
  <c r="M113" i="38"/>
  <c r="M45" i="38"/>
  <c r="AL16" i="33"/>
  <c r="AL17" i="33" s="1"/>
  <c r="U3" i="38"/>
  <c r="AK16" i="26"/>
  <c r="AK17" i="26" s="1"/>
  <c r="N23" i="38"/>
  <c r="AN21" i="33"/>
  <c r="AN16" i="29"/>
  <c r="AN17" i="29" s="1"/>
  <c r="L20" i="36"/>
  <c r="L22" i="36" s="1"/>
  <c r="L115" i="36" s="1"/>
  <c r="M115" i="36" s="1"/>
  <c r="AA114" i="26"/>
  <c r="T351" i="37" s="1"/>
  <c r="Z20" i="36"/>
  <c r="Z22" i="36" s="1"/>
  <c r="Z115" i="36" s="1"/>
  <c r="AA115" i="36" s="1"/>
  <c r="AD20" i="36"/>
  <c r="AD22" i="36" s="1"/>
  <c r="AD115" i="36" s="1"/>
  <c r="AE115" i="36" s="1"/>
  <c r="AJ21" i="26"/>
  <c r="F228" i="38"/>
  <c r="F230" i="38" s="1"/>
  <c r="AN7" i="34"/>
  <c r="AJ7" i="33"/>
  <c r="AN21" i="29"/>
  <c r="BA21" i="32"/>
  <c r="BA24" i="32" s="1"/>
  <c r="K27" i="21"/>
  <c r="K28" i="21" s="1"/>
  <c r="AN7" i="36"/>
  <c r="AN19" i="36" s="1"/>
  <c r="BH42" i="28"/>
  <c r="BH45" i="28" s="1"/>
  <c r="F130" i="38"/>
  <c r="BH42" i="34"/>
  <c r="BH45" i="34" s="1"/>
  <c r="BH42" i="30"/>
  <c r="BH45" i="30" s="1"/>
  <c r="AL7" i="27"/>
  <c r="AH7" i="29"/>
  <c r="BH42" i="33"/>
  <c r="BH45" i="33" s="1"/>
  <c r="BH42" i="32"/>
  <c r="BH45" i="32" s="1"/>
  <c r="BH37" i="31"/>
  <c r="BH42" i="31"/>
  <c r="BH45" i="31" s="1"/>
  <c r="AB147" i="38"/>
  <c r="AB149" i="38" s="1"/>
  <c r="AB151" i="38" s="1"/>
  <c r="AB154" i="38"/>
  <c r="Q23" i="38"/>
  <c r="P23" i="38"/>
  <c r="AB128" i="38"/>
  <c r="AB130" i="38" s="1"/>
  <c r="AB132" i="38" s="1"/>
  <c r="AB135" i="38"/>
  <c r="D10" i="22"/>
  <c r="D2" i="22"/>
  <c r="E2" i="22" s="1"/>
  <c r="AH14" i="33"/>
  <c r="AH15" i="33" s="1"/>
  <c r="S6" i="37"/>
  <c r="AU11" i="33"/>
  <c r="AJ14" i="33"/>
  <c r="AJ15" i="33" s="1"/>
  <c r="AJ19" i="33"/>
  <c r="E114" i="28"/>
  <c r="T11" i="37" s="1"/>
  <c r="S10" i="37"/>
  <c r="S13" i="37" s="1"/>
  <c r="AB20" i="36"/>
  <c r="AB22" i="36" s="1"/>
  <c r="AB115" i="36" s="1"/>
  <c r="AC115" i="36" s="1"/>
  <c r="M27" i="21"/>
  <c r="M28" i="21" s="1"/>
  <c r="AL16" i="26"/>
  <c r="AL17" i="26" s="1"/>
  <c r="AB115" i="38"/>
  <c r="O23" i="38"/>
  <c r="AB108" i="38"/>
  <c r="AB110" i="38" s="1"/>
  <c r="AB112" i="38" s="1"/>
  <c r="AB114" i="38" s="1"/>
  <c r="AB207" i="38"/>
  <c r="AB209" i="38" s="1"/>
  <c r="AB211" i="38" s="1"/>
  <c r="AB213" i="38" s="1"/>
  <c r="AB214" i="38"/>
  <c r="AB29" i="38"/>
  <c r="U26" i="38"/>
  <c r="Q26" i="38"/>
  <c r="M26" i="38"/>
  <c r="N26" i="38"/>
  <c r="T26" i="38"/>
  <c r="P26" i="38"/>
  <c r="L26" i="38"/>
  <c r="R26" i="38"/>
  <c r="S26" i="38"/>
  <c r="O26" i="38"/>
  <c r="K26" i="38"/>
  <c r="AB168" i="38"/>
  <c r="AB170" i="38" s="1"/>
  <c r="AB172" i="38" s="1"/>
  <c r="AB174" i="38" s="1"/>
  <c r="AB175" i="38"/>
  <c r="E7" i="37"/>
  <c r="AB238" i="38"/>
  <c r="AB240" i="38" s="1"/>
  <c r="AB195" i="38"/>
  <c r="AB188" i="38"/>
  <c r="AB190" i="38" s="1"/>
  <c r="AB192" i="38" s="1"/>
  <c r="AB194" i="38" s="1"/>
  <c r="V11" i="38"/>
  <c r="U31" i="38"/>
  <c r="U33" i="38" s="1"/>
  <c r="Q31" i="38"/>
  <c r="Q33" i="38" s="1"/>
  <c r="M31" i="38"/>
  <c r="M33" i="38" s="1"/>
  <c r="N31" i="38"/>
  <c r="N33" i="38" s="1"/>
  <c r="K31" i="38"/>
  <c r="K33" i="38" s="1"/>
  <c r="T31" i="38"/>
  <c r="T33" i="38" s="1"/>
  <c r="P31" i="38"/>
  <c r="P33" i="38" s="1"/>
  <c r="L31" i="38"/>
  <c r="L33" i="38" s="1"/>
  <c r="S31" i="38"/>
  <c r="S33" i="38" s="1"/>
  <c r="O31" i="38"/>
  <c r="O33" i="38" s="1"/>
  <c r="R31" i="38"/>
  <c r="R33" i="38" s="1"/>
  <c r="J31" i="38"/>
  <c r="F188" i="38"/>
  <c r="F195" i="38"/>
  <c r="Q51" i="38" s="1"/>
  <c r="U13" i="38"/>
  <c r="F89" i="38"/>
  <c r="N6" i="38" s="1"/>
  <c r="O12" i="38"/>
  <c r="V12" i="38" s="1"/>
  <c r="F149" i="38"/>
  <c r="F151" i="38" s="1"/>
  <c r="F209" i="38"/>
  <c r="F211" i="38" s="1"/>
  <c r="R13" i="38"/>
  <c r="AL14" i="28"/>
  <c r="AL15" i="28" s="1"/>
  <c r="AL19" i="28"/>
  <c r="AL10" i="28"/>
  <c r="AL16" i="28"/>
  <c r="AL17" i="28" s="1"/>
  <c r="AK10" i="26"/>
  <c r="AK19" i="26"/>
  <c r="AK14" i="26"/>
  <c r="AK15" i="26" s="1"/>
  <c r="E114" i="26"/>
  <c r="T8" i="37" s="1"/>
  <c r="AH14" i="28"/>
  <c r="AH15" i="28" s="1"/>
  <c r="AH10" i="28"/>
  <c r="S18" i="37"/>
  <c r="E114" i="32"/>
  <c r="T16" i="37" s="1"/>
  <c r="D112" i="36"/>
  <c r="E112" i="36" s="1"/>
  <c r="E114" i="29"/>
  <c r="T12" i="37" s="1"/>
  <c r="S15" i="37"/>
  <c r="S14" i="37"/>
  <c r="AT10" i="29"/>
  <c r="AT19" i="29"/>
  <c r="AT16" i="29"/>
  <c r="AT17" i="29" s="1"/>
  <c r="AT14" i="29"/>
  <c r="AT15" i="29" s="1"/>
  <c r="AT10" i="28"/>
  <c r="AT19" i="28"/>
  <c r="AT14" i="28"/>
  <c r="AT15" i="28" s="1"/>
  <c r="AT16" i="28"/>
  <c r="AT17" i="28" s="1"/>
  <c r="AT7" i="36"/>
  <c r="AT19" i="36" s="1"/>
  <c r="AR10" i="29"/>
  <c r="AR14" i="29"/>
  <c r="AR15" i="29" s="1"/>
  <c r="AR19" i="29"/>
  <c r="AR16" i="29"/>
  <c r="AR17" i="29" s="1"/>
  <c r="AO14" i="26"/>
  <c r="AO10" i="26"/>
  <c r="AO19" i="26"/>
  <c r="AR10" i="28"/>
  <c r="AR14" i="28"/>
  <c r="AR15" i="28" s="1"/>
  <c r="AR19" i="28"/>
  <c r="AR16" i="28"/>
  <c r="AR17" i="28" s="1"/>
  <c r="AT7" i="31"/>
  <c r="AM21" i="33"/>
  <c r="BA21" i="34"/>
  <c r="BA24" i="34" s="1"/>
  <c r="AI7" i="30"/>
  <c r="AQ10" i="29"/>
  <c r="AQ19" i="29"/>
  <c r="AQ16" i="29"/>
  <c r="AQ17" i="29" s="1"/>
  <c r="AQ14" i="29"/>
  <c r="AQ15" i="29" s="1"/>
  <c r="AK14" i="33"/>
  <c r="AK15" i="33" s="1"/>
  <c r="AK19" i="33"/>
  <c r="AK10" i="33"/>
  <c r="AQ14" i="33"/>
  <c r="AQ15" i="33" s="1"/>
  <c r="AQ10" i="33"/>
  <c r="AQ19" i="33"/>
  <c r="AS10" i="26"/>
  <c r="AS19" i="26"/>
  <c r="AS14" i="26"/>
  <c r="AS15" i="26" s="1"/>
  <c r="S7" i="37"/>
  <c r="S19" i="37"/>
  <c r="AT7" i="34"/>
  <c r="AO16" i="26"/>
  <c r="AO17" i="26" s="1"/>
  <c r="AS16" i="26"/>
  <c r="AS17" i="26" s="1"/>
  <c r="AU11" i="26"/>
  <c r="AU10" i="26" s="1"/>
  <c r="AQ7" i="36"/>
  <c r="AQ19" i="36" s="1"/>
  <c r="AN10" i="29"/>
  <c r="AN14" i="29"/>
  <c r="AN15" i="29" s="1"/>
  <c r="AR10" i="26"/>
  <c r="AR14" i="26"/>
  <c r="AR15" i="26" s="1"/>
  <c r="AR19" i="26"/>
  <c r="AT10" i="26"/>
  <c r="AT19" i="26"/>
  <c r="AT14" i="26"/>
  <c r="AT15" i="26" s="1"/>
  <c r="AT16" i="26"/>
  <c r="AT17" i="26" s="1"/>
  <c r="AI16" i="32"/>
  <c r="AI17" i="32" s="1"/>
  <c r="AO7" i="32"/>
  <c r="AK7" i="33"/>
  <c r="AU7" i="33"/>
  <c r="AU25" i="33"/>
  <c r="AP7" i="33"/>
  <c r="AT7" i="33"/>
  <c r="AM7" i="33"/>
  <c r="AR7" i="33"/>
  <c r="AU13" i="33"/>
  <c r="AN7" i="33"/>
  <c r="AO7" i="33"/>
  <c r="AQ7" i="33"/>
  <c r="AL7" i="33"/>
  <c r="AS7" i="33"/>
  <c r="R3" i="38"/>
  <c r="F168" i="38"/>
  <c r="F170" i="38" s="1"/>
  <c r="F175" i="38"/>
  <c r="P50" i="38" s="1"/>
  <c r="P52" i="38" s="1"/>
  <c r="AU25" i="30"/>
  <c r="AS7" i="36"/>
  <c r="AS19" i="36" s="1"/>
  <c r="AS11" i="36"/>
  <c r="AK7" i="36"/>
  <c r="AK19" i="36" s="1"/>
  <c r="AK11" i="36"/>
  <c r="AQ7" i="35"/>
  <c r="BH16" i="23"/>
  <c r="G24" i="35"/>
  <c r="AJ7" i="31"/>
  <c r="AR7" i="30"/>
  <c r="AS7" i="30"/>
  <c r="AU13" i="30"/>
  <c r="AT7" i="30"/>
  <c r="AQ7" i="31"/>
  <c r="AO7" i="30"/>
  <c r="AQ7" i="30"/>
  <c r="AL7" i="30"/>
  <c r="AJ7" i="30"/>
  <c r="AU7" i="30"/>
  <c r="AS7" i="31"/>
  <c r="AH7" i="30"/>
  <c r="AM7" i="30"/>
  <c r="AN7" i="30"/>
  <c r="AK7" i="30"/>
  <c r="F117" i="34"/>
  <c r="T20" i="36"/>
  <c r="T22" i="36" s="1"/>
  <c r="T115" i="36" s="1"/>
  <c r="U115" i="36" s="1"/>
  <c r="AU25" i="35"/>
  <c r="AU13" i="32"/>
  <c r="AQ7" i="32"/>
  <c r="AP7" i="36"/>
  <c r="AP19" i="36" s="1"/>
  <c r="V20" i="36"/>
  <c r="V22" i="36" s="1"/>
  <c r="V115" i="36" s="1"/>
  <c r="W115" i="36" s="1"/>
  <c r="AJ7" i="28"/>
  <c r="AO7" i="31"/>
  <c r="AL7" i="31"/>
  <c r="AU7" i="31"/>
  <c r="AU13" i="31"/>
  <c r="AK7" i="31"/>
  <c r="AR7" i="31"/>
  <c r="AM7" i="31"/>
  <c r="AP7" i="31"/>
  <c r="AU25" i="31"/>
  <c r="AN7" i="31"/>
  <c r="AI7" i="31"/>
  <c r="AP7" i="32"/>
  <c r="AL7" i="32"/>
  <c r="AJ7" i="32"/>
  <c r="AM7" i="32"/>
  <c r="AR7" i="32"/>
  <c r="AI7" i="32"/>
  <c r="AU25" i="32"/>
  <c r="AN7" i="32"/>
  <c r="P20" i="36"/>
  <c r="P22" i="36" s="1"/>
  <c r="P115" i="36" s="1"/>
  <c r="Q115" i="36" s="1"/>
  <c r="AL7" i="34"/>
  <c r="AU13" i="34"/>
  <c r="F15" i="37"/>
  <c r="D8" i="36"/>
  <c r="AU7" i="29"/>
  <c r="R20" i="36"/>
  <c r="R22" i="36" s="1"/>
  <c r="R115" i="36" s="1"/>
  <c r="S115" i="36" s="1"/>
  <c r="AS7" i="27"/>
  <c r="D16" i="36"/>
  <c r="E16" i="36" s="1"/>
  <c r="AU13" i="27"/>
  <c r="AK7" i="27"/>
  <c r="AS7" i="29"/>
  <c r="AL7" i="29"/>
  <c r="F14" i="37"/>
  <c r="AK7" i="32"/>
  <c r="AS7" i="32"/>
  <c r="AT7" i="32"/>
  <c r="AU7" i="32"/>
  <c r="N20" i="36"/>
  <c r="N22" i="36" s="1"/>
  <c r="N115" i="36" s="1"/>
  <c r="O115" i="36" s="1"/>
  <c r="D22" i="34"/>
  <c r="D24" i="34" s="1"/>
  <c r="D17" i="36"/>
  <c r="E17" i="36" s="1"/>
  <c r="AU25" i="34"/>
  <c r="AQ7" i="34"/>
  <c r="AI7" i="34"/>
  <c r="AR7" i="34"/>
  <c r="AS7" i="34"/>
  <c r="AU7" i="34"/>
  <c r="AH7" i="34"/>
  <c r="AK7" i="34"/>
  <c r="AJ7" i="34"/>
  <c r="AR7" i="29"/>
  <c r="AK7" i="29"/>
  <c r="AU25" i="29"/>
  <c r="AJ7" i="29"/>
  <c r="AT7" i="29"/>
  <c r="AO7" i="29"/>
  <c r="AQ7" i="29"/>
  <c r="AM7" i="29"/>
  <c r="AN7" i="29"/>
  <c r="AI7" i="29"/>
  <c r="AP7" i="29"/>
  <c r="D19" i="36"/>
  <c r="E19" i="36" s="1"/>
  <c r="D10" i="36"/>
  <c r="D18" i="36"/>
  <c r="E18" i="36" s="1"/>
  <c r="AT7" i="27"/>
  <c r="AR7" i="27"/>
  <c r="AQ7" i="27"/>
  <c r="AU7" i="27"/>
  <c r="AP7" i="27"/>
  <c r="AN7" i="27"/>
  <c r="AM7" i="27"/>
  <c r="AH7" i="27"/>
  <c r="AU25" i="27"/>
  <c r="AO7" i="27"/>
  <c r="AJ7" i="27"/>
  <c r="D11" i="36"/>
  <c r="D15" i="36"/>
  <c r="J20" i="36"/>
  <c r="J22" i="36" s="1"/>
  <c r="J115" i="36" s="1"/>
  <c r="K115" i="36" s="1"/>
  <c r="D12" i="36"/>
  <c r="E12" i="36" s="1"/>
  <c r="E8" i="37"/>
  <c r="E11" i="37"/>
  <c r="AI21" i="29"/>
  <c r="AI7" i="36"/>
  <c r="AI19" i="36" s="1"/>
  <c r="H20" i="36"/>
  <c r="H22" i="36" s="1"/>
  <c r="H115" i="36" s="1"/>
  <c r="I115" i="36" s="1"/>
  <c r="AO7" i="35"/>
  <c r="AL7" i="35"/>
  <c r="F20" i="36"/>
  <c r="AN7" i="35"/>
  <c r="D13" i="36"/>
  <c r="E13" i="36" s="1"/>
  <c r="AO7" i="34"/>
  <c r="AM7" i="34"/>
  <c r="D22" i="29"/>
  <c r="D24" i="29" s="1"/>
  <c r="D14" i="36"/>
  <c r="AT7" i="26"/>
  <c r="D22" i="23"/>
  <c r="E22" i="23" s="1"/>
  <c r="F6" i="37"/>
  <c r="AU13" i="28"/>
  <c r="AP21" i="28"/>
  <c r="AP16" i="28"/>
  <c r="AP17" i="28" s="1"/>
  <c r="AS7" i="28"/>
  <c r="AI7" i="28"/>
  <c r="AP21" i="26"/>
  <c r="AP16" i="26"/>
  <c r="AP17" i="26" s="1"/>
  <c r="AH7" i="28"/>
  <c r="AT7" i="28"/>
  <c r="AU25" i="28"/>
  <c r="AR7" i="28"/>
  <c r="AP7" i="28"/>
  <c r="AO7" i="28"/>
  <c r="E12" i="37"/>
  <c r="D13" i="37"/>
  <c r="E13" i="37" s="1"/>
  <c r="AN7" i="28"/>
  <c r="AU7" i="28"/>
  <c r="D9" i="37"/>
  <c r="E9" i="37" s="1"/>
  <c r="AQ7" i="28"/>
  <c r="AM7" i="28"/>
  <c r="AK7" i="28"/>
  <c r="D9" i="36"/>
  <c r="AN21" i="28"/>
  <c r="AN16" i="28"/>
  <c r="AN17" i="28" s="1"/>
  <c r="D22" i="31"/>
  <c r="E22" i="31" s="1"/>
  <c r="D22" i="30"/>
  <c r="D24" i="30" s="1"/>
  <c r="F10" i="37"/>
  <c r="AP7" i="35"/>
  <c r="AM16" i="29"/>
  <c r="AM17" i="29" s="1"/>
  <c r="AM21" i="29"/>
  <c r="AM21" i="26"/>
  <c r="AM16" i="26"/>
  <c r="AM17" i="26" s="1"/>
  <c r="D22" i="24"/>
  <c r="D24" i="24" s="1"/>
  <c r="D22" i="26"/>
  <c r="D24" i="26" s="1"/>
  <c r="AH7" i="35"/>
  <c r="E18" i="37"/>
  <c r="D21" i="37"/>
  <c r="F21" i="37" s="1"/>
  <c r="AL7" i="36"/>
  <c r="AL19" i="36" s="1"/>
  <c r="E10" i="29"/>
  <c r="D22" i="28"/>
  <c r="D24" i="28" s="1"/>
  <c r="AJ16" i="29"/>
  <c r="AJ17" i="29" s="1"/>
  <c r="AJ21" i="29"/>
  <c r="E74" i="36"/>
  <c r="D22" i="35"/>
  <c r="E22" i="35" s="1"/>
  <c r="D17" i="37"/>
  <c r="E17" i="37" s="1"/>
  <c r="E92" i="36"/>
  <c r="F16" i="37"/>
  <c r="AH7" i="26"/>
  <c r="AJ21" i="28"/>
  <c r="AJ16" i="28"/>
  <c r="AJ17" i="28" s="1"/>
  <c r="AI21" i="26"/>
  <c r="AI16" i="26"/>
  <c r="AI17" i="26" s="1"/>
  <c r="D22" i="33"/>
  <c r="E22" i="33" s="1"/>
  <c r="AM7" i="26"/>
  <c r="AO7" i="26"/>
  <c r="E75" i="36"/>
  <c r="E66" i="36"/>
  <c r="E41" i="36"/>
  <c r="AR7" i="35"/>
  <c r="AJ7" i="35"/>
  <c r="AU7" i="35"/>
  <c r="AM7" i="35"/>
  <c r="AJ7" i="26"/>
  <c r="AU7" i="26"/>
  <c r="AK7" i="26"/>
  <c r="AP7" i="26"/>
  <c r="AS7" i="26"/>
  <c r="AU13" i="24"/>
  <c r="AU7" i="24"/>
  <c r="AK7" i="24"/>
  <c r="AJ7" i="24"/>
  <c r="AO7" i="24"/>
  <c r="AP7" i="24"/>
  <c r="AN7" i="24"/>
  <c r="AH7" i="24"/>
  <c r="AQ7" i="24"/>
  <c r="AL7" i="24"/>
  <c r="AR7" i="24"/>
  <c r="AM7" i="24"/>
  <c r="AT7" i="24"/>
  <c r="AU25" i="24"/>
  <c r="AS7" i="24"/>
  <c r="AI7" i="24"/>
  <c r="AU25" i="26"/>
  <c r="AR7" i="26"/>
  <c r="D22" i="27"/>
  <c r="D24" i="27" s="1"/>
  <c r="AI7" i="35"/>
  <c r="AT7" i="35"/>
  <c r="AS7" i="35"/>
  <c r="AK7" i="35"/>
  <c r="AN7" i="26"/>
  <c r="AL7" i="26"/>
  <c r="AI7" i="26"/>
  <c r="AQ7" i="26"/>
  <c r="AU25" i="23"/>
  <c r="AU13" i="23"/>
  <c r="AM7" i="23"/>
  <c r="AR7" i="23"/>
  <c r="AJ7" i="23"/>
  <c r="AP7" i="23"/>
  <c r="AL7" i="23"/>
  <c r="AS7" i="23"/>
  <c r="AT7" i="23"/>
  <c r="AH7" i="23"/>
  <c r="AQ7" i="23"/>
  <c r="AO7" i="23"/>
  <c r="AU7" i="23"/>
  <c r="AN7" i="23"/>
  <c r="AK7" i="23"/>
  <c r="E110" i="36"/>
  <c r="D22" i="32"/>
  <c r="E22" i="32" s="1"/>
  <c r="E87" i="36"/>
  <c r="D30" i="37"/>
  <c r="F30" i="37" s="1"/>
  <c r="E78" i="36"/>
  <c r="E82" i="36"/>
  <c r="E33" i="36"/>
  <c r="E56" i="36"/>
  <c r="E32" i="36"/>
  <c r="E30" i="36"/>
  <c r="E70" i="36"/>
  <c r="E100" i="36"/>
  <c r="E109" i="36"/>
  <c r="E95" i="36"/>
  <c r="E27" i="36"/>
  <c r="E47" i="36"/>
  <c r="E49" i="36"/>
  <c r="E29" i="36"/>
  <c r="E108" i="36"/>
  <c r="E64" i="36"/>
  <c r="E106" i="36"/>
  <c r="E54" i="36"/>
  <c r="E61" i="36"/>
  <c r="AU4" i="36"/>
  <c r="AH5" i="36" s="1"/>
  <c r="E72" i="36"/>
  <c r="E28" i="36"/>
  <c r="E99" i="36"/>
  <c r="E5" i="36"/>
  <c r="E129" i="36"/>
  <c r="E88" i="36"/>
  <c r="E63" i="36"/>
  <c r="E73" i="36"/>
  <c r="E90" i="36"/>
  <c r="E35" i="36"/>
  <c r="E34" i="36"/>
  <c r="E80" i="36"/>
  <c r="E48" i="36"/>
  <c r="E40" i="36"/>
  <c r="E127" i="36"/>
  <c r="E123" i="36"/>
  <c r="E89" i="36"/>
  <c r="E102" i="36"/>
  <c r="E91" i="36"/>
  <c r="E31" i="36"/>
  <c r="E94" i="36"/>
  <c r="E101" i="36"/>
  <c r="E65" i="36"/>
  <c r="E79" i="36"/>
  <c r="E105" i="36"/>
  <c r="E83" i="36"/>
  <c r="E67" i="36"/>
  <c r="E68" i="36"/>
  <c r="E52" i="36"/>
  <c r="E128" i="36"/>
  <c r="E121" i="36"/>
  <c r="E124" i="36"/>
  <c r="E119" i="36"/>
  <c r="E96" i="36"/>
  <c r="E57" i="36"/>
  <c r="E43" i="36"/>
  <c r="E55" i="36"/>
  <c r="E39" i="36"/>
  <c r="E45" i="36"/>
  <c r="E53" i="36"/>
  <c r="E62" i="36"/>
  <c r="E84" i="36"/>
  <c r="E98" i="36"/>
  <c r="E107" i="36"/>
  <c r="E44" i="36"/>
  <c r="E103" i="36"/>
  <c r="E71" i="36"/>
  <c r="E81" i="36"/>
  <c r="E69" i="36"/>
  <c r="E122" i="36"/>
  <c r="E46" i="36"/>
  <c r="E120" i="36"/>
  <c r="E51" i="36"/>
  <c r="E42" i="36"/>
  <c r="E93" i="36"/>
  <c r="E97" i="36"/>
  <c r="E36" i="36"/>
  <c r="E104" i="36"/>
  <c r="E58" i="36"/>
  <c r="AO7" i="36"/>
  <c r="AO19" i="36" s="1"/>
  <c r="AO11" i="36"/>
  <c r="E19" i="37"/>
  <c r="F19" i="37"/>
  <c r="AL19" i="24"/>
  <c r="AL10" i="24"/>
  <c r="AL16" i="24"/>
  <c r="AL17" i="24" s="1"/>
  <c r="AL14" i="24"/>
  <c r="AL15" i="24" s="1"/>
  <c r="AJ10" i="31"/>
  <c r="AJ19" i="31"/>
  <c r="AJ16" i="31"/>
  <c r="AJ17" i="31" s="1"/>
  <c r="AJ14" i="31"/>
  <c r="AJ15" i="31" s="1"/>
  <c r="AS10" i="31"/>
  <c r="AS16" i="31"/>
  <c r="AS17" i="31" s="1"/>
  <c r="AS19" i="31"/>
  <c r="AS14" i="31"/>
  <c r="AS15" i="31" s="1"/>
  <c r="AM14" i="35"/>
  <c r="AM15" i="35" s="1"/>
  <c r="AM19" i="35"/>
  <c r="AM10" i="35"/>
  <c r="AM16" i="35"/>
  <c r="AM17" i="35" s="1"/>
  <c r="AI14" i="23"/>
  <c r="AI15" i="23" s="1"/>
  <c r="AI19" i="23"/>
  <c r="AI10" i="23"/>
  <c r="AI16" i="23"/>
  <c r="AI17" i="23" s="1"/>
  <c r="AJ14" i="23"/>
  <c r="AJ15" i="23" s="1"/>
  <c r="AJ16" i="23"/>
  <c r="AJ17" i="23" s="1"/>
  <c r="AJ19" i="23"/>
  <c r="AJ10" i="23"/>
  <c r="AI10" i="28"/>
  <c r="AI14" i="28"/>
  <c r="AU11" i="28"/>
  <c r="AI16" i="28"/>
  <c r="AI17" i="28" s="1"/>
  <c r="AI19" i="28"/>
  <c r="AQ19" i="24"/>
  <c r="AQ10" i="24"/>
  <c r="AQ16" i="24"/>
  <c r="AQ17" i="24" s="1"/>
  <c r="AQ14" i="24"/>
  <c r="AQ15" i="24" s="1"/>
  <c r="AJ10" i="30"/>
  <c r="AJ19" i="30"/>
  <c r="AJ14" i="30"/>
  <c r="AJ15" i="30" s="1"/>
  <c r="AJ16" i="30"/>
  <c r="AJ17" i="30" s="1"/>
  <c r="H16" i="19"/>
  <c r="H17" i="19" s="1"/>
  <c r="AU11" i="34"/>
  <c r="AH10" i="34"/>
  <c r="AH14" i="34"/>
  <c r="AH10" i="30"/>
  <c r="AH14" i="30"/>
  <c r="F16" i="19"/>
  <c r="F17" i="19" s="1"/>
  <c r="AJ23" i="22"/>
  <c r="AJ24" i="22" s="1"/>
  <c r="AJ28" i="22"/>
  <c r="AJ19" i="22"/>
  <c r="AJ14" i="36"/>
  <c r="AJ15" i="36" s="1"/>
  <c r="AJ8" i="36"/>
  <c r="AJ17" i="36"/>
  <c r="AJ12" i="36"/>
  <c r="AJ13" i="36" s="1"/>
  <c r="AS19" i="27"/>
  <c r="AS10" i="27"/>
  <c r="AS14" i="27"/>
  <c r="AS15" i="27" s="1"/>
  <c r="AS16" i="27"/>
  <c r="AS17" i="27" s="1"/>
  <c r="AI19" i="27"/>
  <c r="AI10" i="27"/>
  <c r="AI14" i="27"/>
  <c r="AI15" i="27" s="1"/>
  <c r="AI16" i="27"/>
  <c r="AI17" i="27" s="1"/>
  <c r="AP19" i="30"/>
  <c r="AP10" i="30"/>
  <c r="AP14" i="30"/>
  <c r="AP15" i="30" s="1"/>
  <c r="AP16" i="30"/>
  <c r="AP17" i="30" s="1"/>
  <c r="AO19" i="30"/>
  <c r="AO16" i="30"/>
  <c r="AO17" i="30" s="1"/>
  <c r="AO10" i="30"/>
  <c r="AO14" i="30"/>
  <c r="AO15" i="30" s="1"/>
  <c r="AQ28" i="22"/>
  <c r="AQ23" i="22"/>
  <c r="AQ24" i="22" s="1"/>
  <c r="AQ19" i="22"/>
  <c r="AT19" i="24"/>
  <c r="AT10" i="24"/>
  <c r="AT16" i="24"/>
  <c r="AT17" i="24" s="1"/>
  <c r="AT14" i="24"/>
  <c r="AT15" i="24" s="1"/>
  <c r="AH46" i="22"/>
  <c r="AR23" i="22"/>
  <c r="AR24" i="22" s="1"/>
  <c r="AR19" i="22"/>
  <c r="AR25" i="22"/>
  <c r="AR26" i="22" s="1"/>
  <c r="AL10" i="32"/>
  <c r="AL19" i="32"/>
  <c r="AL16" i="32"/>
  <c r="AL17" i="32" s="1"/>
  <c r="AL14" i="32"/>
  <c r="AL15" i="32" s="1"/>
  <c r="AQ14" i="23"/>
  <c r="AQ15" i="23" s="1"/>
  <c r="AQ19" i="23"/>
  <c r="AQ10" i="23"/>
  <c r="AQ16" i="23"/>
  <c r="AQ17" i="23" s="1"/>
  <c r="AR14" i="35"/>
  <c r="AR15" i="35" s="1"/>
  <c r="AR19" i="35"/>
  <c r="AR10" i="35"/>
  <c r="AR16" i="35"/>
  <c r="AR17" i="35" s="1"/>
  <c r="AH10" i="29"/>
  <c r="AU11" i="29"/>
  <c r="AH14" i="29"/>
  <c r="AR19" i="27"/>
  <c r="AR10" i="27"/>
  <c r="AR14" i="27"/>
  <c r="AR15" i="27" s="1"/>
  <c r="AR16" i="27"/>
  <c r="AR17" i="27" s="1"/>
  <c r="O27" i="21"/>
  <c r="O28" i="21" s="1"/>
  <c r="AN8" i="36"/>
  <c r="AN17" i="36"/>
  <c r="AN12" i="36"/>
  <c r="AN13" i="36" s="1"/>
  <c r="N27" i="21"/>
  <c r="N28" i="21" s="1"/>
  <c r="AN14" i="35"/>
  <c r="AN15" i="35" s="1"/>
  <c r="AN19" i="35"/>
  <c r="AN10" i="35"/>
  <c r="AN16" i="35"/>
  <c r="AN17" i="35" s="1"/>
  <c r="AL25" i="22"/>
  <c r="AL26" i="22" s="1"/>
  <c r="AL30" i="22"/>
  <c r="G127" i="22"/>
  <c r="C27" i="21"/>
  <c r="AP19" i="27"/>
  <c r="AP10" i="27"/>
  <c r="AP16" i="27"/>
  <c r="AP17" i="27" s="1"/>
  <c r="AP14" i="27"/>
  <c r="AP15" i="27" s="1"/>
  <c r="AI16" i="30"/>
  <c r="AI17" i="30" s="1"/>
  <c r="AI10" i="30"/>
  <c r="AI19" i="30"/>
  <c r="AI14" i="30"/>
  <c r="AI15" i="30" s="1"/>
  <c r="AQ19" i="32"/>
  <c r="AQ10" i="32"/>
  <c r="AQ16" i="32"/>
  <c r="AQ17" i="32" s="1"/>
  <c r="AQ14" i="32"/>
  <c r="AQ15" i="32" s="1"/>
  <c r="H27" i="21"/>
  <c r="H28" i="21" s="1"/>
  <c r="AI10" i="31"/>
  <c r="AI16" i="31"/>
  <c r="AI17" i="31" s="1"/>
  <c r="AI19" i="31"/>
  <c r="AI14" i="31"/>
  <c r="AI15" i="31" s="1"/>
  <c r="AJ10" i="32"/>
  <c r="AJ19" i="32"/>
  <c r="AJ14" i="32"/>
  <c r="AJ15" i="32" s="1"/>
  <c r="AJ19" i="27"/>
  <c r="AJ10" i="27"/>
  <c r="AJ14" i="27"/>
  <c r="AJ15" i="27" s="1"/>
  <c r="AJ16" i="27"/>
  <c r="AJ17" i="27" s="1"/>
  <c r="AK10" i="31"/>
  <c r="AK16" i="31"/>
  <c r="AK17" i="31" s="1"/>
  <c r="AK19" i="31"/>
  <c r="AK14" i="31"/>
  <c r="AK15" i="31" s="1"/>
  <c r="G23" i="21"/>
  <c r="AS19" i="28"/>
  <c r="AS10" i="28"/>
  <c r="AS14" i="28"/>
  <c r="AS15" i="28" s="1"/>
  <c r="AS16" i="28"/>
  <c r="AS17" i="28" s="1"/>
  <c r="AH10" i="24"/>
  <c r="AH14" i="24"/>
  <c r="AH10" i="35"/>
  <c r="AU11" i="35"/>
  <c r="AH14" i="35"/>
  <c r="AR19" i="30"/>
  <c r="AR10" i="30"/>
  <c r="AR14" i="30"/>
  <c r="AR15" i="30" s="1"/>
  <c r="AR16" i="30"/>
  <c r="AR17" i="30" s="1"/>
  <c r="AU20" i="22"/>
  <c r="AI28" i="22"/>
  <c r="AI23" i="22"/>
  <c r="AI19" i="22"/>
  <c r="E23" i="21"/>
  <c r="AM14" i="23"/>
  <c r="AM15" i="23" s="1"/>
  <c r="AM19" i="23"/>
  <c r="AM10" i="23"/>
  <c r="AM16" i="23"/>
  <c r="AM17" i="23" s="1"/>
  <c r="J27" i="21"/>
  <c r="J28" i="21" s="1"/>
  <c r="AT19" i="34"/>
  <c r="AT10" i="34"/>
  <c r="AT14" i="34"/>
  <c r="AT15" i="34" s="1"/>
  <c r="AS10" i="29"/>
  <c r="AS19" i="29"/>
  <c r="AS14" i="29"/>
  <c r="AS15" i="29" s="1"/>
  <c r="AS16" i="29"/>
  <c r="AS17" i="29" s="1"/>
  <c r="L27" i="21"/>
  <c r="L28" i="21" s="1"/>
  <c r="AL19" i="34"/>
  <c r="AL10" i="34"/>
  <c r="AL14" i="34"/>
  <c r="AL15" i="34" s="1"/>
  <c r="AM19" i="32"/>
  <c r="AM10" i="32"/>
  <c r="AM14" i="32"/>
  <c r="AM15" i="32" s="1"/>
  <c r="AM16" i="32"/>
  <c r="AM17" i="32" s="1"/>
  <c r="F27" i="21"/>
  <c r="F28" i="21" s="1"/>
  <c r="AL14" i="35"/>
  <c r="AL15" i="35" s="1"/>
  <c r="AL19" i="35"/>
  <c r="AL10" i="35"/>
  <c r="AL16" i="35"/>
  <c r="AL17" i="35" s="1"/>
  <c r="AK14" i="23"/>
  <c r="AK15" i="23" s="1"/>
  <c r="AK19" i="23"/>
  <c r="AK10" i="23"/>
  <c r="AK16" i="23"/>
  <c r="AK17" i="23" s="1"/>
  <c r="AN28" i="22"/>
  <c r="AN19" i="22"/>
  <c r="AN23" i="22"/>
  <c r="AN24" i="22" s="1"/>
  <c r="AN25" i="22"/>
  <c r="AN26" i="22" s="1"/>
  <c r="AH30" i="22"/>
  <c r="AH25" i="22"/>
  <c r="AH26" i="22" s="1"/>
  <c r="AU18" i="22"/>
  <c r="AL19" i="27"/>
  <c r="AL10" i="27"/>
  <c r="AL16" i="27"/>
  <c r="AL17" i="27" s="1"/>
  <c r="AL14" i="27"/>
  <c r="AL15" i="27" s="1"/>
  <c r="AR10" i="31"/>
  <c r="AR19" i="31"/>
  <c r="AR16" i="31"/>
  <c r="AR17" i="31" s="1"/>
  <c r="AR14" i="31"/>
  <c r="AR15" i="31" s="1"/>
  <c r="AT14" i="35"/>
  <c r="AT15" i="35" s="1"/>
  <c r="AT19" i="35"/>
  <c r="AT10" i="35"/>
  <c r="AT16" i="35"/>
  <c r="AT17" i="35" s="1"/>
  <c r="AT19" i="30"/>
  <c r="AT10" i="30"/>
  <c r="AT16" i="30"/>
  <c r="AT17" i="30" s="1"/>
  <c r="AT14" i="30"/>
  <c r="AT15" i="30" s="1"/>
  <c r="AQ19" i="28"/>
  <c r="AQ10" i="28"/>
  <c r="AQ14" i="28"/>
  <c r="AQ15" i="28" s="1"/>
  <c r="AQ16" i="28"/>
  <c r="AQ17" i="28" s="1"/>
  <c r="AT10" i="31"/>
  <c r="AT19" i="31"/>
  <c r="AT16" i="31"/>
  <c r="AT17" i="31" s="1"/>
  <c r="AT14" i="31"/>
  <c r="AT15" i="31" s="1"/>
  <c r="AN19" i="24"/>
  <c r="AN10" i="24"/>
  <c r="AN16" i="24"/>
  <c r="AN17" i="24" s="1"/>
  <c r="AN14" i="24"/>
  <c r="AN15" i="24" s="1"/>
  <c r="AN14" i="23"/>
  <c r="AN15" i="23" s="1"/>
  <c r="AN16" i="23"/>
  <c r="AN17" i="23" s="1"/>
  <c r="AN19" i="23"/>
  <c r="AN10" i="23"/>
  <c r="AK19" i="32"/>
  <c r="AK10" i="32"/>
  <c r="AK14" i="32"/>
  <c r="AK15" i="32" s="1"/>
  <c r="AL8" i="36"/>
  <c r="AL17" i="36"/>
  <c r="AL12" i="36"/>
  <c r="AL13" i="36" s="1"/>
  <c r="AQ8" i="36"/>
  <c r="AQ17" i="36"/>
  <c r="AQ12" i="36"/>
  <c r="AQ13" i="36" s="1"/>
  <c r="AN10" i="31"/>
  <c r="AN19" i="31"/>
  <c r="AN16" i="31"/>
  <c r="AN17" i="31" s="1"/>
  <c r="AN14" i="31"/>
  <c r="AN15" i="31" s="1"/>
  <c r="AQ14" i="35"/>
  <c r="AQ15" i="35" s="1"/>
  <c r="AQ19" i="35"/>
  <c r="AQ10" i="35"/>
  <c r="AQ16" i="35"/>
  <c r="AQ17" i="35" s="1"/>
  <c r="AK14" i="35"/>
  <c r="AK15" i="35" s="1"/>
  <c r="AQ19" i="30"/>
  <c r="AQ16" i="30"/>
  <c r="AQ17" i="30" s="1"/>
  <c r="AQ10" i="30"/>
  <c r="AQ14" i="30"/>
  <c r="AQ15" i="30" s="1"/>
  <c r="AN19" i="32"/>
  <c r="AN10" i="32"/>
  <c r="AN14" i="32"/>
  <c r="AN15" i="32" s="1"/>
  <c r="AO14" i="23"/>
  <c r="AO15" i="23" s="1"/>
  <c r="AO19" i="23"/>
  <c r="AO10" i="23"/>
  <c r="AO16" i="23"/>
  <c r="AO17" i="23" s="1"/>
  <c r="AK16" i="32"/>
  <c r="AK17" i="32" s="1"/>
  <c r="AR19" i="24"/>
  <c r="AR10" i="24"/>
  <c r="AR16" i="24"/>
  <c r="AR17" i="24" s="1"/>
  <c r="AR14" i="24"/>
  <c r="AR15" i="24" s="1"/>
  <c r="AI10" i="24"/>
  <c r="AI19" i="24"/>
  <c r="AI14" i="24"/>
  <c r="AI15" i="24" s="1"/>
  <c r="AI16" i="24"/>
  <c r="AI17" i="24" s="1"/>
  <c r="AN19" i="30"/>
  <c r="AN10" i="30"/>
  <c r="AN16" i="30"/>
  <c r="AN17" i="30" s="1"/>
  <c r="AN14" i="30"/>
  <c r="AN15" i="30" s="1"/>
  <c r="E31" i="22"/>
  <c r="D33" i="22"/>
  <c r="AP19" i="34"/>
  <c r="AP10" i="34"/>
  <c r="AP14" i="34"/>
  <c r="AP15" i="34" s="1"/>
  <c r="AS19" i="32"/>
  <c r="AS10" i="32"/>
  <c r="AS14" i="32"/>
  <c r="AS15" i="32" s="1"/>
  <c r="AM23" i="22"/>
  <c r="AM24" i="22" s="1"/>
  <c r="AM19" i="22"/>
  <c r="AM28" i="22"/>
  <c r="AN19" i="27"/>
  <c r="AN10" i="27"/>
  <c r="AN14" i="27"/>
  <c r="AN15" i="27" s="1"/>
  <c r="AN16" i="27"/>
  <c r="AN17" i="27" s="1"/>
  <c r="AL14" i="23"/>
  <c r="AL15" i="23" s="1"/>
  <c r="AL10" i="23"/>
  <c r="AO10" i="29"/>
  <c r="AO19" i="29"/>
  <c r="AO16" i="29"/>
  <c r="AO17" i="29" s="1"/>
  <c r="AO14" i="29"/>
  <c r="AO15" i="29" s="1"/>
  <c r="O127" i="22"/>
  <c r="G25" i="21"/>
  <c r="AR14" i="36"/>
  <c r="AR15" i="36" s="1"/>
  <c r="AR8" i="36"/>
  <c r="AR17" i="36"/>
  <c r="AR12" i="36"/>
  <c r="AR13" i="36" s="1"/>
  <c r="K127" i="22"/>
  <c r="E25" i="21"/>
  <c r="AH10" i="32"/>
  <c r="AU11" i="32"/>
  <c r="AH14" i="32"/>
  <c r="AP19" i="24"/>
  <c r="AP10" i="24"/>
  <c r="AP16" i="24"/>
  <c r="AP17" i="24" s="1"/>
  <c r="AP14" i="24"/>
  <c r="AP15" i="24" s="1"/>
  <c r="AP14" i="35"/>
  <c r="AP15" i="35" s="1"/>
  <c r="AP19" i="35"/>
  <c r="AP10" i="35"/>
  <c r="AP16" i="35"/>
  <c r="AP17" i="35" s="1"/>
  <c r="AM19" i="24"/>
  <c r="AM10" i="24"/>
  <c r="AM14" i="24"/>
  <c r="AM15" i="24" s="1"/>
  <c r="AM16" i="24"/>
  <c r="AM17" i="24" s="1"/>
  <c r="AR14" i="23"/>
  <c r="AR15" i="23" s="1"/>
  <c r="AR16" i="23"/>
  <c r="AR17" i="23" s="1"/>
  <c r="AR19" i="23"/>
  <c r="AR10" i="23"/>
  <c r="AK10" i="29"/>
  <c r="AK19" i="29"/>
  <c r="AK14" i="29"/>
  <c r="AK15" i="29" s="1"/>
  <c r="AK16" i="29"/>
  <c r="AK17" i="29" s="1"/>
  <c r="AS19" i="30"/>
  <c r="AS16" i="30"/>
  <c r="AS17" i="30" s="1"/>
  <c r="AS10" i="30"/>
  <c r="AS14" i="30"/>
  <c r="AS15" i="30" s="1"/>
  <c r="AT16" i="34"/>
  <c r="AT17" i="34" s="1"/>
  <c r="AJ19" i="34"/>
  <c r="AJ10" i="34"/>
  <c r="AJ14" i="34"/>
  <c r="AJ15" i="34" s="1"/>
  <c r="AM8" i="36"/>
  <c r="AM17" i="36"/>
  <c r="AM12" i="36"/>
  <c r="AM13" i="36" s="1"/>
  <c r="AS14" i="23"/>
  <c r="AS15" i="23" s="1"/>
  <c r="AS19" i="23"/>
  <c r="AS10" i="23"/>
  <c r="AS16" i="23"/>
  <c r="AS17" i="23" s="1"/>
  <c r="AO19" i="27"/>
  <c r="AO10" i="27"/>
  <c r="AO14" i="27"/>
  <c r="AO15" i="27" s="1"/>
  <c r="AO16" i="27"/>
  <c r="AO17" i="27" s="1"/>
  <c r="AH10" i="27"/>
  <c r="AU11" i="27"/>
  <c r="AH14" i="27"/>
  <c r="AQ25" i="22"/>
  <c r="AQ26" i="22" s="1"/>
  <c r="AL16" i="34"/>
  <c r="AL17" i="34" s="1"/>
  <c r="C133" i="20"/>
  <c r="D133" i="20" s="1"/>
  <c r="D116" i="20"/>
  <c r="P9" i="21" s="1"/>
  <c r="P10" i="21" s="1"/>
  <c r="P11" i="21" s="1"/>
  <c r="AR10" i="32"/>
  <c r="AR19" i="32"/>
  <c r="AR14" i="32"/>
  <c r="AR15" i="32" s="1"/>
  <c r="AI25" i="22"/>
  <c r="AI26" i="22" s="1"/>
  <c r="AP10" i="32"/>
  <c r="AP19" i="32"/>
  <c r="AP14" i="32"/>
  <c r="AP15" i="32" s="1"/>
  <c r="AP16" i="32"/>
  <c r="AP17" i="32" s="1"/>
  <c r="D16" i="19"/>
  <c r="D17" i="19" s="1"/>
  <c r="C15" i="19"/>
  <c r="C16" i="19" s="1"/>
  <c r="AL10" i="29"/>
  <c r="AL16" i="29"/>
  <c r="AL17" i="29" s="1"/>
  <c r="AL19" i="29"/>
  <c r="AL14" i="29"/>
  <c r="AL15" i="29" s="1"/>
  <c r="AO19" i="28"/>
  <c r="AO10" i="28"/>
  <c r="AO14" i="28"/>
  <c r="AO15" i="28" s="1"/>
  <c r="AO16" i="28"/>
  <c r="AO17" i="28" s="1"/>
  <c r="AH10" i="31"/>
  <c r="AU11" i="31"/>
  <c r="AH14" i="31"/>
  <c r="I127" i="22"/>
  <c r="AN19" i="34"/>
  <c r="AN10" i="34"/>
  <c r="AN14" i="34"/>
  <c r="AN15" i="34" s="1"/>
  <c r="AT19" i="27"/>
  <c r="AT10" i="27"/>
  <c r="AT16" i="27"/>
  <c r="AT17" i="27" s="1"/>
  <c r="AT14" i="27"/>
  <c r="AT15" i="27" s="1"/>
  <c r="AK17" i="36"/>
  <c r="AK8" i="36"/>
  <c r="AK12" i="36"/>
  <c r="AK13" i="36" s="1"/>
  <c r="AJ14" i="35"/>
  <c r="AJ15" i="35" s="1"/>
  <c r="AJ19" i="35"/>
  <c r="AJ10" i="35"/>
  <c r="AJ16" i="35"/>
  <c r="AJ17" i="35" s="1"/>
  <c r="AP10" i="31"/>
  <c r="AP19" i="31"/>
  <c r="AP16" i="31"/>
  <c r="AP17" i="31" s="1"/>
  <c r="AP14" i="31"/>
  <c r="AP15" i="31" s="1"/>
  <c r="Q123" i="42"/>
  <c r="D119" i="42"/>
  <c r="D115" i="42"/>
  <c r="D111" i="42"/>
  <c r="D107" i="42"/>
  <c r="D102" i="42"/>
  <c r="D93" i="42"/>
  <c r="D88" i="42"/>
  <c r="D84" i="42"/>
  <c r="D78" i="42"/>
  <c r="D72" i="42"/>
  <c r="D46" i="42"/>
  <c r="D38" i="42"/>
  <c r="D33" i="42"/>
  <c r="D29" i="42"/>
  <c r="D21" i="42"/>
  <c r="D15" i="42"/>
  <c r="D10" i="42"/>
  <c r="D117" i="42"/>
  <c r="D112" i="42"/>
  <c r="D106" i="42"/>
  <c r="D100" i="42"/>
  <c r="D94" i="42"/>
  <c r="D87" i="42"/>
  <c r="D81" i="42"/>
  <c r="D74" i="42"/>
  <c r="D42" i="42"/>
  <c r="D36" i="42"/>
  <c r="D30" i="42"/>
  <c r="D20" i="42"/>
  <c r="D13" i="42"/>
  <c r="D43" i="42"/>
  <c r="D116" i="42"/>
  <c r="D110" i="42"/>
  <c r="D104" i="42"/>
  <c r="D92" i="42"/>
  <c r="D86" i="42"/>
  <c r="D80" i="42"/>
  <c r="D70" i="42"/>
  <c r="D40" i="42"/>
  <c r="D34" i="42"/>
  <c r="D28" i="42"/>
  <c r="D19" i="42"/>
  <c r="D11" i="42"/>
  <c r="D114" i="42"/>
  <c r="D109" i="42"/>
  <c r="D103" i="42"/>
  <c r="D96" i="42"/>
  <c r="D91" i="42"/>
  <c r="D85" i="42"/>
  <c r="D76" i="42"/>
  <c r="D69" i="42"/>
  <c r="D39" i="42"/>
  <c r="D32" i="42"/>
  <c r="D23" i="42"/>
  <c r="D16" i="42"/>
  <c r="D9" i="42"/>
  <c r="D118" i="42"/>
  <c r="D95" i="42"/>
  <c r="D68" i="42"/>
  <c r="D14" i="42"/>
  <c r="D18" i="42"/>
  <c r="D113" i="42"/>
  <c r="D89" i="42"/>
  <c r="D37" i="42"/>
  <c r="D8" i="42"/>
  <c r="D108" i="42"/>
  <c r="D82" i="42"/>
  <c r="D31" i="42"/>
  <c r="D101" i="42"/>
  <c r="D75" i="42"/>
  <c r="D22" i="42"/>
  <c r="D97" i="42"/>
  <c r="AH8" i="36"/>
  <c r="AH12" i="36"/>
  <c r="AK14" i="27"/>
  <c r="AK15" i="27" s="1"/>
  <c r="AQ19" i="27"/>
  <c r="AQ10" i="27"/>
  <c r="AQ14" i="27"/>
  <c r="AQ15" i="27" s="1"/>
  <c r="AQ16" i="27"/>
  <c r="AQ17" i="27" s="1"/>
  <c r="AS19" i="24"/>
  <c r="AS16" i="24"/>
  <c r="AS17" i="24" s="1"/>
  <c r="AS10" i="24"/>
  <c r="AS14" i="24"/>
  <c r="AS15" i="24" s="1"/>
  <c r="AP14" i="23"/>
  <c r="AP15" i="23" s="1"/>
  <c r="AP19" i="23"/>
  <c r="AP10" i="23"/>
  <c r="AP16" i="23"/>
  <c r="AP17" i="23" s="1"/>
  <c r="AH10" i="23"/>
  <c r="AU11" i="23"/>
  <c r="AL19" i="30"/>
  <c r="AL10" i="30"/>
  <c r="AL14" i="30"/>
  <c r="AL15" i="30" s="1"/>
  <c r="AL16" i="30"/>
  <c r="AL17" i="30" s="1"/>
  <c r="AM19" i="30"/>
  <c r="AM10" i="30"/>
  <c r="AM16" i="30"/>
  <c r="AM17" i="30" s="1"/>
  <c r="AM14" i="30"/>
  <c r="AM15" i="30" s="1"/>
  <c r="AO19" i="32"/>
  <c r="AO10" i="32"/>
  <c r="AO14" i="32"/>
  <c r="AO15" i="32" s="1"/>
  <c r="AP8" i="36"/>
  <c r="AP17" i="36"/>
  <c r="AP12" i="36"/>
  <c r="AP13" i="36" s="1"/>
  <c r="AQ10" i="31"/>
  <c r="AQ16" i="31"/>
  <c r="AQ17" i="31" s="1"/>
  <c r="AQ19" i="31"/>
  <c r="AQ14" i="31"/>
  <c r="AQ15" i="31" s="1"/>
  <c r="AM19" i="27"/>
  <c r="AM10" i="27"/>
  <c r="AM14" i="27"/>
  <c r="AM15" i="27" s="1"/>
  <c r="AM16" i="27"/>
  <c r="AM17" i="27" s="1"/>
  <c r="AO19" i="24"/>
  <c r="AO16" i="24"/>
  <c r="AO17" i="24" s="1"/>
  <c r="AO10" i="24"/>
  <c r="AO14" i="24"/>
  <c r="AO15" i="24" s="1"/>
  <c r="AO14" i="35"/>
  <c r="AO15" i="35" s="1"/>
  <c r="AO19" i="35"/>
  <c r="AO10" i="35"/>
  <c r="AO16" i="35"/>
  <c r="AO17" i="35" s="1"/>
  <c r="AP10" i="29"/>
  <c r="AP16" i="29"/>
  <c r="AP17" i="29" s="1"/>
  <c r="AP19" i="29"/>
  <c r="AP14" i="29"/>
  <c r="AP15" i="29" s="1"/>
  <c r="AO10" i="31"/>
  <c r="AO16" i="31"/>
  <c r="AO17" i="31" s="1"/>
  <c r="AO19" i="31"/>
  <c r="AO14" i="31"/>
  <c r="AO15" i="31" s="1"/>
  <c r="AI14" i="35"/>
  <c r="AI15" i="35" s="1"/>
  <c r="AI19" i="35"/>
  <c r="AI10" i="35"/>
  <c r="AI16" i="35"/>
  <c r="AI17" i="35" s="1"/>
  <c r="AS14" i="35"/>
  <c r="AS15" i="35" s="1"/>
  <c r="AS19" i="35"/>
  <c r="AS10" i="35"/>
  <c r="AS16" i="35"/>
  <c r="AS17" i="35" s="1"/>
  <c r="AT14" i="23"/>
  <c r="AT15" i="23" s="1"/>
  <c r="AT19" i="23"/>
  <c r="AT10" i="23"/>
  <c r="AT16" i="23"/>
  <c r="AT17" i="23" s="1"/>
  <c r="P24" i="21"/>
  <c r="P23" i="21" s="1"/>
  <c r="C23" i="21"/>
  <c r="AT10" i="32"/>
  <c r="AT19" i="32"/>
  <c r="AT14" i="32"/>
  <c r="AT15" i="32" s="1"/>
  <c r="AM10" i="31"/>
  <c r="AM16" i="31"/>
  <c r="AM17" i="31" s="1"/>
  <c r="AM19" i="31"/>
  <c r="AM14" i="31"/>
  <c r="AM15" i="31" s="1"/>
  <c r="AL10" i="31"/>
  <c r="AL19" i="31"/>
  <c r="AL16" i="31"/>
  <c r="AL17" i="31" s="1"/>
  <c r="AL14" i="31"/>
  <c r="AL15" i="31" s="1"/>
  <c r="AK19" i="24"/>
  <c r="AK16" i="24"/>
  <c r="AK17" i="24" s="1"/>
  <c r="AK10" i="24"/>
  <c r="AK14" i="24"/>
  <c r="AK15" i="24" s="1"/>
  <c r="AR19" i="34"/>
  <c r="AR10" i="34"/>
  <c r="AR14" i="34"/>
  <c r="AR15" i="34" s="1"/>
  <c r="AI19" i="32"/>
  <c r="AI10" i="32"/>
  <c r="AI14" i="32"/>
  <c r="AI15" i="32" s="1"/>
  <c r="D98" i="42"/>
  <c r="AK10" i="28"/>
  <c r="AK14" i="28"/>
  <c r="AK15" i="28" s="1"/>
  <c r="AK16" i="28"/>
  <c r="AK17" i="28" s="1"/>
  <c r="AK19" i="28"/>
  <c r="AS17" i="36"/>
  <c r="AS8" i="36"/>
  <c r="AS12" i="36"/>
  <c r="AS13" i="36" s="1"/>
  <c r="AM19" i="28"/>
  <c r="AM10" i="28"/>
  <c r="AM14" i="28"/>
  <c r="AM15" i="28" s="1"/>
  <c r="AM16" i="28"/>
  <c r="AM17" i="28" s="1"/>
  <c r="AO16" i="32"/>
  <c r="AO17" i="32" s="1"/>
  <c r="AS16" i="32"/>
  <c r="AS17" i="32" s="1"/>
  <c r="J7" i="38"/>
  <c r="AE7" i="38" s="1"/>
  <c r="AE9" i="38" s="1"/>
  <c r="AF7" i="38" s="1"/>
  <c r="AF9" i="38" s="1"/>
  <c r="AG7" i="38" s="1"/>
  <c r="AG9" i="38" s="1"/>
  <c r="AH7" i="38" s="1"/>
  <c r="AH9" i="38" s="1"/>
  <c r="F14" i="38"/>
  <c r="F18" i="38"/>
  <c r="F20" i="38" s="1"/>
  <c r="AA117" i="24" l="1"/>
  <c r="S397" i="37"/>
  <c r="T397" i="37" s="1"/>
  <c r="AT12" i="36"/>
  <c r="AT13" i="36" s="1"/>
  <c r="AT17" i="36"/>
  <c r="J362" i="37"/>
  <c r="T321" i="37"/>
  <c r="J328" i="37"/>
  <c r="K328" i="37" s="1"/>
  <c r="O112" i="37"/>
  <c r="P112" i="37" s="1"/>
  <c r="J78" i="37"/>
  <c r="O298" i="37"/>
  <c r="P298" i="37" s="1"/>
  <c r="J83" i="37"/>
  <c r="S373" i="37"/>
  <c r="T373" i="37" s="1"/>
  <c r="S352" i="37"/>
  <c r="AI12" i="36"/>
  <c r="AI13" i="36" s="1"/>
  <c r="AI8" i="36"/>
  <c r="J76" i="37"/>
  <c r="K76" i="37" s="1"/>
  <c r="AK16" i="35"/>
  <c r="AK17" i="35" s="1"/>
  <c r="AK10" i="35"/>
  <c r="J84" i="37"/>
  <c r="K84" i="37" s="1"/>
  <c r="S180" i="37"/>
  <c r="T180" i="37" s="1"/>
  <c r="S139" i="37"/>
  <c r="S156" i="37"/>
  <c r="T156" i="37" s="1"/>
  <c r="S187" i="37"/>
  <c r="T187" i="37" s="1"/>
  <c r="O77" i="37"/>
  <c r="P77" i="37" s="1"/>
  <c r="O187" i="37"/>
  <c r="P187" i="37" s="1"/>
  <c r="O81" i="37"/>
  <c r="P81" i="37" s="1"/>
  <c r="O240" i="37"/>
  <c r="P240" i="37" s="1"/>
  <c r="J70" i="37"/>
  <c r="J73" i="37" s="1"/>
  <c r="O170" i="37"/>
  <c r="P170" i="37" s="1"/>
  <c r="J359" i="37"/>
  <c r="L359" i="37" s="1"/>
  <c r="O333" i="37"/>
  <c r="P333" i="37" s="1"/>
  <c r="O139" i="37"/>
  <c r="P139" i="37" s="1"/>
  <c r="O116" i="37"/>
  <c r="P116" i="37" s="1"/>
  <c r="O236" i="37"/>
  <c r="P236" i="37" s="1"/>
  <c r="O364" i="37"/>
  <c r="P364" i="37" s="1"/>
  <c r="M117" i="30"/>
  <c r="J140" i="37"/>
  <c r="Q117" i="34"/>
  <c r="J207" i="37"/>
  <c r="J75" i="37"/>
  <c r="L75" i="37" s="1"/>
  <c r="O117" i="27"/>
  <c r="J167" i="37"/>
  <c r="K117" i="32"/>
  <c r="J111" i="37"/>
  <c r="O94" i="37"/>
  <c r="P94" i="37" s="1"/>
  <c r="O73" i="37"/>
  <c r="K117" i="31"/>
  <c r="J110" i="37"/>
  <c r="L384" i="37"/>
  <c r="K384" i="37"/>
  <c r="J387" i="37"/>
  <c r="O117" i="33"/>
  <c r="J175" i="37"/>
  <c r="M117" i="31"/>
  <c r="J141" i="37"/>
  <c r="Q117" i="28"/>
  <c r="J199" i="37"/>
  <c r="K117" i="26"/>
  <c r="J103" i="37"/>
  <c r="O205" i="37"/>
  <c r="P205" i="37" s="1"/>
  <c r="L382" i="37"/>
  <c r="K382" i="37"/>
  <c r="S117" i="31"/>
  <c r="J234" i="37"/>
  <c r="AC117" i="34"/>
  <c r="J393" i="37"/>
  <c r="F366" i="37"/>
  <c r="E366" i="37"/>
  <c r="Q117" i="35"/>
  <c r="J208" i="37"/>
  <c r="T242" i="37"/>
  <c r="F242" i="37"/>
  <c r="E242" i="37"/>
  <c r="Q117" i="24"/>
  <c r="J195" i="37"/>
  <c r="Q117" i="30"/>
  <c r="J202" i="37"/>
  <c r="O117" i="31"/>
  <c r="J172" i="37"/>
  <c r="L362" i="37"/>
  <c r="K362" i="37"/>
  <c r="L319" i="37"/>
  <c r="K319" i="37"/>
  <c r="O197" i="37"/>
  <c r="O218" i="37"/>
  <c r="P218" i="37" s="1"/>
  <c r="S117" i="35"/>
  <c r="J239" i="37"/>
  <c r="F397" i="37"/>
  <c r="E397" i="37"/>
  <c r="M117" i="27"/>
  <c r="J136" i="37"/>
  <c r="K117" i="33"/>
  <c r="J113" i="37"/>
  <c r="T211" i="37"/>
  <c r="E211" i="37"/>
  <c r="F211" i="37"/>
  <c r="Q117" i="23"/>
  <c r="J194" i="37"/>
  <c r="O342" i="37"/>
  <c r="P342" i="37" s="1"/>
  <c r="O321" i="37"/>
  <c r="W117" i="26"/>
  <c r="J289" i="37"/>
  <c r="L353" i="37"/>
  <c r="K353" i="37"/>
  <c r="L390" i="37"/>
  <c r="K390" i="37"/>
  <c r="O117" i="26"/>
  <c r="J165" i="37"/>
  <c r="Q117" i="29"/>
  <c r="J200" i="37"/>
  <c r="Y117" i="23"/>
  <c r="J318" i="37"/>
  <c r="L327" i="37"/>
  <c r="K327" i="37"/>
  <c r="O125" i="37"/>
  <c r="P125" i="37" s="1"/>
  <c r="O104" i="37"/>
  <c r="U117" i="34"/>
  <c r="J269" i="37"/>
  <c r="M117" i="28"/>
  <c r="J137" i="37"/>
  <c r="L394" i="37"/>
  <c r="K394" i="37"/>
  <c r="M117" i="24"/>
  <c r="J133" i="37"/>
  <c r="O117" i="23"/>
  <c r="J163" i="37"/>
  <c r="K117" i="23"/>
  <c r="J101" i="37"/>
  <c r="S117" i="33"/>
  <c r="J237" i="37"/>
  <c r="AA117" i="29"/>
  <c r="J355" i="37"/>
  <c r="L323" i="37"/>
  <c r="K323" i="37"/>
  <c r="L385" i="37"/>
  <c r="K385" i="37"/>
  <c r="F180" i="37"/>
  <c r="E180" i="37"/>
  <c r="U117" i="35"/>
  <c r="J270" i="37"/>
  <c r="O263" i="37"/>
  <c r="P263" i="37" s="1"/>
  <c r="L380" i="37"/>
  <c r="J383" i="37"/>
  <c r="K380" i="37"/>
  <c r="M117" i="26"/>
  <c r="J134" i="37"/>
  <c r="O228" i="37"/>
  <c r="O249" i="37"/>
  <c r="P249" i="37" s="1"/>
  <c r="L328" i="37"/>
  <c r="L324" i="37"/>
  <c r="K324" i="37"/>
  <c r="S117" i="26"/>
  <c r="J227" i="37"/>
  <c r="W117" i="24"/>
  <c r="J288" i="37"/>
  <c r="O391" i="37"/>
  <c r="O404" i="37"/>
  <c r="P404" i="37" s="1"/>
  <c r="O311" i="37"/>
  <c r="P311" i="37" s="1"/>
  <c r="O290" i="37"/>
  <c r="U117" i="27"/>
  <c r="J260" i="37"/>
  <c r="U117" i="26"/>
  <c r="J258" i="37"/>
  <c r="M117" i="32"/>
  <c r="J142" i="37"/>
  <c r="AA117" i="33"/>
  <c r="J361" i="37"/>
  <c r="Y117" i="27"/>
  <c r="J322" i="37"/>
  <c r="W117" i="34"/>
  <c r="J300" i="37"/>
  <c r="S117" i="30"/>
  <c r="J233" i="37"/>
  <c r="F149" i="37"/>
  <c r="E149" i="37"/>
  <c r="Y117" i="26"/>
  <c r="J320" i="37"/>
  <c r="S117" i="23"/>
  <c r="J225" i="37"/>
  <c r="M117" i="34"/>
  <c r="J145" i="37"/>
  <c r="L326" i="37"/>
  <c r="K326" i="37"/>
  <c r="AC117" i="30"/>
  <c r="J388" i="37"/>
  <c r="W117" i="23"/>
  <c r="J287" i="37"/>
  <c r="L350" i="37"/>
  <c r="K350" i="37"/>
  <c r="L381" i="37"/>
  <c r="K381" i="37"/>
  <c r="L358" i="37"/>
  <c r="K358" i="37"/>
  <c r="O117" i="29"/>
  <c r="J169" i="37"/>
  <c r="Q117" i="26"/>
  <c r="J196" i="37"/>
  <c r="F87" i="37"/>
  <c r="E87" i="37"/>
  <c r="T118" i="37"/>
  <c r="E118" i="37"/>
  <c r="F118" i="37"/>
  <c r="S117" i="32"/>
  <c r="J235" i="37"/>
  <c r="O135" i="37"/>
  <c r="O156" i="37"/>
  <c r="P156" i="37" s="1"/>
  <c r="W117" i="31"/>
  <c r="J296" i="37"/>
  <c r="O174" i="37"/>
  <c r="P174" i="37" s="1"/>
  <c r="O271" i="37"/>
  <c r="P271" i="37" s="1"/>
  <c r="O117" i="28"/>
  <c r="J168" i="37"/>
  <c r="O117" i="35"/>
  <c r="J177" i="37"/>
  <c r="U117" i="24"/>
  <c r="J257" i="37"/>
  <c r="J79" i="37"/>
  <c r="L79" i="37" s="1"/>
  <c r="L386" i="37"/>
  <c r="K386" i="37"/>
  <c r="K117" i="29"/>
  <c r="J107" i="37"/>
  <c r="S117" i="29"/>
  <c r="J231" i="37"/>
  <c r="Q117" i="31"/>
  <c r="J203" i="37"/>
  <c r="W117" i="30"/>
  <c r="J295" i="37"/>
  <c r="M117" i="23"/>
  <c r="J132" i="37"/>
  <c r="O267" i="37"/>
  <c r="P267" i="37" s="1"/>
  <c r="U117" i="28"/>
  <c r="J261" i="37"/>
  <c r="O117" i="30"/>
  <c r="J171" i="37"/>
  <c r="U117" i="33"/>
  <c r="J268" i="37"/>
  <c r="O395" i="37"/>
  <c r="P395" i="37" s="1"/>
  <c r="O259" i="37"/>
  <c r="O209" i="37"/>
  <c r="P209" i="37" s="1"/>
  <c r="O201" i="37"/>
  <c r="P201" i="37" s="1"/>
  <c r="AA117" i="26"/>
  <c r="J351" i="37"/>
  <c r="M117" i="35"/>
  <c r="J146" i="37"/>
  <c r="W117" i="29"/>
  <c r="J293" i="37"/>
  <c r="O166" i="37"/>
  <c r="K117" i="35"/>
  <c r="J115" i="37"/>
  <c r="Y117" i="35"/>
  <c r="J332" i="37"/>
  <c r="U117" i="30"/>
  <c r="J264" i="37"/>
  <c r="O147" i="37"/>
  <c r="P147" i="37" s="1"/>
  <c r="AC117" i="33"/>
  <c r="J392" i="37"/>
  <c r="U117" i="23"/>
  <c r="J256" i="37"/>
  <c r="Q117" i="33"/>
  <c r="J206" i="37"/>
  <c r="S117" i="34"/>
  <c r="J238" i="37"/>
  <c r="Q117" i="27"/>
  <c r="J198" i="37"/>
  <c r="K117" i="24"/>
  <c r="J102" i="37"/>
  <c r="O85" i="37"/>
  <c r="P85" i="37" s="1"/>
  <c r="O117" i="24"/>
  <c r="J164" i="37"/>
  <c r="K117" i="34"/>
  <c r="J114" i="37"/>
  <c r="O356" i="37"/>
  <c r="P356" i="37" s="1"/>
  <c r="AC117" i="31"/>
  <c r="J389" i="37"/>
  <c r="M117" i="33"/>
  <c r="J144" i="37"/>
  <c r="O294" i="37"/>
  <c r="P294" i="37" s="1"/>
  <c r="AL16" i="23"/>
  <c r="AL17" i="23" s="1"/>
  <c r="J74" i="37"/>
  <c r="K74" i="37" s="1"/>
  <c r="W117" i="28"/>
  <c r="J292" i="37"/>
  <c r="O117" i="34"/>
  <c r="J176" i="37"/>
  <c r="AA117" i="35"/>
  <c r="J363" i="37"/>
  <c r="F304" i="37"/>
  <c r="E304" i="37"/>
  <c r="T304" i="37"/>
  <c r="U117" i="29"/>
  <c r="J262" i="37"/>
  <c r="AA117" i="28"/>
  <c r="J354" i="37"/>
  <c r="O373" i="37"/>
  <c r="P373" i="37" s="1"/>
  <c r="O352" i="37"/>
  <c r="O280" i="37"/>
  <c r="P280" i="37" s="1"/>
  <c r="O117" i="32"/>
  <c r="J173" i="37"/>
  <c r="W117" i="27"/>
  <c r="J291" i="37"/>
  <c r="Y117" i="34"/>
  <c r="J331" i="37"/>
  <c r="W117" i="35"/>
  <c r="J301" i="37"/>
  <c r="F335" i="37"/>
  <c r="E335" i="37"/>
  <c r="T335" i="37"/>
  <c r="O232" i="37"/>
  <c r="P232" i="37" s="1"/>
  <c r="U117" i="31"/>
  <c r="J265" i="37"/>
  <c r="S117" i="24"/>
  <c r="J226" i="37"/>
  <c r="Y117" i="33"/>
  <c r="J330" i="37"/>
  <c r="O108" i="37"/>
  <c r="P108" i="37" s="1"/>
  <c r="AA117" i="23"/>
  <c r="J349" i="37"/>
  <c r="U117" i="32"/>
  <c r="J266" i="37"/>
  <c r="O302" i="37"/>
  <c r="P302" i="37" s="1"/>
  <c r="AB134" i="38"/>
  <c r="AB138" i="38"/>
  <c r="AB140" i="38" s="1"/>
  <c r="AL19" i="23"/>
  <c r="W117" i="32"/>
  <c r="J297" i="37"/>
  <c r="S117" i="27"/>
  <c r="J229" i="37"/>
  <c r="T273" i="37"/>
  <c r="E273" i="37"/>
  <c r="F273" i="37"/>
  <c r="K117" i="27"/>
  <c r="J105" i="37"/>
  <c r="S117" i="28"/>
  <c r="J230" i="37"/>
  <c r="Q117" i="32"/>
  <c r="J204" i="37"/>
  <c r="AA117" i="30"/>
  <c r="J357" i="37"/>
  <c r="W117" i="33"/>
  <c r="J299" i="37"/>
  <c r="K117" i="30"/>
  <c r="J109" i="37"/>
  <c r="AH8" i="23"/>
  <c r="AH9" i="23" s="1"/>
  <c r="AH21" i="23" s="1"/>
  <c r="P39" i="37"/>
  <c r="AH8" i="29"/>
  <c r="AH9" i="29" s="1"/>
  <c r="AU9" i="29" s="1"/>
  <c r="P45" i="37"/>
  <c r="E56" i="37"/>
  <c r="F56" i="37"/>
  <c r="AH8" i="28"/>
  <c r="AH9" i="28" s="1"/>
  <c r="AH21" i="28" s="1"/>
  <c r="P44" i="37"/>
  <c r="AH8" i="27"/>
  <c r="AH9" i="27" s="1"/>
  <c r="AH21" i="27" s="1"/>
  <c r="P43" i="37"/>
  <c r="AH8" i="24"/>
  <c r="AH9" i="24" s="1"/>
  <c r="AH21" i="24" s="1"/>
  <c r="P40" i="37"/>
  <c r="AH8" i="35"/>
  <c r="AH9" i="35" s="1"/>
  <c r="AH16" i="35" s="1"/>
  <c r="AH17" i="35" s="1"/>
  <c r="P53" i="37"/>
  <c r="AH8" i="32"/>
  <c r="AH9" i="32" s="1"/>
  <c r="AH21" i="32" s="1"/>
  <c r="P49" i="37"/>
  <c r="AH8" i="31"/>
  <c r="AH9" i="31" s="1"/>
  <c r="AH21" i="31" s="1"/>
  <c r="P48" i="37"/>
  <c r="AH8" i="33"/>
  <c r="AH9" i="33" s="1"/>
  <c r="AH21" i="33" s="1"/>
  <c r="P51" i="37"/>
  <c r="AH8" i="30"/>
  <c r="AH9" i="30" s="1"/>
  <c r="AH21" i="30" s="1"/>
  <c r="P47" i="37"/>
  <c r="AH8" i="34"/>
  <c r="AH9" i="34" s="1"/>
  <c r="AH16" i="34" s="1"/>
  <c r="AH17" i="34" s="1"/>
  <c r="P52" i="37"/>
  <c r="AH8" i="26"/>
  <c r="AH19" i="26" s="1"/>
  <c r="P41" i="37"/>
  <c r="P42" i="37"/>
  <c r="O56" i="37"/>
  <c r="P56" i="37" s="1"/>
  <c r="G117" i="26"/>
  <c r="J41" i="37"/>
  <c r="G117" i="34"/>
  <c r="J52" i="37"/>
  <c r="G117" i="23"/>
  <c r="J39" i="37"/>
  <c r="G117" i="28"/>
  <c r="J44" i="37"/>
  <c r="G117" i="27"/>
  <c r="J43" i="37"/>
  <c r="G117" i="30"/>
  <c r="J47" i="37"/>
  <c r="T42" i="37"/>
  <c r="S56" i="37"/>
  <c r="T56" i="37" s="1"/>
  <c r="G117" i="24"/>
  <c r="J40" i="37"/>
  <c r="G117" i="33"/>
  <c r="J51" i="37"/>
  <c r="G117" i="31"/>
  <c r="J48" i="37"/>
  <c r="G117" i="35"/>
  <c r="J53" i="37"/>
  <c r="Y4" i="50"/>
  <c r="Y36" i="50"/>
  <c r="Y44" i="50"/>
  <c r="Y28" i="50"/>
  <c r="Y12" i="50"/>
  <c r="Y20" i="50"/>
  <c r="S87" i="37"/>
  <c r="T87" i="37" s="1"/>
  <c r="L80" i="37"/>
  <c r="K80" i="37"/>
  <c r="L71" i="37"/>
  <c r="K71" i="37"/>
  <c r="K78" i="37"/>
  <c r="L78" i="37"/>
  <c r="L84" i="37"/>
  <c r="L83" i="37"/>
  <c r="K83" i="37"/>
  <c r="L72" i="37"/>
  <c r="K72" i="37"/>
  <c r="K75" i="37"/>
  <c r="K82" i="37"/>
  <c r="J85" i="37"/>
  <c r="L82" i="37"/>
  <c r="V46" i="50"/>
  <c r="S48" i="50"/>
  <c r="S44" i="50"/>
  <c r="V38" i="50"/>
  <c r="S40" i="50"/>
  <c r="S36" i="50"/>
  <c r="V30" i="50"/>
  <c r="S32" i="50"/>
  <c r="S28" i="50"/>
  <c r="V22" i="50"/>
  <c r="S24" i="50"/>
  <c r="S20" i="50"/>
  <c r="V14" i="50"/>
  <c r="S16" i="50"/>
  <c r="S12" i="50"/>
  <c r="V6" i="50"/>
  <c r="S7" i="50"/>
  <c r="V4" i="50"/>
  <c r="V49" i="50"/>
  <c r="V45" i="50"/>
  <c r="S47" i="50"/>
  <c r="V41" i="50"/>
  <c r="V37" i="50"/>
  <c r="S39" i="50"/>
  <c r="V33" i="50"/>
  <c r="V29" i="50"/>
  <c r="S31" i="50"/>
  <c r="V25" i="50"/>
  <c r="V21" i="50"/>
  <c r="S23" i="50"/>
  <c r="V17" i="50"/>
  <c r="V13" i="50"/>
  <c r="S15" i="50"/>
  <c r="V9" i="50"/>
  <c r="V5" i="50"/>
  <c r="S6" i="50"/>
  <c r="V47" i="50"/>
  <c r="S45" i="50"/>
  <c r="S41" i="50"/>
  <c r="V31" i="50"/>
  <c r="S29" i="50"/>
  <c r="S25" i="50"/>
  <c r="V15" i="50"/>
  <c r="S13" i="50"/>
  <c r="S8" i="50"/>
  <c r="V44" i="50"/>
  <c r="V40" i="50"/>
  <c r="S38" i="50"/>
  <c r="V28" i="50"/>
  <c r="V24" i="50"/>
  <c r="S22" i="50"/>
  <c r="V12" i="50"/>
  <c r="V8" i="50"/>
  <c r="S5" i="50"/>
  <c r="S49" i="50"/>
  <c r="V39" i="50"/>
  <c r="S37" i="50"/>
  <c r="S33" i="50"/>
  <c r="V23" i="50"/>
  <c r="S21" i="50"/>
  <c r="S17" i="50"/>
  <c r="V7" i="50"/>
  <c r="S4" i="50"/>
  <c r="S46" i="50"/>
  <c r="V20" i="50"/>
  <c r="S14" i="50"/>
  <c r="S30" i="50"/>
  <c r="S9" i="50"/>
  <c r="V36" i="50"/>
  <c r="V16" i="50"/>
  <c r="V32" i="50"/>
  <c r="V48" i="50"/>
  <c r="G54" i="57"/>
  <c r="G56" i="57"/>
  <c r="H54" i="57"/>
  <c r="H56" i="57"/>
  <c r="I54" i="57"/>
  <c r="I56" i="57"/>
  <c r="F54" i="57"/>
  <c r="F56" i="57"/>
  <c r="F22" i="36"/>
  <c r="F115" i="36" s="1"/>
  <c r="G115" i="36" s="1"/>
  <c r="G20" i="36"/>
  <c r="V51" i="38"/>
  <c r="AB97" i="38"/>
  <c r="AB99" i="38" s="1"/>
  <c r="P49" i="50"/>
  <c r="P45" i="50"/>
  <c r="M46" i="50"/>
  <c r="P39" i="50"/>
  <c r="M40" i="50"/>
  <c r="P33" i="50"/>
  <c r="P29" i="50"/>
  <c r="M30" i="50"/>
  <c r="P23" i="50"/>
  <c r="M24" i="50"/>
  <c r="P17" i="50"/>
  <c r="P13" i="50"/>
  <c r="M14" i="50"/>
  <c r="P7" i="50"/>
  <c r="M8" i="50"/>
  <c r="J49" i="50"/>
  <c r="J45" i="50"/>
  <c r="J38" i="50"/>
  <c r="J31" i="50"/>
  <c r="J24" i="50"/>
  <c r="J17" i="50"/>
  <c r="J13" i="50"/>
  <c r="J6" i="50"/>
  <c r="G47" i="50"/>
  <c r="G40" i="50"/>
  <c r="G33" i="50"/>
  <c r="G29" i="50"/>
  <c r="G22" i="50"/>
  <c r="G15" i="50"/>
  <c r="G8" i="50"/>
  <c r="D49" i="50"/>
  <c r="D45" i="50"/>
  <c r="D38" i="50"/>
  <c r="D31" i="50"/>
  <c r="D25" i="50"/>
  <c r="D21" i="50"/>
  <c r="D14" i="50"/>
  <c r="D7" i="50"/>
  <c r="M49" i="50"/>
  <c r="M45" i="50"/>
  <c r="P38" i="50"/>
  <c r="M39" i="50"/>
  <c r="P32" i="50"/>
  <c r="M33" i="50"/>
  <c r="M29" i="50"/>
  <c r="P22" i="50"/>
  <c r="M23" i="50"/>
  <c r="P16" i="50"/>
  <c r="M17" i="50"/>
  <c r="M13" i="50"/>
  <c r="P6" i="50"/>
  <c r="M7" i="50"/>
  <c r="J48" i="50"/>
  <c r="J41" i="50"/>
  <c r="J37" i="50"/>
  <c r="J30" i="50"/>
  <c r="J23" i="50"/>
  <c r="J16" i="50"/>
  <c r="J9" i="50"/>
  <c r="J5" i="50"/>
  <c r="G46" i="50"/>
  <c r="G39" i="50"/>
  <c r="G25" i="50"/>
  <c r="G21" i="50"/>
  <c r="G7" i="50"/>
  <c r="D41" i="50"/>
  <c r="D30" i="50"/>
  <c r="D17" i="50"/>
  <c r="D6" i="50"/>
  <c r="P48" i="50"/>
  <c r="P47" i="50"/>
  <c r="M48" i="50"/>
  <c r="P41" i="50"/>
  <c r="P37" i="50"/>
  <c r="M38" i="50"/>
  <c r="P31" i="50"/>
  <c r="M32" i="50"/>
  <c r="P25" i="50"/>
  <c r="P21" i="50"/>
  <c r="M22" i="50"/>
  <c r="P15" i="50"/>
  <c r="M16" i="50"/>
  <c r="P9" i="50"/>
  <c r="P5" i="50"/>
  <c r="M6" i="50"/>
  <c r="J47" i="50"/>
  <c r="J40" i="50"/>
  <c r="J33" i="50"/>
  <c r="J29" i="50"/>
  <c r="J22" i="50"/>
  <c r="J14" i="50"/>
  <c r="J8" i="50"/>
  <c r="G49" i="50"/>
  <c r="G45" i="50"/>
  <c r="G38" i="50"/>
  <c r="G31" i="50"/>
  <c r="G24" i="50"/>
  <c r="G17" i="50"/>
  <c r="G13" i="50"/>
  <c r="G6" i="50"/>
  <c r="D47" i="50"/>
  <c r="D40" i="50"/>
  <c r="D33" i="50"/>
  <c r="D29" i="50"/>
  <c r="D23" i="50"/>
  <c r="D16" i="50"/>
  <c r="D9" i="50"/>
  <c r="D5" i="50"/>
  <c r="D22" i="50"/>
  <c r="D15" i="50"/>
  <c r="D8" i="50"/>
  <c r="J44" i="50"/>
  <c r="P46" i="50"/>
  <c r="M47" i="50"/>
  <c r="P40" i="50"/>
  <c r="M41" i="50"/>
  <c r="M37" i="50"/>
  <c r="P30" i="50"/>
  <c r="M31" i="50"/>
  <c r="P24" i="50"/>
  <c r="M25" i="50"/>
  <c r="M21" i="50"/>
  <c r="P14" i="50"/>
  <c r="M15" i="50"/>
  <c r="P8" i="50"/>
  <c r="M9" i="50"/>
  <c r="M5" i="50"/>
  <c r="J46" i="50"/>
  <c r="J39" i="50"/>
  <c r="J32" i="50"/>
  <c r="J25" i="50"/>
  <c r="J21" i="50"/>
  <c r="J15" i="50"/>
  <c r="J7" i="50"/>
  <c r="G48" i="50"/>
  <c r="G41" i="50"/>
  <c r="G37" i="50"/>
  <c r="G30" i="50"/>
  <c r="G23" i="50"/>
  <c r="G16" i="50"/>
  <c r="G9" i="50"/>
  <c r="G5" i="50"/>
  <c r="D46" i="50"/>
  <c r="D39" i="50"/>
  <c r="D32" i="50"/>
  <c r="D28" i="50"/>
  <c r="G32" i="50"/>
  <c r="G14" i="50"/>
  <c r="D48" i="50"/>
  <c r="D37" i="50"/>
  <c r="D24" i="50"/>
  <c r="D13" i="50"/>
  <c r="J20" i="50"/>
  <c r="J36" i="50"/>
  <c r="G4" i="50"/>
  <c r="J28" i="50"/>
  <c r="P12" i="50"/>
  <c r="M36" i="50"/>
  <c r="P36" i="50"/>
  <c r="J4" i="50"/>
  <c r="P44" i="50"/>
  <c r="P4" i="50"/>
  <c r="D12" i="50"/>
  <c r="M28" i="50"/>
  <c r="M44" i="50"/>
  <c r="D4" i="50"/>
  <c r="G36" i="50"/>
  <c r="G44" i="50"/>
  <c r="P28" i="50"/>
  <c r="P20" i="50"/>
  <c r="G20" i="50"/>
  <c r="J12" i="50"/>
  <c r="G12" i="50"/>
  <c r="D36" i="50"/>
  <c r="D20" i="50"/>
  <c r="M20" i="50"/>
  <c r="G28" i="50"/>
  <c r="M12" i="50"/>
  <c r="M4" i="50"/>
  <c r="D44" i="50"/>
  <c r="AH16" i="23"/>
  <c r="AH17" i="23" s="1"/>
  <c r="AH16" i="33"/>
  <c r="AH17" i="33" s="1"/>
  <c r="E18" i="46"/>
  <c r="Q16" i="46"/>
  <c r="AJ19" i="24"/>
  <c r="AH16" i="31"/>
  <c r="AH17" i="31" s="1"/>
  <c r="F91" i="38"/>
  <c r="F93" i="38" s="1"/>
  <c r="F31" i="38"/>
  <c r="F37" i="38" s="1"/>
  <c r="F72" i="38"/>
  <c r="F78" i="38" s="1"/>
  <c r="AB12" i="38"/>
  <c r="J26" i="38"/>
  <c r="V26" i="38" s="1"/>
  <c r="AK10" i="27"/>
  <c r="AK19" i="27"/>
  <c r="O13" i="38"/>
  <c r="D123" i="42"/>
  <c r="D245" i="42"/>
  <c r="D365" i="42"/>
  <c r="AH19" i="32"/>
  <c r="AU9" i="36"/>
  <c r="AU8" i="36" s="1"/>
  <c r="AK10" i="30"/>
  <c r="AU11" i="30"/>
  <c r="AK16" i="30"/>
  <c r="AK17" i="30" s="1"/>
  <c r="AO12" i="36"/>
  <c r="AO13" i="36" s="1"/>
  <c r="AJ16" i="24"/>
  <c r="AJ17" i="24" s="1"/>
  <c r="AJ10" i="24"/>
  <c r="AK19" i="30"/>
  <c r="AU11" i="24"/>
  <c r="AU10" i="24" s="1"/>
  <c r="AO17" i="36"/>
  <c r="AB58" i="38"/>
  <c r="AB60" i="38" s="1"/>
  <c r="AQ14" i="26"/>
  <c r="AQ15" i="26" s="1"/>
  <c r="AQ19" i="26"/>
  <c r="AQ10" i="26"/>
  <c r="AQ16" i="26"/>
  <c r="AQ17" i="26" s="1"/>
  <c r="V3" i="38"/>
  <c r="AM14" i="36"/>
  <c r="AM15" i="36" s="1"/>
  <c r="V13" i="38"/>
  <c r="AH19" i="35"/>
  <c r="AN14" i="36"/>
  <c r="AN15" i="36" s="1"/>
  <c r="O6" i="38"/>
  <c r="F112" i="38"/>
  <c r="L6" i="38"/>
  <c r="F52" i="38"/>
  <c r="M155" i="38"/>
  <c r="P45" i="38"/>
  <c r="M227" i="38"/>
  <c r="U47" i="38"/>
  <c r="U48" i="38" s="1"/>
  <c r="U49" i="38" s="1"/>
  <c r="U46" i="38"/>
  <c r="U53" i="38" s="1"/>
  <c r="K45" i="38"/>
  <c r="M85" i="38"/>
  <c r="M211" i="38"/>
  <c r="T45" i="38"/>
  <c r="M169" i="38"/>
  <c r="Q45" i="38"/>
  <c r="M115" i="38"/>
  <c r="M47" i="38"/>
  <c r="M48" i="38" s="1"/>
  <c r="M49" i="38" s="1"/>
  <c r="M46" i="38"/>
  <c r="M53" i="38" s="1"/>
  <c r="J47" i="38"/>
  <c r="J48" i="38" s="1"/>
  <c r="J49" i="38" s="1"/>
  <c r="M73" i="38"/>
  <c r="J46" i="38"/>
  <c r="J53" i="38" s="1"/>
  <c r="M199" i="38"/>
  <c r="S47" i="38"/>
  <c r="S48" i="38" s="1"/>
  <c r="S49" i="38" s="1"/>
  <c r="S46" i="38"/>
  <c r="S53" i="38" s="1"/>
  <c r="M183" i="38"/>
  <c r="R45" i="38"/>
  <c r="M143" i="38"/>
  <c r="O47" i="38"/>
  <c r="O48" i="38" s="1"/>
  <c r="O46" i="38"/>
  <c r="O53" i="38" s="1"/>
  <c r="V42" i="38"/>
  <c r="N47" i="38"/>
  <c r="N48" i="38" s="1"/>
  <c r="N46" i="38"/>
  <c r="M129" i="38"/>
  <c r="U6" i="38"/>
  <c r="F232" i="38"/>
  <c r="U7" i="38" s="1"/>
  <c r="AQ14" i="36"/>
  <c r="AQ15" i="36" s="1"/>
  <c r="P6" i="38"/>
  <c r="AT14" i="36"/>
  <c r="AT15" i="36" s="1"/>
  <c r="F132" i="38"/>
  <c r="F138" i="38" s="1"/>
  <c r="F190" i="38"/>
  <c r="T6" i="38"/>
  <c r="L53" i="38"/>
  <c r="Q6" i="38"/>
  <c r="V23" i="38"/>
  <c r="AB153" i="38"/>
  <c r="AB157" i="38"/>
  <c r="AB159" i="38" s="1"/>
  <c r="AU14" i="33"/>
  <c r="AU15" i="33" s="1"/>
  <c r="S9" i="37"/>
  <c r="T9" i="37" s="1"/>
  <c r="AU10" i="33"/>
  <c r="AS14" i="36"/>
  <c r="AS15" i="36" s="1"/>
  <c r="AB217" i="38"/>
  <c r="AB219" i="38" s="1"/>
  <c r="AB198" i="38"/>
  <c r="AB200" i="38" s="1"/>
  <c r="S27" i="38"/>
  <c r="S34" i="38" s="1"/>
  <c r="O27" i="38"/>
  <c r="O34" i="38" s="1"/>
  <c r="T27" i="38"/>
  <c r="T34" i="38" s="1"/>
  <c r="L27" i="38"/>
  <c r="L34" i="38" s="1"/>
  <c r="R27" i="38"/>
  <c r="R34" i="38" s="1"/>
  <c r="N27" i="38"/>
  <c r="N34" i="38" s="1"/>
  <c r="U27" i="38"/>
  <c r="U34" i="38" s="1"/>
  <c r="Q27" i="38"/>
  <c r="Q34" i="38" s="1"/>
  <c r="M27" i="38"/>
  <c r="M34" i="38" s="1"/>
  <c r="K27" i="38"/>
  <c r="K34" i="38" s="1"/>
  <c r="P27" i="38"/>
  <c r="P34" i="38" s="1"/>
  <c r="AB31" i="38"/>
  <c r="AB118" i="38"/>
  <c r="AB120" i="38" s="1"/>
  <c r="AB178" i="38"/>
  <c r="AB180" i="38" s="1"/>
  <c r="V31" i="38"/>
  <c r="S21" i="37"/>
  <c r="T21" i="37" s="1"/>
  <c r="S17" i="37"/>
  <c r="S30" i="37"/>
  <c r="T30" i="37" s="1"/>
  <c r="AP14" i="36"/>
  <c r="AP15" i="36" s="1"/>
  <c r="AO15" i="26"/>
  <c r="F172" i="38"/>
  <c r="R6" i="38"/>
  <c r="AK14" i="36"/>
  <c r="AK15" i="36" s="1"/>
  <c r="AI14" i="36"/>
  <c r="AI15" i="36" s="1"/>
  <c r="E22" i="34"/>
  <c r="E22" i="28"/>
  <c r="D24" i="35"/>
  <c r="O20" i="37" s="1"/>
  <c r="E8" i="36"/>
  <c r="E10" i="36"/>
  <c r="E22" i="29"/>
  <c r="AL14" i="36"/>
  <c r="AL15" i="36" s="1"/>
  <c r="D24" i="31"/>
  <c r="E24" i="31" s="1"/>
  <c r="P15" i="37" s="1"/>
  <c r="E11" i="36"/>
  <c r="E15" i="36"/>
  <c r="D24" i="23"/>
  <c r="D117" i="23" s="1"/>
  <c r="E21" i="37"/>
  <c r="E9" i="36"/>
  <c r="E14" i="36"/>
  <c r="E22" i="30"/>
  <c r="E22" i="24"/>
  <c r="F9" i="37"/>
  <c r="AP5" i="36"/>
  <c r="F13" i="37"/>
  <c r="AO14" i="36"/>
  <c r="AO15" i="36" s="1"/>
  <c r="D24" i="33"/>
  <c r="E24" i="33" s="1"/>
  <c r="P18" i="37" s="1"/>
  <c r="F17" i="37"/>
  <c r="D23" i="37"/>
  <c r="F23" i="37" s="1"/>
  <c r="T13" i="37"/>
  <c r="D20" i="36"/>
  <c r="E20" i="36" s="1"/>
  <c r="AL5" i="36"/>
  <c r="E22" i="26"/>
  <c r="E22" i="27"/>
  <c r="D24" i="32"/>
  <c r="E24" i="32" s="1"/>
  <c r="P16" i="37" s="1"/>
  <c r="AM5" i="36"/>
  <c r="AO5" i="36"/>
  <c r="AU11" i="36"/>
  <c r="AU23" i="36"/>
  <c r="AT5" i="36"/>
  <c r="AU5" i="36"/>
  <c r="AQ5" i="36"/>
  <c r="AK5" i="36"/>
  <c r="AJ5" i="36"/>
  <c r="AS5" i="36"/>
  <c r="AR5" i="36"/>
  <c r="AI5" i="36"/>
  <c r="AN5" i="36"/>
  <c r="F153" i="38"/>
  <c r="F157" i="38"/>
  <c r="Q7" i="38"/>
  <c r="AH13" i="36"/>
  <c r="D25" i="21"/>
  <c r="D27" i="21"/>
  <c r="D28" i="21" s="1"/>
  <c r="E24" i="28"/>
  <c r="P11" i="37" s="1"/>
  <c r="O11" i="37"/>
  <c r="D117" i="28"/>
  <c r="AU10" i="32"/>
  <c r="AI24" i="22"/>
  <c r="AU23" i="22"/>
  <c r="AU24" i="22" s="1"/>
  <c r="AH15" i="35"/>
  <c r="AU14" i="35"/>
  <c r="AU15" i="35" s="1"/>
  <c r="G27" i="21"/>
  <c r="G28" i="21" s="1"/>
  <c r="AH49" i="22"/>
  <c r="AH48" i="22"/>
  <c r="AI15" i="28"/>
  <c r="AU14" i="28"/>
  <c r="AU15" i="28" s="1"/>
  <c r="C28" i="21"/>
  <c r="AU14" i="23"/>
  <c r="AU15" i="23" s="1"/>
  <c r="AH15" i="23"/>
  <c r="AU10" i="31"/>
  <c r="P15" i="21"/>
  <c r="P16" i="21" s="1"/>
  <c r="P12" i="21"/>
  <c r="E33" i="22"/>
  <c r="D34" i="22" s="1"/>
  <c r="D127" i="22"/>
  <c r="AU10" i="35"/>
  <c r="AU14" i="29"/>
  <c r="AU15" i="29" s="1"/>
  <c r="AH15" i="29"/>
  <c r="C17" i="19"/>
  <c r="AU9" i="28"/>
  <c r="AU10" i="23"/>
  <c r="AH15" i="27"/>
  <c r="AU14" i="27"/>
  <c r="AU15" i="27" s="1"/>
  <c r="E24" i="27"/>
  <c r="P10" i="37" s="1"/>
  <c r="O10" i="37"/>
  <c r="D117" i="27"/>
  <c r="AU14" i="32"/>
  <c r="AU15" i="32" s="1"/>
  <c r="AH15" i="32"/>
  <c r="O14" i="37"/>
  <c r="E24" i="30"/>
  <c r="P14" i="37" s="1"/>
  <c r="D117" i="30"/>
  <c r="E27" i="21"/>
  <c r="E28" i="21" s="1"/>
  <c r="AU19" i="22"/>
  <c r="O8" i="37"/>
  <c r="E24" i="26"/>
  <c r="P8" i="37" s="1"/>
  <c r="D117" i="26"/>
  <c r="AU10" i="34"/>
  <c r="O12" i="37"/>
  <c r="E24" i="29"/>
  <c r="P12" i="37" s="1"/>
  <c r="D117" i="29"/>
  <c r="J45" i="37" s="1"/>
  <c r="AH15" i="31"/>
  <c r="AU14" i="31"/>
  <c r="AU15" i="31" s="1"/>
  <c r="AU16" i="29"/>
  <c r="AU17" i="29" s="1"/>
  <c r="AU8" i="29"/>
  <c r="AU19" i="29" s="1"/>
  <c r="F213" i="38"/>
  <c r="F217" i="38"/>
  <c r="T7" i="38"/>
  <c r="AU10" i="27"/>
  <c r="E24" i="34"/>
  <c r="P19" i="37" s="1"/>
  <c r="O19" i="37"/>
  <c r="D117" i="34"/>
  <c r="AU25" i="22"/>
  <c r="AU17" i="22"/>
  <c r="AU28" i="22" s="1"/>
  <c r="O7" i="37"/>
  <c r="E24" i="24"/>
  <c r="P7" i="37" s="1"/>
  <c r="D117" i="24"/>
  <c r="AU14" i="24"/>
  <c r="AU15" i="24" s="1"/>
  <c r="AH15" i="24"/>
  <c r="P26" i="21"/>
  <c r="P25" i="21" s="1"/>
  <c r="C25" i="21"/>
  <c r="AU10" i="29"/>
  <c r="AU14" i="30"/>
  <c r="AU15" i="30" s="1"/>
  <c r="AH15" i="30"/>
  <c r="AU14" i="34"/>
  <c r="AU15" i="34" s="1"/>
  <c r="AH15" i="34"/>
  <c r="AU10" i="28"/>
  <c r="J8" i="38"/>
  <c r="E124" i="42" s="1"/>
  <c r="J9" i="38"/>
  <c r="J10" i="38" s="1"/>
  <c r="J14" i="38"/>
  <c r="AH21" i="35" l="1"/>
  <c r="AH19" i="23"/>
  <c r="L76" i="37"/>
  <c r="K359" i="37"/>
  <c r="J329" i="37"/>
  <c r="K329" i="37" s="1"/>
  <c r="AU9" i="31"/>
  <c r="AU8" i="31" s="1"/>
  <c r="AU19" i="31" s="1"/>
  <c r="J360" i="37"/>
  <c r="K360" i="37" s="1"/>
  <c r="AU12" i="36"/>
  <c r="AU13" i="36" s="1"/>
  <c r="AH16" i="24"/>
  <c r="AH17" i="24" s="1"/>
  <c r="L70" i="37"/>
  <c r="K70" i="37"/>
  <c r="T139" i="37"/>
  <c r="S149" i="37"/>
  <c r="T149" i="37" s="1"/>
  <c r="S366" i="37"/>
  <c r="T366" i="37" s="1"/>
  <c r="T352" i="37"/>
  <c r="AH19" i="34"/>
  <c r="AH21" i="34"/>
  <c r="AH16" i="28"/>
  <c r="AH17" i="28" s="1"/>
  <c r="AH21" i="29"/>
  <c r="AH16" i="30"/>
  <c r="AH17" i="30" s="1"/>
  <c r="AH19" i="27"/>
  <c r="J81" i="37"/>
  <c r="L81" i="37" s="1"/>
  <c r="AU9" i="23"/>
  <c r="AU8" i="23" s="1"/>
  <c r="AU19" i="23" s="1"/>
  <c r="AH19" i="33"/>
  <c r="J77" i="37"/>
  <c r="L77" i="37" s="1"/>
  <c r="AH9" i="26"/>
  <c r="AH21" i="26" s="1"/>
  <c r="AU9" i="33"/>
  <c r="AU8" i="33" s="1"/>
  <c r="AU19" i="33" s="1"/>
  <c r="K79" i="37"/>
  <c r="L173" i="37"/>
  <c r="K173" i="37"/>
  <c r="L268" i="37"/>
  <c r="J271" i="37"/>
  <c r="K268" i="37"/>
  <c r="L330" i="37"/>
  <c r="J333" i="37"/>
  <c r="K330" i="37"/>
  <c r="L292" i="37"/>
  <c r="K292" i="37"/>
  <c r="L235" i="37"/>
  <c r="K235" i="37"/>
  <c r="L387" i="37"/>
  <c r="K387" i="37"/>
  <c r="L332" i="37"/>
  <c r="K332" i="37"/>
  <c r="J311" i="37"/>
  <c r="J290" i="37"/>
  <c r="K287" i="37"/>
  <c r="L287" i="37"/>
  <c r="J236" i="37"/>
  <c r="L233" i="37"/>
  <c r="K233" i="37"/>
  <c r="L383" i="37"/>
  <c r="K383" i="37"/>
  <c r="L101" i="37"/>
  <c r="J125" i="37"/>
  <c r="K101" i="37"/>
  <c r="J104" i="37"/>
  <c r="J321" i="37"/>
  <c r="L318" i="37"/>
  <c r="J342" i="37"/>
  <c r="K318" i="37"/>
  <c r="L393" i="37"/>
  <c r="K393" i="37"/>
  <c r="L229" i="37"/>
  <c r="J232" i="37"/>
  <c r="K229" i="37"/>
  <c r="P352" i="37"/>
  <c r="O366" i="37"/>
  <c r="P366" i="37" s="1"/>
  <c r="L115" i="37"/>
  <c r="K115" i="37"/>
  <c r="L388" i="37"/>
  <c r="K388" i="37"/>
  <c r="J391" i="37"/>
  <c r="L300" i="37"/>
  <c r="K300" i="37"/>
  <c r="L288" i="37"/>
  <c r="K288" i="37"/>
  <c r="K163" i="37"/>
  <c r="L163" i="37"/>
  <c r="J187" i="37"/>
  <c r="L200" i="37"/>
  <c r="K200" i="37"/>
  <c r="L172" i="37"/>
  <c r="K172" i="37"/>
  <c r="L234" i="37"/>
  <c r="K234" i="37"/>
  <c r="L110" i="37"/>
  <c r="K110" i="37"/>
  <c r="L297" i="37"/>
  <c r="K297" i="37"/>
  <c r="L354" i="37"/>
  <c r="K354" i="37"/>
  <c r="P166" i="37"/>
  <c r="O180" i="37"/>
  <c r="P180" i="37" s="1"/>
  <c r="J325" i="37"/>
  <c r="L322" i="37"/>
  <c r="K322" i="37"/>
  <c r="L227" i="37"/>
  <c r="K227" i="37"/>
  <c r="L133" i="37"/>
  <c r="K133" i="37"/>
  <c r="J166" i="37"/>
  <c r="L165" i="37"/>
  <c r="K165" i="37"/>
  <c r="L202" i="37"/>
  <c r="J205" i="37"/>
  <c r="K202" i="37"/>
  <c r="P73" i="37"/>
  <c r="O87" i="37"/>
  <c r="P87" i="37" s="1"/>
  <c r="L102" i="37"/>
  <c r="K102" i="37"/>
  <c r="J94" i="37"/>
  <c r="L94" i="37" s="1"/>
  <c r="L238" i="37"/>
  <c r="K238" i="37"/>
  <c r="L293" i="37"/>
  <c r="K293" i="37"/>
  <c r="L177" i="37"/>
  <c r="K177" i="37"/>
  <c r="L329" i="37"/>
  <c r="K136" i="37"/>
  <c r="J139" i="37"/>
  <c r="L136" i="37"/>
  <c r="L265" i="37"/>
  <c r="K265" i="37"/>
  <c r="L270" i="37"/>
  <c r="K270" i="37"/>
  <c r="K299" i="37"/>
  <c r="J302" i="37"/>
  <c r="L299" i="37"/>
  <c r="L262" i="37"/>
  <c r="K262" i="37"/>
  <c r="J156" i="37"/>
  <c r="K132" i="37"/>
  <c r="J135" i="37"/>
  <c r="L132" i="37"/>
  <c r="L196" i="37"/>
  <c r="K196" i="37"/>
  <c r="K361" i="37"/>
  <c r="J364" i="37"/>
  <c r="L361" i="37"/>
  <c r="K195" i="37"/>
  <c r="L195" i="37"/>
  <c r="L111" i="37"/>
  <c r="K111" i="37"/>
  <c r="L113" i="37"/>
  <c r="K113" i="37"/>
  <c r="J116" i="37"/>
  <c r="L146" i="37"/>
  <c r="K146" i="37"/>
  <c r="L168" i="37"/>
  <c r="K168" i="37"/>
  <c r="L145" i="37"/>
  <c r="K145" i="37"/>
  <c r="K103" i="37"/>
  <c r="L103" i="37"/>
  <c r="J174" i="37"/>
  <c r="K171" i="37"/>
  <c r="L171" i="37"/>
  <c r="K261" i="37"/>
  <c r="L261" i="37"/>
  <c r="K295" i="37"/>
  <c r="J298" i="37"/>
  <c r="L295" i="37"/>
  <c r="L169" i="37"/>
  <c r="K169" i="37"/>
  <c r="L142" i="37"/>
  <c r="K142" i="37"/>
  <c r="K137" i="37"/>
  <c r="L137" i="37"/>
  <c r="J170" i="37"/>
  <c r="L167" i="37"/>
  <c r="K167" i="37"/>
  <c r="AU9" i="35"/>
  <c r="AU8" i="35" s="1"/>
  <c r="AU19" i="35" s="1"/>
  <c r="AH19" i="29"/>
  <c r="L204" i="37"/>
  <c r="K204" i="37"/>
  <c r="L301" i="37"/>
  <c r="K301" i="37"/>
  <c r="L389" i="37"/>
  <c r="K389" i="37"/>
  <c r="L256" i="37"/>
  <c r="K256" i="37"/>
  <c r="J280" i="37"/>
  <c r="J259" i="37"/>
  <c r="L351" i="37"/>
  <c r="K351" i="37"/>
  <c r="L225" i="37"/>
  <c r="J249" i="37"/>
  <c r="J228" i="37"/>
  <c r="K225" i="37"/>
  <c r="L199" i="37"/>
  <c r="K199" i="37"/>
  <c r="P391" i="37"/>
  <c r="O397" i="37"/>
  <c r="P397" i="37" s="1"/>
  <c r="L198" i="37"/>
  <c r="K198" i="37"/>
  <c r="J201" i="37"/>
  <c r="L266" i="37"/>
  <c r="K266" i="37"/>
  <c r="L203" i="37"/>
  <c r="K203" i="37"/>
  <c r="L258" i="37"/>
  <c r="K258" i="37"/>
  <c r="L269" i="37"/>
  <c r="K269" i="37"/>
  <c r="K289" i="37"/>
  <c r="L289" i="37"/>
  <c r="L239" i="37"/>
  <c r="K239" i="37"/>
  <c r="L230" i="37"/>
  <c r="K230" i="37"/>
  <c r="L331" i="37"/>
  <c r="K331" i="37"/>
  <c r="L363" i="37"/>
  <c r="K363" i="37"/>
  <c r="L392" i="37"/>
  <c r="J395" i="37"/>
  <c r="K392" i="37"/>
  <c r="L296" i="37"/>
  <c r="K296" i="37"/>
  <c r="L320" i="37"/>
  <c r="K320" i="37"/>
  <c r="O242" i="37"/>
  <c r="P242" i="37" s="1"/>
  <c r="P228" i="37"/>
  <c r="K208" i="37"/>
  <c r="L208" i="37"/>
  <c r="L141" i="37"/>
  <c r="K141" i="37"/>
  <c r="L207" i="37"/>
  <c r="K207" i="37"/>
  <c r="L114" i="37"/>
  <c r="K114" i="37"/>
  <c r="L231" i="37"/>
  <c r="K231" i="37"/>
  <c r="J263" i="37"/>
  <c r="L260" i="37"/>
  <c r="K260" i="37"/>
  <c r="L134" i="37"/>
  <c r="K134" i="37"/>
  <c r="J356" i="37"/>
  <c r="L355" i="37"/>
  <c r="K355" i="37"/>
  <c r="P104" i="37"/>
  <c r="O118" i="37"/>
  <c r="P118" i="37" s="1"/>
  <c r="O335" i="37"/>
  <c r="P335" i="37" s="1"/>
  <c r="P321" i="37"/>
  <c r="L257" i="37"/>
  <c r="K257" i="37"/>
  <c r="K144" i="37"/>
  <c r="J147" i="37"/>
  <c r="L144" i="37"/>
  <c r="L349" i="37"/>
  <c r="J352" i="37"/>
  <c r="J373" i="37"/>
  <c r="K349" i="37"/>
  <c r="L74" i="37"/>
  <c r="K105" i="37"/>
  <c r="L105" i="37"/>
  <c r="J108" i="37"/>
  <c r="K291" i="37"/>
  <c r="L291" i="37"/>
  <c r="J294" i="37"/>
  <c r="K176" i="37"/>
  <c r="L176" i="37"/>
  <c r="P259" i="37"/>
  <c r="O273" i="37"/>
  <c r="P273" i="37" s="1"/>
  <c r="P197" i="37"/>
  <c r="O211" i="37"/>
  <c r="P211" i="37" s="1"/>
  <c r="L175" i="37"/>
  <c r="K175" i="37"/>
  <c r="J178" i="37"/>
  <c r="K140" i="37"/>
  <c r="J143" i="37"/>
  <c r="L140" i="37"/>
  <c r="L226" i="37"/>
  <c r="K226" i="37"/>
  <c r="K109" i="37"/>
  <c r="L109" i="37"/>
  <c r="J112" i="37"/>
  <c r="K357" i="37"/>
  <c r="L357" i="37"/>
  <c r="L206" i="37"/>
  <c r="K206" i="37"/>
  <c r="J209" i="37"/>
  <c r="AU9" i="32"/>
  <c r="AU8" i="32" s="1"/>
  <c r="AU19" i="32" s="1"/>
  <c r="AH19" i="28"/>
  <c r="L164" i="37"/>
  <c r="K164" i="37"/>
  <c r="L264" i="37"/>
  <c r="J267" i="37"/>
  <c r="K264" i="37"/>
  <c r="L107" i="37"/>
  <c r="K107" i="37"/>
  <c r="P135" i="37"/>
  <c r="O149" i="37"/>
  <c r="P149" i="37" s="1"/>
  <c r="P290" i="37"/>
  <c r="O304" i="37"/>
  <c r="P304" i="37" s="1"/>
  <c r="J404" i="37"/>
  <c r="L237" i="37"/>
  <c r="J240" i="37"/>
  <c r="K237" i="37"/>
  <c r="L194" i="37"/>
  <c r="J197" i="37"/>
  <c r="J218" i="37"/>
  <c r="K194" i="37"/>
  <c r="AU9" i="27"/>
  <c r="AU8" i="27" s="1"/>
  <c r="AU19" i="27" s="1"/>
  <c r="AU9" i="34"/>
  <c r="AU16" i="34" s="1"/>
  <c r="AU17" i="34" s="1"/>
  <c r="AH16" i="32"/>
  <c r="AH17" i="32" s="1"/>
  <c r="AH16" i="29"/>
  <c r="AH17" i="29" s="1"/>
  <c r="AH19" i="31"/>
  <c r="AU9" i="30"/>
  <c r="AU8" i="30" s="1"/>
  <c r="AU19" i="30" s="1"/>
  <c r="AH19" i="24"/>
  <c r="AH19" i="30"/>
  <c r="AU9" i="24"/>
  <c r="AU8" i="24" s="1"/>
  <c r="AU19" i="24" s="1"/>
  <c r="AH16" i="27"/>
  <c r="AH17" i="27" s="1"/>
  <c r="L47" i="37"/>
  <c r="K47" i="37"/>
  <c r="L53" i="37"/>
  <c r="K53" i="37"/>
  <c r="L43" i="37"/>
  <c r="K43" i="37"/>
  <c r="L48" i="37"/>
  <c r="K48" i="37"/>
  <c r="L51" i="37"/>
  <c r="K51" i="37"/>
  <c r="J54" i="37"/>
  <c r="K39" i="37"/>
  <c r="L39" i="37"/>
  <c r="J42" i="37"/>
  <c r="L40" i="37"/>
  <c r="K40" i="37"/>
  <c r="L52" i="37"/>
  <c r="K52" i="37"/>
  <c r="L41" i="37"/>
  <c r="K41" i="37"/>
  <c r="L44" i="37"/>
  <c r="K44" i="37"/>
  <c r="L73" i="37"/>
  <c r="K73" i="37"/>
  <c r="J46" i="37"/>
  <c r="L45" i="37"/>
  <c r="K45" i="37"/>
  <c r="L85" i="37"/>
  <c r="K85" i="37"/>
  <c r="G22" i="36"/>
  <c r="AH6" i="36" s="1"/>
  <c r="AH7" i="36" s="1"/>
  <c r="AH19" i="36" s="1"/>
  <c r="AH16" i="26"/>
  <c r="AH17" i="26" s="1"/>
  <c r="AU16" i="27"/>
  <c r="AU17" i="27" s="1"/>
  <c r="E20" i="46"/>
  <c r="Q18" i="46"/>
  <c r="Q20" i="46" s="1"/>
  <c r="E10" i="46" s="1"/>
  <c r="F33" i="38"/>
  <c r="N7" i="38"/>
  <c r="AV7" i="38" s="1"/>
  <c r="AV9" i="38" s="1"/>
  <c r="AW7" i="38" s="1"/>
  <c r="AW9" i="38" s="1"/>
  <c r="AX7" i="38" s="1"/>
  <c r="AX9" i="38" s="1"/>
  <c r="AY7" i="38" s="1"/>
  <c r="AY9" i="38" s="1"/>
  <c r="F97" i="38"/>
  <c r="F99" i="38" s="1"/>
  <c r="K7" i="38"/>
  <c r="AI7" i="38" s="1"/>
  <c r="AI9" i="38" s="1"/>
  <c r="AJ7" i="38" s="1"/>
  <c r="AJ9" i="38" s="1"/>
  <c r="AK7" i="38" s="1"/>
  <c r="AK9" i="38" s="1"/>
  <c r="AL7" i="38" s="1"/>
  <c r="AL9" i="38" s="1"/>
  <c r="AU10" i="30"/>
  <c r="M7" i="38"/>
  <c r="AR7" i="38" s="1"/>
  <c r="AR9" i="38" s="1"/>
  <c r="AS7" i="38" s="1"/>
  <c r="AS9" i="38" s="1"/>
  <c r="AT7" i="38" s="1"/>
  <c r="AT9" i="38" s="1"/>
  <c r="AU7" i="38" s="1"/>
  <c r="AU9" i="38" s="1"/>
  <c r="V24" i="38"/>
  <c r="F74" i="38"/>
  <c r="K50" i="38" s="1"/>
  <c r="K52" i="38" s="1"/>
  <c r="F134" i="38"/>
  <c r="N50" i="38" s="1"/>
  <c r="N52" i="38" s="1"/>
  <c r="N53" i="38" s="1"/>
  <c r="J27" i="38"/>
  <c r="V27" i="38" s="1"/>
  <c r="AB14" i="38"/>
  <c r="AB18" i="38"/>
  <c r="V45" i="38"/>
  <c r="V43" i="38" s="1"/>
  <c r="AU14" i="26"/>
  <c r="AU15" i="26" s="1"/>
  <c r="V5" i="38"/>
  <c r="N49" i="38"/>
  <c r="L7" i="38"/>
  <c r="F58" i="38"/>
  <c r="F54" i="38"/>
  <c r="F234" i="38"/>
  <c r="F118" i="38"/>
  <c r="O7" i="38"/>
  <c r="F114" i="38"/>
  <c r="F238" i="38"/>
  <c r="F240" i="38" s="1"/>
  <c r="U9" i="38" s="1"/>
  <c r="U10" i="38" s="1"/>
  <c r="M185" i="38"/>
  <c r="R47" i="38"/>
  <c r="R48" i="38" s="1"/>
  <c r="R46" i="38"/>
  <c r="R53" i="38" s="1"/>
  <c r="K47" i="38"/>
  <c r="K48" i="38" s="1"/>
  <c r="K49" i="38" s="1"/>
  <c r="K46" i="38"/>
  <c r="M87" i="38"/>
  <c r="M171" i="38"/>
  <c r="Q47" i="38"/>
  <c r="Q48" i="38" s="1"/>
  <c r="Q46" i="38"/>
  <c r="M157" i="38"/>
  <c r="P47" i="38"/>
  <c r="P48" i="38" s="1"/>
  <c r="P49" i="38" s="1"/>
  <c r="P46" i="38"/>
  <c r="P53" i="38" s="1"/>
  <c r="M213" i="38"/>
  <c r="T47" i="38"/>
  <c r="T48" i="38" s="1"/>
  <c r="T49" i="38" s="1"/>
  <c r="T46" i="38"/>
  <c r="T53" i="38" s="1"/>
  <c r="P7" i="38"/>
  <c r="P14" i="38" s="1"/>
  <c r="S6" i="38"/>
  <c r="V6" i="38" s="1"/>
  <c r="V4" i="38" s="1"/>
  <c r="F192" i="38"/>
  <c r="AB33" i="38"/>
  <c r="AB37" i="38"/>
  <c r="V25" i="38"/>
  <c r="V32" i="38"/>
  <c r="V33" i="38" s="1"/>
  <c r="J33" i="38"/>
  <c r="S23" i="37"/>
  <c r="T23" i="37" s="1"/>
  <c r="T17" i="37"/>
  <c r="F174" i="38"/>
  <c r="F178" i="38"/>
  <c r="R7" i="38"/>
  <c r="D117" i="35"/>
  <c r="D133" i="35" s="1"/>
  <c r="E133" i="35" s="1"/>
  <c r="E24" i="35"/>
  <c r="P20" i="37" s="1"/>
  <c r="O15" i="37"/>
  <c r="D117" i="31"/>
  <c r="J15" i="37" s="1"/>
  <c r="E24" i="23"/>
  <c r="P6" i="37" s="1"/>
  <c r="E23" i="37"/>
  <c r="O6" i="37"/>
  <c r="O9" i="37" s="1"/>
  <c r="D22" i="36"/>
  <c r="D115" i="36" s="1"/>
  <c r="D117" i="33"/>
  <c r="D133" i="33" s="1"/>
  <c r="E133" i="33" s="1"/>
  <c r="O18" i="37"/>
  <c r="O21" i="37" s="1"/>
  <c r="P21" i="37" s="1"/>
  <c r="O16" i="37"/>
  <c r="D117" i="32"/>
  <c r="Q14" i="38"/>
  <c r="BH7" i="38"/>
  <c r="BH9" i="38" s="1"/>
  <c r="BI7" i="38" s="1"/>
  <c r="BI9" i="38" s="1"/>
  <c r="BJ7" i="38" s="1"/>
  <c r="BJ9" i="38" s="1"/>
  <c r="BK7" i="38" s="1"/>
  <c r="BK9" i="38" s="1"/>
  <c r="BL7" i="38" s="1"/>
  <c r="BL9" i="38" s="1"/>
  <c r="P8" i="38"/>
  <c r="K124" i="42" s="1"/>
  <c r="F140" i="38"/>
  <c r="T14" i="38"/>
  <c r="BV7" i="38"/>
  <c r="BV9" i="38" s="1"/>
  <c r="BW7" i="38" s="1"/>
  <c r="BW9" i="38" s="1"/>
  <c r="BX7" i="38" s="1"/>
  <c r="BX9" i="38" s="1"/>
  <c r="BY7" i="38" s="1"/>
  <c r="BY9" i="38" s="1"/>
  <c r="U14" i="38"/>
  <c r="BZ7" i="38"/>
  <c r="BZ9" i="38" s="1"/>
  <c r="CA7" i="38" s="1"/>
  <c r="CA9" i="38" s="1"/>
  <c r="K8" i="38"/>
  <c r="F124" i="42" s="1"/>
  <c r="F39" i="38"/>
  <c r="K9" i="38" s="1"/>
  <c r="K10" i="38" s="1"/>
  <c r="F159" i="38"/>
  <c r="Q8" i="38"/>
  <c r="L124" i="42" s="1"/>
  <c r="M8" i="38"/>
  <c r="H124" i="42" s="1"/>
  <c r="F80" i="38"/>
  <c r="AU34" i="22"/>
  <c r="AU35" i="22" s="1"/>
  <c r="AU26" i="22"/>
  <c r="E117" i="34"/>
  <c r="D133" i="34"/>
  <c r="E133" i="34" s="1"/>
  <c r="J19" i="37"/>
  <c r="O13" i="37"/>
  <c r="P13" i="37" s="1"/>
  <c r="E117" i="28"/>
  <c r="D133" i="28"/>
  <c r="E133" i="28" s="1"/>
  <c r="J11" i="37"/>
  <c r="D133" i="29"/>
  <c r="E133" i="29" s="1"/>
  <c r="J12" i="37"/>
  <c r="E117" i="29"/>
  <c r="J8" i="37"/>
  <c r="E117" i="26"/>
  <c r="D133" i="26"/>
  <c r="E133" i="26" s="1"/>
  <c r="D144" i="22"/>
  <c r="E144" i="22" s="1"/>
  <c r="E127" i="22"/>
  <c r="D133" i="23"/>
  <c r="E133" i="23" s="1"/>
  <c r="J6" i="37"/>
  <c r="E117" i="23"/>
  <c r="E117" i="30"/>
  <c r="D133" i="30"/>
  <c r="E133" i="30" s="1"/>
  <c r="J14" i="37"/>
  <c r="P27" i="21"/>
  <c r="E117" i="24"/>
  <c r="D133" i="24"/>
  <c r="E133" i="24" s="1"/>
  <c r="J7" i="37"/>
  <c r="T8" i="38"/>
  <c r="O124" i="42" s="1"/>
  <c r="F219" i="38"/>
  <c r="D133" i="27"/>
  <c r="E133" i="27" s="1"/>
  <c r="J10" i="37"/>
  <c r="E117" i="27"/>
  <c r="AU16" i="28"/>
  <c r="AU17" i="28" s="1"/>
  <c r="AU8" i="28"/>
  <c r="AU19" i="28" s="1"/>
  <c r="AU9" i="26" l="1"/>
  <c r="AU8" i="26" s="1"/>
  <c r="AU19" i="26" s="1"/>
  <c r="L360" i="37"/>
  <c r="K81" i="37"/>
  <c r="J397" i="37"/>
  <c r="L397" i="37" s="1"/>
  <c r="AU16" i="31"/>
  <c r="AU17" i="31" s="1"/>
  <c r="AU16" i="35"/>
  <c r="AU17" i="35" s="1"/>
  <c r="J87" i="37"/>
  <c r="L87" i="37" s="1"/>
  <c r="AU16" i="32"/>
  <c r="AU17" i="32" s="1"/>
  <c r="AU8" i="34"/>
  <c r="AU19" i="34" s="1"/>
  <c r="AH17" i="36"/>
  <c r="K94" i="37"/>
  <c r="K77" i="37"/>
  <c r="AU16" i="23"/>
  <c r="AU17" i="23" s="1"/>
  <c r="AU16" i="33"/>
  <c r="AU17" i="33" s="1"/>
  <c r="L294" i="37"/>
  <c r="K294" i="37"/>
  <c r="L201" i="37"/>
  <c r="K201" i="37"/>
  <c r="L166" i="37"/>
  <c r="K166" i="37"/>
  <c r="J180" i="37"/>
  <c r="L125" i="37"/>
  <c r="K125" i="37"/>
  <c r="L156" i="37"/>
  <c r="K156" i="37"/>
  <c r="L108" i="37"/>
  <c r="K108" i="37"/>
  <c r="L116" i="37"/>
  <c r="K116" i="37"/>
  <c r="L280" i="37"/>
  <c r="K280" i="37"/>
  <c r="L267" i="37"/>
  <c r="K267" i="37"/>
  <c r="K298" i="37"/>
  <c r="L298" i="37"/>
  <c r="K143" i="37"/>
  <c r="L143" i="37"/>
  <c r="L333" i="37"/>
  <c r="K333" i="37"/>
  <c r="L218" i="37"/>
  <c r="K218" i="37"/>
  <c r="K356" i="37"/>
  <c r="L356" i="37"/>
  <c r="L302" i="37"/>
  <c r="K302" i="37"/>
  <c r="L232" i="37"/>
  <c r="K232" i="37"/>
  <c r="L197" i="37"/>
  <c r="K197" i="37"/>
  <c r="J211" i="37"/>
  <c r="L178" i="37"/>
  <c r="K178" i="37"/>
  <c r="L187" i="37"/>
  <c r="K187" i="37"/>
  <c r="L236" i="37"/>
  <c r="K236" i="37"/>
  <c r="K259" i="37"/>
  <c r="J273" i="37"/>
  <c r="L259" i="37"/>
  <c r="L104" i="37"/>
  <c r="K104" i="37"/>
  <c r="J118" i="37"/>
  <c r="K112" i="37"/>
  <c r="L112" i="37"/>
  <c r="K135" i="37"/>
  <c r="J149" i="37"/>
  <c r="L135" i="37"/>
  <c r="L373" i="37"/>
  <c r="K373" i="37"/>
  <c r="L325" i="37"/>
  <c r="K325" i="37"/>
  <c r="L271" i="37"/>
  <c r="K271" i="37"/>
  <c r="L352" i="37"/>
  <c r="K352" i="37"/>
  <c r="J366" i="37"/>
  <c r="L228" i="37"/>
  <c r="K228" i="37"/>
  <c r="J242" i="37"/>
  <c r="L240" i="37"/>
  <c r="K240" i="37"/>
  <c r="L209" i="37"/>
  <c r="K209" i="37"/>
  <c r="K249" i="37"/>
  <c r="L249" i="37"/>
  <c r="L174" i="37"/>
  <c r="K174" i="37"/>
  <c r="L290" i="37"/>
  <c r="K290" i="37"/>
  <c r="J304" i="37"/>
  <c r="K391" i="37"/>
  <c r="L391" i="37"/>
  <c r="L263" i="37"/>
  <c r="K263" i="37"/>
  <c r="L364" i="37"/>
  <c r="K364" i="37"/>
  <c r="L342" i="37"/>
  <c r="K342" i="37"/>
  <c r="K311" i="37"/>
  <c r="L311" i="37"/>
  <c r="L404" i="37"/>
  <c r="K404" i="37"/>
  <c r="L147" i="37"/>
  <c r="K147" i="37"/>
  <c r="L170" i="37"/>
  <c r="K170" i="37"/>
  <c r="K395" i="37"/>
  <c r="L395" i="37"/>
  <c r="K139" i="37"/>
  <c r="L139" i="37"/>
  <c r="L205" i="37"/>
  <c r="K205" i="37"/>
  <c r="L321" i="37"/>
  <c r="K321" i="37"/>
  <c r="J335" i="37"/>
  <c r="AU16" i="24"/>
  <c r="AU17" i="24" s="1"/>
  <c r="AU16" i="30"/>
  <c r="AU17" i="30" s="1"/>
  <c r="K54" i="37"/>
  <c r="L54" i="37"/>
  <c r="L42" i="37"/>
  <c r="K42" i="37"/>
  <c r="J16" i="37"/>
  <c r="K16" i="37" s="1"/>
  <c r="J49" i="37"/>
  <c r="L46" i="37"/>
  <c r="K46" i="37"/>
  <c r="N14" i="38"/>
  <c r="AU7" i="36"/>
  <c r="AU6" i="36" s="1"/>
  <c r="AU17" i="36" s="1"/>
  <c r="AH14" i="36"/>
  <c r="AH15" i="36" s="1"/>
  <c r="AU16" i="26"/>
  <c r="AU17" i="26" s="1"/>
  <c r="M14" i="38"/>
  <c r="E11" i="46"/>
  <c r="M8" i="46"/>
  <c r="P17" i="49" s="1"/>
  <c r="N8" i="38"/>
  <c r="I124" i="42" s="1"/>
  <c r="K14" i="38"/>
  <c r="J34" i="38"/>
  <c r="V34" i="38"/>
  <c r="AB20" i="38"/>
  <c r="J29" i="38" s="1"/>
  <c r="J28" i="38"/>
  <c r="E246" i="42" s="1"/>
  <c r="BD7" i="38"/>
  <c r="BD9" i="38" s="1"/>
  <c r="BE7" i="38" s="1"/>
  <c r="BE9" i="38" s="1"/>
  <c r="BF7" i="38" s="1"/>
  <c r="BF9" i="38" s="1"/>
  <c r="BG7" i="38" s="1"/>
  <c r="BG9" i="38" s="1"/>
  <c r="V46" i="38"/>
  <c r="V44" i="38" s="1"/>
  <c r="V47" i="38"/>
  <c r="K53" i="38"/>
  <c r="U8" i="38"/>
  <c r="P124" i="42" s="1"/>
  <c r="AZ7" i="38"/>
  <c r="AZ9" i="38" s="1"/>
  <c r="BA7" i="38" s="1"/>
  <c r="BA9" i="38" s="1"/>
  <c r="BB7" i="38" s="1"/>
  <c r="BB9" i="38" s="1"/>
  <c r="BC7" i="38" s="1"/>
  <c r="BC9" i="38" s="1"/>
  <c r="O14" i="38"/>
  <c r="F60" i="38"/>
  <c r="L9" i="38" s="1"/>
  <c r="L10" i="38" s="1"/>
  <c r="L8" i="38"/>
  <c r="G124" i="42" s="1"/>
  <c r="O8" i="38"/>
  <c r="J124" i="42" s="1"/>
  <c r="F120" i="38"/>
  <c r="O9" i="38" s="1"/>
  <c r="O10" i="38" s="1"/>
  <c r="AM7" i="38"/>
  <c r="AM9" i="38" s="1"/>
  <c r="AN7" i="38" s="1"/>
  <c r="AN9" i="38" s="1"/>
  <c r="AO7" i="38" s="1"/>
  <c r="L14" i="38"/>
  <c r="T9" i="38"/>
  <c r="T10" i="38" s="1"/>
  <c r="R49" i="38"/>
  <c r="Q9" i="38"/>
  <c r="Q10" i="38" s="1"/>
  <c r="O49" i="38"/>
  <c r="N9" i="38"/>
  <c r="N10" i="38" s="1"/>
  <c r="F194" i="38"/>
  <c r="Q50" i="38" s="1"/>
  <c r="F198" i="38"/>
  <c r="S7" i="38"/>
  <c r="U28" i="38"/>
  <c r="P246" i="42" s="1"/>
  <c r="T28" i="38"/>
  <c r="O246" i="42" s="1"/>
  <c r="S28" i="38"/>
  <c r="N246" i="42" s="1"/>
  <c r="K28" i="38"/>
  <c r="F246" i="42" s="1"/>
  <c r="Q28" i="38"/>
  <c r="L246" i="42" s="1"/>
  <c r="P28" i="38"/>
  <c r="K246" i="42" s="1"/>
  <c r="O28" i="38"/>
  <c r="J246" i="42" s="1"/>
  <c r="AB39" i="38"/>
  <c r="M28" i="38"/>
  <c r="H246" i="42" s="1"/>
  <c r="L28" i="38"/>
  <c r="G246" i="42" s="1"/>
  <c r="R28" i="38"/>
  <c r="M246" i="42" s="1"/>
  <c r="N28" i="38"/>
  <c r="I246" i="42" s="1"/>
  <c r="M9" i="38"/>
  <c r="M10" i="38" s="1"/>
  <c r="P9" i="38"/>
  <c r="P10" i="38" s="1"/>
  <c r="E22" i="36"/>
  <c r="BM7" i="38"/>
  <c r="BM9" i="38" s="1"/>
  <c r="BN7" i="38" s="1"/>
  <c r="R14" i="38"/>
  <c r="F180" i="38"/>
  <c r="R9" i="38" s="1"/>
  <c r="R10" i="38" s="1"/>
  <c r="R8" i="38"/>
  <c r="M124" i="42" s="1"/>
  <c r="D133" i="31"/>
  <c r="E133" i="31" s="1"/>
  <c r="J20" i="37"/>
  <c r="L20" i="37" s="1"/>
  <c r="E117" i="35"/>
  <c r="E117" i="31"/>
  <c r="O17" i="37"/>
  <c r="P17" i="37" s="1"/>
  <c r="D133" i="32"/>
  <c r="E133" i="32" s="1"/>
  <c r="O30" i="37"/>
  <c r="P30" i="37" s="1"/>
  <c r="E117" i="33"/>
  <c r="J18" i="37"/>
  <c r="E117" i="32"/>
  <c r="CB7" i="38"/>
  <c r="CB9" i="38" s="1"/>
  <c r="CC7" i="38" s="1"/>
  <c r="CC9" i="38" s="1"/>
  <c r="K14" i="37"/>
  <c r="L14" i="37"/>
  <c r="L15" i="37"/>
  <c r="K15" i="37"/>
  <c r="P9" i="37"/>
  <c r="K10" i="37"/>
  <c r="L10" i="37"/>
  <c r="J13" i="37"/>
  <c r="L7" i="37"/>
  <c r="K7" i="37"/>
  <c r="K12" i="37"/>
  <c r="L12" i="37"/>
  <c r="E115" i="36"/>
  <c r="D131" i="36"/>
  <c r="E131" i="36" s="1"/>
  <c r="K19" i="37"/>
  <c r="L19" i="37"/>
  <c r="P31" i="21"/>
  <c r="P32" i="21" s="1"/>
  <c r="P28" i="21"/>
  <c r="L6" i="37"/>
  <c r="J9" i="37"/>
  <c r="K6" i="37"/>
  <c r="K8" i="37"/>
  <c r="L8" i="37"/>
  <c r="K11" i="37"/>
  <c r="L11" i="37"/>
  <c r="K397" i="37" l="1"/>
  <c r="K87" i="37"/>
  <c r="L304" i="37"/>
  <c r="K304" i="37"/>
  <c r="K273" i="37"/>
  <c r="L273" i="37"/>
  <c r="K180" i="37"/>
  <c r="L180" i="37"/>
  <c r="K149" i="37"/>
  <c r="L149" i="37"/>
  <c r="L211" i="37"/>
  <c r="K211" i="37"/>
  <c r="L335" i="37"/>
  <c r="K335" i="37"/>
  <c r="L242" i="37"/>
  <c r="K242" i="37"/>
  <c r="K118" i="37"/>
  <c r="L118" i="37"/>
  <c r="L366" i="37"/>
  <c r="K366" i="37"/>
  <c r="L16" i="37"/>
  <c r="J17" i="37"/>
  <c r="L17" i="37" s="1"/>
  <c r="L49" i="37"/>
  <c r="J50" i="37"/>
  <c r="K49" i="37"/>
  <c r="J63" i="37"/>
  <c r="E22" i="46"/>
  <c r="E24" i="46" s="1"/>
  <c r="K64" i="49"/>
  <c r="C64" i="49" s="1"/>
  <c r="Q57" i="49"/>
  <c r="Q55" i="49"/>
  <c r="Q53" i="49"/>
  <c r="Q48" i="49"/>
  <c r="Q46" i="49"/>
  <c r="Q44" i="49"/>
  <c r="Q39" i="49"/>
  <c r="Q37" i="49"/>
  <c r="Q35" i="49"/>
  <c r="Q30" i="49"/>
  <c r="Q28" i="49"/>
  <c r="Q26" i="49"/>
  <c r="Q21" i="49"/>
  <c r="Q19" i="49"/>
  <c r="K67" i="49"/>
  <c r="C67" i="49" s="1"/>
  <c r="K63" i="49"/>
  <c r="C63" i="49" s="1"/>
  <c r="P57" i="49"/>
  <c r="P55" i="49"/>
  <c r="P53" i="49"/>
  <c r="P48" i="49"/>
  <c r="P46" i="49"/>
  <c r="P44" i="49"/>
  <c r="P39" i="49"/>
  <c r="P37" i="49"/>
  <c r="P35" i="49"/>
  <c r="P30" i="49"/>
  <c r="P28" i="49"/>
  <c r="P26" i="49"/>
  <c r="P21" i="49"/>
  <c r="K65" i="49"/>
  <c r="C65" i="49" s="1"/>
  <c r="P56" i="49"/>
  <c r="H56" i="49" s="1"/>
  <c r="P52" i="49"/>
  <c r="P45" i="49"/>
  <c r="H45" i="49" s="1"/>
  <c r="P38" i="49"/>
  <c r="H38" i="49" s="1"/>
  <c r="P34" i="49"/>
  <c r="P27" i="49"/>
  <c r="H27" i="49" s="1"/>
  <c r="P20" i="49"/>
  <c r="H20" i="49" s="1"/>
  <c r="Q17" i="49"/>
  <c r="Q12" i="49"/>
  <c r="Q10" i="49"/>
  <c r="Q8" i="49"/>
  <c r="K62" i="49"/>
  <c r="C62" i="49" s="1"/>
  <c r="Q54" i="49"/>
  <c r="Q47" i="49"/>
  <c r="Q43" i="49"/>
  <c r="Q36" i="49"/>
  <c r="Q29" i="49"/>
  <c r="Q25" i="49"/>
  <c r="P19" i="49"/>
  <c r="P12" i="49"/>
  <c r="P10" i="49"/>
  <c r="P8" i="49"/>
  <c r="P54" i="49"/>
  <c r="H54" i="49" s="1"/>
  <c r="P43" i="49"/>
  <c r="H43" i="49" s="1"/>
  <c r="P29" i="49"/>
  <c r="H29" i="49" s="1"/>
  <c r="Q18" i="49"/>
  <c r="Q9" i="49"/>
  <c r="P47" i="49"/>
  <c r="H47" i="49" s="1"/>
  <c r="P25" i="49"/>
  <c r="Q11" i="49"/>
  <c r="Q52" i="49"/>
  <c r="I52" i="49" s="1"/>
  <c r="Q38" i="49"/>
  <c r="Q27" i="49"/>
  <c r="P18" i="49"/>
  <c r="H18" i="49" s="1"/>
  <c r="P9" i="49"/>
  <c r="P36" i="49"/>
  <c r="H36" i="49" s="1"/>
  <c r="Q16" i="49"/>
  <c r="Q7" i="49"/>
  <c r="K66" i="49"/>
  <c r="C66" i="49" s="1"/>
  <c r="Q56" i="49"/>
  <c r="Q45" i="49"/>
  <c r="Q34" i="49"/>
  <c r="Q20" i="49"/>
  <c r="P16" i="49"/>
  <c r="P11" i="49"/>
  <c r="P7" i="49"/>
  <c r="AU14" i="36"/>
  <c r="AU15" i="36" s="1"/>
  <c r="Q22" i="46"/>
  <c r="Q23" i="46" s="1"/>
  <c r="M57" i="49"/>
  <c r="N56" i="49"/>
  <c r="O55" i="49"/>
  <c r="K55" i="49"/>
  <c r="L54" i="49"/>
  <c r="M53" i="49"/>
  <c r="N52" i="49"/>
  <c r="O48" i="49"/>
  <c r="K48" i="49"/>
  <c r="L47" i="49"/>
  <c r="M46" i="49"/>
  <c r="N45" i="49"/>
  <c r="O44" i="49"/>
  <c r="K44" i="49"/>
  <c r="L43" i="49"/>
  <c r="N39" i="49"/>
  <c r="O38" i="49"/>
  <c r="K38" i="49"/>
  <c r="L37" i="49"/>
  <c r="M36" i="49"/>
  <c r="N35" i="49"/>
  <c r="O34" i="49"/>
  <c r="K34" i="49"/>
  <c r="L56" i="49"/>
  <c r="O53" i="49"/>
  <c r="L52" i="49"/>
  <c r="N47" i="49"/>
  <c r="K46" i="49"/>
  <c r="N43" i="49"/>
  <c r="L39" i="49"/>
  <c r="N37" i="49"/>
  <c r="O36" i="49"/>
  <c r="L35" i="49"/>
  <c r="L38" i="49"/>
  <c r="O35" i="49"/>
  <c r="L34" i="49"/>
  <c r="L57" i="49"/>
  <c r="M56" i="49"/>
  <c r="N55" i="49"/>
  <c r="O54" i="49"/>
  <c r="K54" i="49"/>
  <c r="L53" i="49"/>
  <c r="M52" i="49"/>
  <c r="N48" i="49"/>
  <c r="O47" i="49"/>
  <c r="K47" i="49"/>
  <c r="L46" i="49"/>
  <c r="M45" i="49"/>
  <c r="N44" i="49"/>
  <c r="O43" i="49"/>
  <c r="K43" i="49"/>
  <c r="M39" i="49"/>
  <c r="N38" i="49"/>
  <c r="O37" i="49"/>
  <c r="K37" i="49"/>
  <c r="L36" i="49"/>
  <c r="M35" i="49"/>
  <c r="N34" i="49"/>
  <c r="O57" i="49"/>
  <c r="K57" i="49"/>
  <c r="M55" i="49"/>
  <c r="N54" i="49"/>
  <c r="K53" i="49"/>
  <c r="M48" i="49"/>
  <c r="O46" i="49"/>
  <c r="L45" i="49"/>
  <c r="M44" i="49"/>
  <c r="M38" i="49"/>
  <c r="K36" i="49"/>
  <c r="M34" i="49"/>
  <c r="O39" i="49"/>
  <c r="M37" i="49"/>
  <c r="N36" i="49"/>
  <c r="N57" i="49"/>
  <c r="O56" i="49"/>
  <c r="K56" i="49"/>
  <c r="L55" i="49"/>
  <c r="M54" i="49"/>
  <c r="N53" i="49"/>
  <c r="O52" i="49"/>
  <c r="K52" i="49"/>
  <c r="C52" i="49" s="1"/>
  <c r="L48" i="49"/>
  <c r="M47" i="49"/>
  <c r="N46" i="49"/>
  <c r="O45" i="49"/>
  <c r="K45" i="49"/>
  <c r="L44" i="49"/>
  <c r="M43" i="49"/>
  <c r="K39" i="49"/>
  <c r="K35" i="49"/>
  <c r="K7" i="49"/>
  <c r="C7" i="49" s="1"/>
  <c r="L28" i="49"/>
  <c r="D28" i="49" s="1"/>
  <c r="K25" i="49"/>
  <c r="C25" i="49" s="1"/>
  <c r="M19" i="49"/>
  <c r="E19" i="49" s="1"/>
  <c r="I21" i="50" s="1"/>
  <c r="L16" i="49"/>
  <c r="M9" i="49"/>
  <c r="E9" i="49" s="1"/>
  <c r="I28" i="50" s="1"/>
  <c r="M29" i="49"/>
  <c r="E29" i="49" s="1"/>
  <c r="N9" i="49"/>
  <c r="F9" i="49" s="1"/>
  <c r="K26" i="49"/>
  <c r="C26" i="49" s="1"/>
  <c r="O28" i="49"/>
  <c r="G28" i="49" s="1"/>
  <c r="L19" i="49"/>
  <c r="M12" i="49"/>
  <c r="E12" i="49" s="1"/>
  <c r="O11" i="49"/>
  <c r="G11" i="49" s="1"/>
  <c r="L12" i="49"/>
  <c r="D12" i="49" s="1"/>
  <c r="N30" i="49"/>
  <c r="F30" i="49" s="1"/>
  <c r="M27" i="49"/>
  <c r="E27" i="49" s="1"/>
  <c r="I30" i="50" s="1"/>
  <c r="O21" i="49"/>
  <c r="G21" i="49" s="1"/>
  <c r="N18" i="49"/>
  <c r="F18" i="49" s="1"/>
  <c r="O9" i="49"/>
  <c r="G9" i="49" s="1"/>
  <c r="L11" i="49"/>
  <c r="D11" i="49" s="1"/>
  <c r="N28" i="49"/>
  <c r="F28" i="49" s="1"/>
  <c r="M25" i="49"/>
  <c r="E25" i="49" s="1"/>
  <c r="I46" i="50" s="1"/>
  <c r="M17" i="49"/>
  <c r="E17" i="49" s="1"/>
  <c r="I37" i="50" s="1"/>
  <c r="M7" i="49"/>
  <c r="E7" i="49" s="1"/>
  <c r="I44" i="50" s="1"/>
  <c r="M28" i="49"/>
  <c r="E28" i="49" s="1"/>
  <c r="I22" i="50" s="1"/>
  <c r="L25" i="49"/>
  <c r="D25" i="49" s="1"/>
  <c r="M16" i="49"/>
  <c r="E16" i="49" s="1"/>
  <c r="I45" i="50" s="1"/>
  <c r="L8" i="49"/>
  <c r="D8" i="49" s="1"/>
  <c r="K28" i="49"/>
  <c r="C28" i="49" s="1"/>
  <c r="N21" i="49"/>
  <c r="F21" i="49" s="1"/>
  <c r="M18" i="49"/>
  <c r="E18" i="49" s="1"/>
  <c r="I29" i="50" s="1"/>
  <c r="O12" i="49"/>
  <c r="G12" i="49" s="1"/>
  <c r="M8" i="49"/>
  <c r="E8" i="49" s="1"/>
  <c r="I36" i="50" s="1"/>
  <c r="L30" i="49"/>
  <c r="D30" i="49" s="1"/>
  <c r="M11" i="49"/>
  <c r="E11" i="49" s="1"/>
  <c r="O18" i="49"/>
  <c r="G18" i="49" s="1"/>
  <c r="K10" i="49"/>
  <c r="C10" i="49" s="1"/>
  <c r="N11" i="49"/>
  <c r="F11" i="49" s="1"/>
  <c r="L7" i="49"/>
  <c r="D7" i="49" s="1"/>
  <c r="O27" i="49"/>
  <c r="G27" i="49" s="1"/>
  <c r="N16" i="49"/>
  <c r="F16" i="49" s="1"/>
  <c r="K11" i="49"/>
  <c r="C11" i="49" s="1"/>
  <c r="N27" i="49"/>
  <c r="F27" i="49" s="1"/>
  <c r="O10" i="49"/>
  <c r="G10" i="49" s="1"/>
  <c r="M30" i="49"/>
  <c r="E30" i="49" s="1"/>
  <c r="O20" i="49"/>
  <c r="G20" i="49" s="1"/>
  <c r="N17" i="49"/>
  <c r="F17" i="49" s="1"/>
  <c r="O8" i="49"/>
  <c r="G8" i="49" s="1"/>
  <c r="N20" i="49"/>
  <c r="F20" i="49" s="1"/>
  <c r="L9" i="49"/>
  <c r="D9" i="49" s="1"/>
  <c r="L17" i="49"/>
  <c r="K29" i="49"/>
  <c r="C29" i="49" s="1"/>
  <c r="L20" i="49"/>
  <c r="K17" i="49"/>
  <c r="C17" i="49" s="1"/>
  <c r="K9" i="49"/>
  <c r="C9" i="49" s="1"/>
  <c r="O19" i="49"/>
  <c r="G19" i="49" s="1"/>
  <c r="O7" i="49"/>
  <c r="G7" i="49" s="1"/>
  <c r="O26" i="49"/>
  <c r="G26" i="49" s="1"/>
  <c r="N8" i="49"/>
  <c r="F8" i="49" s="1"/>
  <c r="M26" i="49"/>
  <c r="E26" i="49" s="1"/>
  <c r="I38" i="50" s="1"/>
  <c r="O16" i="49"/>
  <c r="G16" i="49" s="1"/>
  <c r="K12" i="49"/>
  <c r="C12" i="49" s="1"/>
  <c r="O30" i="49"/>
  <c r="G30" i="49" s="1"/>
  <c r="L18" i="49"/>
  <c r="K18" i="49"/>
  <c r="C18" i="49" s="1"/>
  <c r="N25" i="49"/>
  <c r="F25" i="49" s="1"/>
  <c r="K16" i="49"/>
  <c r="C16" i="49" s="1"/>
  <c r="K8" i="49"/>
  <c r="C8" i="49" s="1"/>
  <c r="M20" i="49"/>
  <c r="E20" i="49" s="1"/>
  <c r="O29" i="49"/>
  <c r="G29" i="49" s="1"/>
  <c r="N26" i="49"/>
  <c r="F26" i="49" s="1"/>
  <c r="K21" i="49"/>
  <c r="C21" i="49" s="1"/>
  <c r="O17" i="49"/>
  <c r="G17" i="49" s="1"/>
  <c r="M21" i="49"/>
  <c r="E21" i="49" s="1"/>
  <c r="L21" i="49"/>
  <c r="D21" i="49" s="1"/>
  <c r="L27" i="49"/>
  <c r="D27" i="49" s="1"/>
  <c r="L10" i="49"/>
  <c r="D10" i="49" s="1"/>
  <c r="O25" i="49"/>
  <c r="G25" i="49" s="1"/>
  <c r="N7" i="49"/>
  <c r="F7" i="49" s="1"/>
  <c r="K27" i="49"/>
  <c r="C27" i="49" s="1"/>
  <c r="K30" i="49"/>
  <c r="C30" i="49" s="1"/>
  <c r="N19" i="49"/>
  <c r="F19" i="49" s="1"/>
  <c r="N29" i="49"/>
  <c r="F29" i="49" s="1"/>
  <c r="K20" i="49"/>
  <c r="C20" i="49" s="1"/>
  <c r="N10" i="49"/>
  <c r="F10" i="49" s="1"/>
  <c r="K19" i="49"/>
  <c r="C19" i="49" s="1"/>
  <c r="N12" i="49"/>
  <c r="F12" i="49" s="1"/>
  <c r="L26" i="49"/>
  <c r="D26" i="49" s="1"/>
  <c r="L29" i="49"/>
  <c r="D29" i="49" s="1"/>
  <c r="M10" i="49"/>
  <c r="E10" i="49" s="1"/>
  <c r="I20" i="50" s="1"/>
  <c r="J22" i="46"/>
  <c r="I22" i="46"/>
  <c r="H22" i="46"/>
  <c r="G22" i="46"/>
  <c r="F22" i="46"/>
  <c r="K22" i="46"/>
  <c r="M22" i="46"/>
  <c r="P22" i="46"/>
  <c r="O22" i="46"/>
  <c r="L22" i="46"/>
  <c r="N22" i="46"/>
  <c r="J30" i="37"/>
  <c r="K30" i="37" s="1"/>
  <c r="J56" i="38"/>
  <c r="J30" i="38"/>
  <c r="Q246" i="42"/>
  <c r="BN8" i="38"/>
  <c r="BN14" i="38" s="1"/>
  <c r="AO9" i="38"/>
  <c r="AP7" i="38" s="1"/>
  <c r="AP9" i="38" s="1"/>
  <c r="AQ7" i="38" s="1"/>
  <c r="AQ9" i="38" s="1"/>
  <c r="Q52" i="38"/>
  <c r="Q53" i="38" s="1"/>
  <c r="V50" i="38"/>
  <c r="V52" i="38" s="1"/>
  <c r="V53" i="38" s="1"/>
  <c r="L49" i="38"/>
  <c r="S14" i="38"/>
  <c r="BR7" i="38"/>
  <c r="BR9" i="38" s="1"/>
  <c r="BS7" i="38" s="1"/>
  <c r="BS9" i="38" s="1"/>
  <c r="BT7" i="38" s="1"/>
  <c r="BT9" i="38" s="1"/>
  <c r="BU7" i="38" s="1"/>
  <c r="BU9" i="38" s="1"/>
  <c r="Q49" i="38"/>
  <c r="S8" i="38"/>
  <c r="N124" i="42" s="1"/>
  <c r="Q124" i="42" s="1"/>
  <c r="F200" i="38"/>
  <c r="S9" i="38" s="1"/>
  <c r="S10" i="38" s="1"/>
  <c r="V7" i="38"/>
  <c r="V14" i="38" s="1"/>
  <c r="V28" i="38"/>
  <c r="S29" i="38"/>
  <c r="L29" i="38"/>
  <c r="Q29" i="38"/>
  <c r="O29" i="38"/>
  <c r="R29" i="38"/>
  <c r="M29" i="38"/>
  <c r="T29" i="38"/>
  <c r="U29" i="38"/>
  <c r="K29" i="38"/>
  <c r="N29" i="38"/>
  <c r="P29" i="38"/>
  <c r="K20" i="37"/>
  <c r="O23" i="37"/>
  <c r="P23" i="37" s="1"/>
  <c r="L18" i="37"/>
  <c r="K18" i="37"/>
  <c r="J21" i="37"/>
  <c r="K21" i="37" s="1"/>
  <c r="K13" i="37"/>
  <c r="L13" i="37"/>
  <c r="K9" i="37"/>
  <c r="L9" i="37"/>
  <c r="K17" i="37" l="1"/>
  <c r="L63" i="37"/>
  <c r="K63" i="37"/>
  <c r="L50" i="37"/>
  <c r="K50" i="37"/>
  <c r="J56" i="37"/>
  <c r="I20" i="49"/>
  <c r="U13" i="50" s="1"/>
  <c r="H9" i="49"/>
  <c r="R28" i="50" s="1"/>
  <c r="X54" i="49"/>
  <c r="R33" i="50"/>
  <c r="H17" i="49"/>
  <c r="R37" i="50" s="1"/>
  <c r="I36" i="49"/>
  <c r="U31" i="50" s="1"/>
  <c r="X38" i="49"/>
  <c r="R15" i="50"/>
  <c r="H30" i="49"/>
  <c r="R6" i="50" s="1"/>
  <c r="H44" i="49"/>
  <c r="R40" i="50" s="1"/>
  <c r="H55" i="49"/>
  <c r="R25" i="50" s="1"/>
  <c r="I19" i="49"/>
  <c r="U21" i="50" s="1"/>
  <c r="I30" i="49"/>
  <c r="U6" i="50" s="1"/>
  <c r="I44" i="49"/>
  <c r="U40" i="50" s="1"/>
  <c r="E23" i="46"/>
  <c r="H7" i="49"/>
  <c r="R44" i="50" s="1"/>
  <c r="I34" i="49"/>
  <c r="U47" i="50" s="1"/>
  <c r="I7" i="49"/>
  <c r="U44" i="50" s="1"/>
  <c r="X18" i="49"/>
  <c r="R29" i="50"/>
  <c r="I11" i="49"/>
  <c r="U12" i="50" s="1"/>
  <c r="I18" i="49"/>
  <c r="U29" i="50" s="1"/>
  <c r="H8" i="49"/>
  <c r="R36" i="50" s="1"/>
  <c r="H19" i="49"/>
  <c r="R21" i="50" s="1"/>
  <c r="I43" i="49"/>
  <c r="U48" i="50" s="1"/>
  <c r="I8" i="49"/>
  <c r="U36" i="50" s="1"/>
  <c r="X20" i="49"/>
  <c r="R13" i="50"/>
  <c r="X45" i="49"/>
  <c r="R32" i="50"/>
  <c r="H21" i="49"/>
  <c r="R5" i="50" s="1"/>
  <c r="H35" i="49"/>
  <c r="R39" i="50" s="1"/>
  <c r="H46" i="49"/>
  <c r="R24" i="50" s="1"/>
  <c r="H57" i="49"/>
  <c r="R9" i="50" s="1"/>
  <c r="I21" i="49"/>
  <c r="U5" i="50" s="1"/>
  <c r="I35" i="49"/>
  <c r="U39" i="50" s="1"/>
  <c r="I46" i="49"/>
  <c r="U24" i="50" s="1"/>
  <c r="I57" i="49"/>
  <c r="U9" i="50" s="1"/>
  <c r="S66" i="49"/>
  <c r="X12" i="50"/>
  <c r="Y52" i="49"/>
  <c r="U49" i="50"/>
  <c r="I9" i="49"/>
  <c r="U28" i="50" s="1"/>
  <c r="S62" i="49"/>
  <c r="X44" i="50"/>
  <c r="I17" i="49"/>
  <c r="U37" i="50" s="1"/>
  <c r="X20" i="50"/>
  <c r="I55" i="49"/>
  <c r="U25" i="50" s="1"/>
  <c r="H11" i="49"/>
  <c r="R12" i="50" s="1"/>
  <c r="I45" i="49"/>
  <c r="U32" i="50" s="1"/>
  <c r="I16" i="49"/>
  <c r="U45" i="50" s="1"/>
  <c r="I27" i="49"/>
  <c r="U30" i="50" s="1"/>
  <c r="H25" i="49"/>
  <c r="R46" i="50" s="1"/>
  <c r="X29" i="49"/>
  <c r="R14" i="50"/>
  <c r="H10" i="49"/>
  <c r="R20" i="50" s="1"/>
  <c r="I25" i="49"/>
  <c r="U46" i="50" s="1"/>
  <c r="I47" i="49"/>
  <c r="U16" i="50" s="1"/>
  <c r="I10" i="49"/>
  <c r="U20" i="50" s="1"/>
  <c r="X27" i="49"/>
  <c r="R30" i="50"/>
  <c r="H52" i="49"/>
  <c r="R49" i="50" s="1"/>
  <c r="H26" i="49"/>
  <c r="R38" i="50" s="1"/>
  <c r="H37" i="49"/>
  <c r="R23" i="50" s="1"/>
  <c r="H48" i="49"/>
  <c r="R8" i="50" s="1"/>
  <c r="X36" i="50"/>
  <c r="I26" i="49"/>
  <c r="U38" i="50" s="1"/>
  <c r="I37" i="49"/>
  <c r="U23" i="50" s="1"/>
  <c r="I48" i="49"/>
  <c r="U8" i="50" s="1"/>
  <c r="X28" i="50"/>
  <c r="H16" i="49"/>
  <c r="R45" i="50" s="1"/>
  <c r="I56" i="49"/>
  <c r="U17" i="50" s="1"/>
  <c r="X36" i="49"/>
  <c r="R31" i="50"/>
  <c r="I38" i="49"/>
  <c r="U15" i="50" s="1"/>
  <c r="X47" i="49"/>
  <c r="R16" i="50"/>
  <c r="X43" i="49"/>
  <c r="R48" i="50"/>
  <c r="H12" i="49"/>
  <c r="R4" i="50" s="1"/>
  <c r="I29" i="49"/>
  <c r="U14" i="50" s="1"/>
  <c r="I54" i="49"/>
  <c r="U33" i="50" s="1"/>
  <c r="I12" i="49"/>
  <c r="U4" i="50" s="1"/>
  <c r="H34" i="49"/>
  <c r="R47" i="50" s="1"/>
  <c r="X56" i="49"/>
  <c r="R17" i="50"/>
  <c r="H28" i="49"/>
  <c r="R22" i="50" s="1"/>
  <c r="H39" i="49"/>
  <c r="R7" i="50" s="1"/>
  <c r="H53" i="49"/>
  <c r="R41" i="50" s="1"/>
  <c r="X4" i="50"/>
  <c r="I28" i="49"/>
  <c r="U22" i="50" s="1"/>
  <c r="I39" i="49"/>
  <c r="U7" i="50" s="1"/>
  <c r="I53" i="49"/>
  <c r="U41" i="50" s="1"/>
  <c r="T9" i="49"/>
  <c r="F28" i="50"/>
  <c r="T25" i="49"/>
  <c r="F46" i="50"/>
  <c r="T28" i="49"/>
  <c r="F22" i="50"/>
  <c r="T29" i="49"/>
  <c r="F14" i="50"/>
  <c r="T10" i="49"/>
  <c r="F20" i="50"/>
  <c r="T7" i="49"/>
  <c r="F44" i="50"/>
  <c r="T26" i="49"/>
  <c r="F38" i="50"/>
  <c r="T27" i="49"/>
  <c r="F30" i="50"/>
  <c r="T8" i="49"/>
  <c r="F36" i="50"/>
  <c r="T11" i="49"/>
  <c r="F12" i="50"/>
  <c r="D19" i="49"/>
  <c r="D20" i="49"/>
  <c r="D16" i="49"/>
  <c r="D17" i="49"/>
  <c r="D18" i="49"/>
  <c r="V29" i="49"/>
  <c r="L14" i="50"/>
  <c r="V26" i="49"/>
  <c r="L38" i="50"/>
  <c r="V8" i="49"/>
  <c r="L36" i="50"/>
  <c r="V17" i="49"/>
  <c r="L37" i="50"/>
  <c r="U11" i="49"/>
  <c r="I12" i="50"/>
  <c r="U16" i="49"/>
  <c r="V30" i="49"/>
  <c r="L6" i="50"/>
  <c r="U29" i="49"/>
  <c r="I14" i="50"/>
  <c r="U10" i="49"/>
  <c r="S19" i="49"/>
  <c r="C21" i="50"/>
  <c r="V19" i="49"/>
  <c r="L21" i="50"/>
  <c r="W25" i="49"/>
  <c r="O46" i="50"/>
  <c r="U21" i="49"/>
  <c r="I5" i="50"/>
  <c r="W29" i="49"/>
  <c r="O14" i="50"/>
  <c r="V25" i="49"/>
  <c r="L46" i="50"/>
  <c r="W26" i="49"/>
  <c r="O38" i="50"/>
  <c r="S17" i="49"/>
  <c r="C37" i="50"/>
  <c r="W20" i="49"/>
  <c r="O13" i="50"/>
  <c r="S11" i="49"/>
  <c r="C12" i="50"/>
  <c r="V11" i="49"/>
  <c r="L12" i="50"/>
  <c r="T30" i="49"/>
  <c r="F6" i="50"/>
  <c r="V21" i="49"/>
  <c r="L5" i="50"/>
  <c r="U25" i="49"/>
  <c r="V18" i="49"/>
  <c r="L29" i="50"/>
  <c r="T12" i="49"/>
  <c r="F4" i="50"/>
  <c r="W28" i="49"/>
  <c r="O22" i="50"/>
  <c r="U9" i="49"/>
  <c r="V12" i="49"/>
  <c r="L4" i="50"/>
  <c r="T21" i="49"/>
  <c r="F5" i="50"/>
  <c r="W30" i="49"/>
  <c r="O6" i="50"/>
  <c r="V27" i="49"/>
  <c r="L30" i="50"/>
  <c r="U18" i="49"/>
  <c r="W9" i="49"/>
  <c r="O28" i="50"/>
  <c r="S25" i="49"/>
  <c r="C46" i="50"/>
  <c r="V10" i="49"/>
  <c r="L20" i="50"/>
  <c r="W17" i="49"/>
  <c r="O37" i="50"/>
  <c r="O9" i="50"/>
  <c r="U20" i="49"/>
  <c r="I13" i="50"/>
  <c r="S18" i="49"/>
  <c r="C29" i="50"/>
  <c r="W16" i="49"/>
  <c r="O45" i="50"/>
  <c r="W7" i="49"/>
  <c r="O44" i="50"/>
  <c r="V20" i="49"/>
  <c r="L13" i="50"/>
  <c r="U30" i="49"/>
  <c r="I6" i="50"/>
  <c r="V16" i="49"/>
  <c r="L45" i="50"/>
  <c r="S10" i="49"/>
  <c r="C20" i="50"/>
  <c r="U8" i="49"/>
  <c r="S28" i="49"/>
  <c r="C22" i="50"/>
  <c r="U28" i="49"/>
  <c r="V28" i="49"/>
  <c r="L22" i="50"/>
  <c r="W21" i="49"/>
  <c r="O5" i="50"/>
  <c r="W11" i="49"/>
  <c r="O12" i="50"/>
  <c r="S26" i="49"/>
  <c r="C38" i="50"/>
  <c r="S7" i="49"/>
  <c r="C44" i="50"/>
  <c r="V7" i="49"/>
  <c r="L44" i="50"/>
  <c r="S16" i="49"/>
  <c r="C45" i="50"/>
  <c r="S9" i="49"/>
  <c r="C28" i="50"/>
  <c r="U17" i="49"/>
  <c r="S20" i="49"/>
  <c r="C13" i="50"/>
  <c r="S27" i="49"/>
  <c r="C30" i="50"/>
  <c r="S8" i="49"/>
  <c r="C36" i="50"/>
  <c r="U26" i="49"/>
  <c r="W19" i="49"/>
  <c r="O21" i="50"/>
  <c r="S29" i="49"/>
  <c r="C14" i="50"/>
  <c r="W8" i="49"/>
  <c r="O36" i="50"/>
  <c r="W10" i="49"/>
  <c r="O20" i="50"/>
  <c r="W27" i="49"/>
  <c r="O30" i="50"/>
  <c r="W18" i="49"/>
  <c r="O29" i="50"/>
  <c r="W12" i="49"/>
  <c r="O4" i="50"/>
  <c r="U7" i="49"/>
  <c r="U27" i="49"/>
  <c r="U12" i="49"/>
  <c r="I4" i="50"/>
  <c r="V9" i="49"/>
  <c r="L28" i="50"/>
  <c r="U19" i="49"/>
  <c r="K23" i="46"/>
  <c r="K24" i="46"/>
  <c r="S21" i="49"/>
  <c r="C5" i="50"/>
  <c r="C45" i="49"/>
  <c r="E54" i="49"/>
  <c r="I33" i="50" s="1"/>
  <c r="E34" i="49"/>
  <c r="I47" i="50" s="1"/>
  <c r="F34" i="49"/>
  <c r="C47" i="49"/>
  <c r="E56" i="49"/>
  <c r="D39" i="49"/>
  <c r="G34" i="49"/>
  <c r="C44" i="49"/>
  <c r="D47" i="49"/>
  <c r="F56" i="49"/>
  <c r="O23" i="46"/>
  <c r="O24" i="46"/>
  <c r="J23" i="46"/>
  <c r="J24" i="46"/>
  <c r="C39" i="49"/>
  <c r="C7" i="50" s="1"/>
  <c r="C36" i="49"/>
  <c r="E35" i="49"/>
  <c r="I39" i="50" s="1"/>
  <c r="G47" i="49"/>
  <c r="F43" i="49"/>
  <c r="D54" i="49"/>
  <c r="P24" i="46"/>
  <c r="P23" i="46"/>
  <c r="G23" i="46"/>
  <c r="G24" i="46"/>
  <c r="S12" i="49"/>
  <c r="C4" i="50"/>
  <c r="E43" i="49"/>
  <c r="F46" i="49"/>
  <c r="G52" i="49"/>
  <c r="C56" i="49"/>
  <c r="E37" i="49"/>
  <c r="I23" i="50" s="1"/>
  <c r="E38" i="49"/>
  <c r="E48" i="49"/>
  <c r="C57" i="49"/>
  <c r="C9" i="50" s="1"/>
  <c r="D36" i="49"/>
  <c r="E39" i="49"/>
  <c r="E45" i="49"/>
  <c r="I32" i="50" s="1"/>
  <c r="F48" i="49"/>
  <c r="G54" i="49"/>
  <c r="D34" i="49"/>
  <c r="G36" i="49"/>
  <c r="C46" i="49"/>
  <c r="D56" i="49"/>
  <c r="E36" i="49"/>
  <c r="F39" i="49"/>
  <c r="F45" i="49"/>
  <c r="G48" i="49"/>
  <c r="C55" i="49"/>
  <c r="L23" i="46"/>
  <c r="L24" i="46"/>
  <c r="I23" i="46"/>
  <c r="I24" i="46"/>
  <c r="C35" i="49"/>
  <c r="D48" i="49"/>
  <c r="F57" i="49"/>
  <c r="D45" i="49"/>
  <c r="F54" i="49"/>
  <c r="G37" i="49"/>
  <c r="G43" i="49"/>
  <c r="D53" i="49"/>
  <c r="D38" i="49"/>
  <c r="D52" i="49"/>
  <c r="C38" i="49"/>
  <c r="E53" i="49"/>
  <c r="I41" i="50" s="1"/>
  <c r="F23" i="46"/>
  <c r="F24" i="46"/>
  <c r="G45" i="49"/>
  <c r="D55" i="49"/>
  <c r="F36" i="49"/>
  <c r="G46" i="49"/>
  <c r="E55" i="49"/>
  <c r="I25" i="50" s="1"/>
  <c r="F38" i="49"/>
  <c r="F44" i="49"/>
  <c r="C54" i="49"/>
  <c r="D57" i="49"/>
  <c r="D35" i="49"/>
  <c r="G53" i="49"/>
  <c r="F35" i="49"/>
  <c r="G38" i="49"/>
  <c r="G44" i="49"/>
  <c r="C48" i="49"/>
  <c r="C8" i="50" s="1"/>
  <c r="E57" i="49"/>
  <c r="N24" i="46"/>
  <c r="N23" i="46"/>
  <c r="M23" i="46"/>
  <c r="M24" i="46"/>
  <c r="H23" i="46"/>
  <c r="H24" i="46"/>
  <c r="S30" i="49"/>
  <c r="C6" i="50"/>
  <c r="D44" i="49"/>
  <c r="E47" i="49"/>
  <c r="F53" i="49"/>
  <c r="G56" i="49"/>
  <c r="G39" i="49"/>
  <c r="E44" i="49"/>
  <c r="I40" i="50" s="1"/>
  <c r="C53" i="49"/>
  <c r="G57" i="49"/>
  <c r="W57" i="49" s="1"/>
  <c r="C37" i="49"/>
  <c r="C43" i="49"/>
  <c r="D46" i="49"/>
  <c r="E52" i="49"/>
  <c r="F55" i="49"/>
  <c r="G35" i="49"/>
  <c r="F37" i="49"/>
  <c r="F47" i="49"/>
  <c r="C34" i="49"/>
  <c r="D37" i="49"/>
  <c r="D43" i="49"/>
  <c r="E46" i="49"/>
  <c r="I24" i="50" s="1"/>
  <c r="F52" i="49"/>
  <c r="G55" i="49"/>
  <c r="L30" i="37"/>
  <c r="BN9" i="38"/>
  <c r="BO7" i="38" s="1"/>
  <c r="BO9" i="38" s="1"/>
  <c r="BP7" i="38" s="1"/>
  <c r="BP9" i="38" s="1"/>
  <c r="BQ7" i="38" s="1"/>
  <c r="BQ9" i="38" s="1"/>
  <c r="V8" i="38"/>
  <c r="R30" i="38"/>
  <c r="R56" i="38"/>
  <c r="N30" i="38"/>
  <c r="N56" i="38"/>
  <c r="M30" i="38"/>
  <c r="M56" i="38"/>
  <c r="L30" i="38"/>
  <c r="L56" i="38"/>
  <c r="K30" i="38"/>
  <c r="K56" i="38"/>
  <c r="S30" i="38"/>
  <c r="S56" i="38"/>
  <c r="U30" i="38"/>
  <c r="U56" i="38"/>
  <c r="O30" i="38"/>
  <c r="O56" i="38"/>
  <c r="P30" i="38"/>
  <c r="P56" i="38"/>
  <c r="T30" i="38"/>
  <c r="T56" i="38"/>
  <c r="Q30" i="38"/>
  <c r="Q56" i="38"/>
  <c r="V9" i="38"/>
  <c r="V10" i="38" s="1"/>
  <c r="V48" i="38"/>
  <c r="V29" i="38"/>
  <c r="V30" i="38" s="1"/>
  <c r="L21" i="37"/>
  <c r="J23" i="37"/>
  <c r="L23" i="37" s="1"/>
  <c r="L56" i="37" l="1"/>
  <c r="K56" i="37"/>
  <c r="X52" i="49"/>
  <c r="Y10" i="49"/>
  <c r="Y37" i="49"/>
  <c r="Y16" i="49"/>
  <c r="X35" i="49"/>
  <c r="S67" i="49"/>
  <c r="X12" i="49"/>
  <c r="X19" i="49"/>
  <c r="Y34" i="49"/>
  <c r="X17" i="49"/>
  <c r="X48" i="49"/>
  <c r="X10" i="49"/>
  <c r="S63" i="49"/>
  <c r="X44" i="49"/>
  <c r="X26" i="49"/>
  <c r="Y25" i="49"/>
  <c r="Y8" i="49"/>
  <c r="Y56" i="49"/>
  <c r="Y17" i="49"/>
  <c r="Y35" i="49"/>
  <c r="Y44" i="49"/>
  <c r="Y43" i="49"/>
  <c r="Y29" i="49"/>
  <c r="Y48" i="49"/>
  <c r="Y26" i="49"/>
  <c r="X55" i="49"/>
  <c r="X30" i="49"/>
  <c r="Y53" i="49"/>
  <c r="Y12" i="49"/>
  <c r="S64" i="49"/>
  <c r="Y45" i="49"/>
  <c r="Y18" i="49"/>
  <c r="Y19" i="49"/>
  <c r="Y38" i="49"/>
  <c r="X9" i="49"/>
  <c r="Y39" i="49"/>
  <c r="X39" i="49"/>
  <c r="X37" i="49"/>
  <c r="Y27" i="49"/>
  <c r="Y55" i="49"/>
  <c r="Y9" i="49"/>
  <c r="Y46" i="49"/>
  <c r="Y21" i="49"/>
  <c r="X46" i="49"/>
  <c r="X21" i="49"/>
  <c r="X8" i="49"/>
  <c r="Y11" i="49"/>
  <c r="Y7" i="49"/>
  <c r="X7" i="49"/>
  <c r="Y30" i="49"/>
  <c r="Y36" i="49"/>
  <c r="Y20" i="49"/>
  <c r="Y28" i="49"/>
  <c r="X53" i="49"/>
  <c r="X28" i="49"/>
  <c r="X34" i="49"/>
  <c r="Y54" i="49"/>
  <c r="X16" i="49"/>
  <c r="Y47" i="49"/>
  <c r="X25" i="49"/>
  <c r="X11" i="49"/>
  <c r="S65" i="49"/>
  <c r="Y57" i="49"/>
  <c r="X57" i="49"/>
  <c r="T43" i="49"/>
  <c r="F48" i="50"/>
  <c r="S43" i="49"/>
  <c r="C48" i="50"/>
  <c r="W43" i="49"/>
  <c r="O48" i="50"/>
  <c r="U43" i="49"/>
  <c r="I48" i="50"/>
  <c r="V43" i="49"/>
  <c r="L48" i="50"/>
  <c r="T35" i="49"/>
  <c r="F39" i="50"/>
  <c r="T55" i="49"/>
  <c r="F25" i="50"/>
  <c r="T45" i="49"/>
  <c r="F32" i="50"/>
  <c r="T34" i="49"/>
  <c r="F47" i="50"/>
  <c r="T17" i="49"/>
  <c r="F37" i="50"/>
  <c r="T44" i="49"/>
  <c r="F40" i="50"/>
  <c r="T56" i="49"/>
  <c r="F17" i="50"/>
  <c r="T36" i="49"/>
  <c r="F31" i="50"/>
  <c r="T16" i="49"/>
  <c r="F45" i="50"/>
  <c r="T37" i="49"/>
  <c r="F23" i="50"/>
  <c r="T53" i="49"/>
  <c r="F41" i="50"/>
  <c r="I49" i="50"/>
  <c r="T52" i="49"/>
  <c r="F49" i="50"/>
  <c r="T20" i="49"/>
  <c r="F13" i="50"/>
  <c r="T54" i="49"/>
  <c r="F33" i="50"/>
  <c r="T47" i="49"/>
  <c r="F16" i="50"/>
  <c r="T46" i="49"/>
  <c r="F24" i="50"/>
  <c r="T38" i="49"/>
  <c r="F15" i="50"/>
  <c r="T18" i="49"/>
  <c r="F29" i="50"/>
  <c r="T19" i="49"/>
  <c r="F21" i="50"/>
  <c r="U52" i="49"/>
  <c r="U57" i="49"/>
  <c r="I9" i="50"/>
  <c r="S54" i="49"/>
  <c r="C33" i="50"/>
  <c r="W37" i="49"/>
  <c r="O23" i="50"/>
  <c r="S46" i="49"/>
  <c r="C24" i="50"/>
  <c r="S56" i="49"/>
  <c r="C17" i="50"/>
  <c r="V34" i="49"/>
  <c r="L47" i="50"/>
  <c r="V37" i="49"/>
  <c r="L23" i="50"/>
  <c r="S53" i="49"/>
  <c r="C41" i="50"/>
  <c r="V53" i="49"/>
  <c r="L41" i="50"/>
  <c r="W53" i="49"/>
  <c r="O41" i="50"/>
  <c r="V44" i="49"/>
  <c r="L40" i="50"/>
  <c r="V36" i="49"/>
  <c r="L31" i="50"/>
  <c r="V54" i="49"/>
  <c r="L33" i="50"/>
  <c r="S35" i="49"/>
  <c r="C39" i="50"/>
  <c r="V39" i="49"/>
  <c r="L7" i="50"/>
  <c r="W36" i="49"/>
  <c r="O31" i="50"/>
  <c r="I31" i="50"/>
  <c r="U45" i="49"/>
  <c r="U48" i="49"/>
  <c r="I8" i="50"/>
  <c r="W52" i="49"/>
  <c r="O49" i="50"/>
  <c r="U35" i="49"/>
  <c r="V56" i="49"/>
  <c r="L17" i="50"/>
  <c r="T39" i="49"/>
  <c r="F7" i="50"/>
  <c r="U34" i="49"/>
  <c r="U46" i="49"/>
  <c r="V45" i="49"/>
  <c r="L32" i="50"/>
  <c r="V48" i="49"/>
  <c r="L8" i="50"/>
  <c r="W47" i="49"/>
  <c r="O16" i="50"/>
  <c r="W34" i="49"/>
  <c r="O47" i="50"/>
  <c r="W55" i="49"/>
  <c r="O25" i="50"/>
  <c r="W35" i="49"/>
  <c r="O39" i="50"/>
  <c r="U44" i="49"/>
  <c r="U47" i="49"/>
  <c r="I16" i="50"/>
  <c r="W44" i="49"/>
  <c r="O40" i="50"/>
  <c r="V38" i="49"/>
  <c r="L15" i="50"/>
  <c r="U53" i="49"/>
  <c r="S55" i="49"/>
  <c r="C25" i="50"/>
  <c r="U36" i="49"/>
  <c r="U39" i="49"/>
  <c r="I7" i="50"/>
  <c r="U38" i="49"/>
  <c r="I15" i="50"/>
  <c r="V46" i="49"/>
  <c r="L24" i="50"/>
  <c r="S36" i="49"/>
  <c r="C31" i="50"/>
  <c r="U56" i="49"/>
  <c r="I17" i="50"/>
  <c r="U54" i="49"/>
  <c r="V47" i="49"/>
  <c r="L16" i="50"/>
  <c r="W56" i="49"/>
  <c r="O17" i="50"/>
  <c r="V35" i="49"/>
  <c r="L39" i="50"/>
  <c r="W46" i="49"/>
  <c r="O24" i="50"/>
  <c r="T48" i="49"/>
  <c r="F8" i="50"/>
  <c r="V52" i="49"/>
  <c r="L49" i="50"/>
  <c r="S34" i="49"/>
  <c r="C47" i="50"/>
  <c r="V55" i="49"/>
  <c r="L25" i="50"/>
  <c r="S37" i="49"/>
  <c r="C23" i="50"/>
  <c r="W39" i="49"/>
  <c r="O7" i="50"/>
  <c r="W38" i="49"/>
  <c r="O15" i="50"/>
  <c r="T57" i="49"/>
  <c r="F9" i="50"/>
  <c r="U55" i="49"/>
  <c r="W45" i="49"/>
  <c r="O32" i="50"/>
  <c r="S38" i="49"/>
  <c r="C15" i="50"/>
  <c r="V57" i="49"/>
  <c r="L9" i="50"/>
  <c r="W48" i="49"/>
  <c r="O8" i="50"/>
  <c r="W54" i="49"/>
  <c r="O33" i="50"/>
  <c r="U37" i="49"/>
  <c r="S52" i="49"/>
  <c r="C49" i="50"/>
  <c r="S44" i="49"/>
  <c r="C40" i="50"/>
  <c r="S47" i="49"/>
  <c r="C16" i="50"/>
  <c r="S45" i="49"/>
  <c r="C32" i="50"/>
  <c r="S39" i="49"/>
  <c r="S48" i="49"/>
  <c r="S57" i="49"/>
  <c r="V49" i="38"/>
  <c r="V56" i="38"/>
  <c r="K23"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Gary Elekes</author>
  </authors>
  <commentList>
    <comment ref="E23" authorId="0" shapeId="0" xr:uid="{00000000-0006-0000-0000-000001000000}">
      <text>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F23" authorId="0" shapeId="0" xr:uid="{3A849A18-7284-41B8-99BF-E69FBB8AD404}">
      <text>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E24" authorId="0" shapeId="0" xr:uid="{00000000-0006-0000-0000-000009000000}">
      <text>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F24" authorId="0" shapeId="0" xr:uid="{B5C490EA-A66F-4530-AB28-45A70046A7F0}">
      <text>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E25" authorId="0" shapeId="0" xr:uid="{00000000-0006-0000-0000-00000D000000}">
      <text>
        <r>
          <rPr>
            <sz val="8"/>
            <color indexed="81"/>
            <rFont val="Tahoma"/>
            <family val="2"/>
          </rPr>
          <t xml:space="preserve">
Target Mailer - directed by install
mail to haines directory to six surrounding properties - specialized offer - friends and neighbors.  During slower months only.</t>
        </r>
      </text>
    </comment>
    <comment ref="F25" authorId="0" shapeId="0" xr:uid="{2726D4A4-F241-4E60-AB4E-E31B8F101085}">
      <text>
        <r>
          <rPr>
            <sz val="8"/>
            <color indexed="81"/>
            <rFont val="Tahoma"/>
            <family val="2"/>
          </rPr>
          <t xml:space="preserve">
Target Mailer - directed by install
mail to haines directory to six surrounding properties - specialized offer - friends and neighbors.  During slower months only.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Gary Elekes</author>
  </authors>
  <commentList>
    <comment ref="E23" authorId="0" shapeId="0" xr:uid="{00000000-0006-0000-0800-00000100000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F23" authorId="0" shapeId="0" xr:uid="{00000000-0006-0000-0800-00000200000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G23" authorId="0" shapeId="0" xr:uid="{00000000-0006-0000-0800-00000300000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H23" authorId="0" shapeId="0" xr:uid="{00000000-0006-0000-0800-00000400000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I23" authorId="0" shapeId="0" xr:uid="{00000000-0006-0000-0800-00000500000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M23" authorId="0" shapeId="0" xr:uid="{00000000-0006-0000-0800-00000600000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N23" authorId="0" shapeId="0" xr:uid="{00000000-0006-0000-0800-00000700000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O23" authorId="0" shapeId="0" xr:uid="{00000000-0006-0000-0800-00000800000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E24" authorId="0" shapeId="0" xr:uid="{545A2625-DCAB-4DAA-ADE0-A7BAD87B332F}">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F24" authorId="0" shapeId="0" xr:uid="{A939B0C1-B8B1-467B-84E9-0B0A2D82AB44}">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G24" authorId="0" shapeId="0" xr:uid="{637B791B-F7A2-473F-8FC6-5FC6FEC13CB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H24" authorId="0" shapeId="0" xr:uid="{3C13F739-DA21-4BB5-9264-0ACFB7E7DA8C}">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I24" authorId="0" shapeId="0" xr:uid="{B977A7EE-D288-452D-A461-FFAD7E0D8B8F}">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M24" authorId="0" shapeId="0" xr:uid="{41279FD9-F33D-4165-B192-80B74B8BEC8D}">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N24" authorId="0" shapeId="0" xr:uid="{20532F93-2E10-49E6-96EE-EF5E0E14B11D}">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O24" authorId="0" shapeId="0" xr:uid="{E6000E2A-0E18-4CEB-8040-5AEB909FA7CD}">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E25" authorId="0" shapeId="0" xr:uid="{B0D25007-3EF5-4485-986C-D1DA16810EC8}">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F25" authorId="0" shapeId="0" xr:uid="{C7E668DE-6784-4BA6-BEB1-35DFC317EBCF}">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G25" authorId="0" shapeId="0" xr:uid="{774DE7FB-5F7F-4A83-92C9-5D300A733847}">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H25" authorId="0" shapeId="0" xr:uid="{CD6BB0C0-48B1-4055-B278-3F0E5850E938}">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I25" authorId="0" shapeId="0" xr:uid="{90ABF3CF-572C-41C9-86ED-D5E6F5175616}">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M25" authorId="0" shapeId="0" xr:uid="{6EFDBEBE-3884-49CF-9953-D63AE89720EF}">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N25" authorId="0" shapeId="0" xr:uid="{0CD67F01-BFBC-414E-AA76-1C2F8C70BC0B}">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O25" authorId="0" shapeId="0" xr:uid="{4E39869C-37E9-4458-8050-10B7C0D59ECD}">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E26" authorId="0" shapeId="0" xr:uid="{06BE3AA1-B179-4D66-B445-EF3D571A8967}">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F26" authorId="0" shapeId="0" xr:uid="{97FA28FB-4072-40B1-AEF9-76456DCB2D2E}">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G26" authorId="0" shapeId="0" xr:uid="{49AA56E9-D9AF-4A2F-BF82-9E70A1D916DD}">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H26" authorId="0" shapeId="0" xr:uid="{F2C2E9C6-AE63-489C-9EEB-26E7CDD62415}">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I26" authorId="0" shapeId="0" xr:uid="{87CEF664-0B61-4070-AED9-FC44C1941DE8}">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M26" authorId="0" shapeId="0" xr:uid="{4CFAC7E9-5A8D-48D3-AF77-994BDA661386}">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N26" authorId="0" shapeId="0" xr:uid="{6F9785E7-F552-4DE3-BCF5-BDE6189731AD}">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O26" authorId="0" shapeId="0" xr:uid="{461FA34C-FA91-4552-A23C-3BDBF28E1764}">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E27" authorId="0" shapeId="0" xr:uid="{B3E85EC2-C90E-4A54-BC05-F946152E375C}">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F27" authorId="0" shapeId="0" xr:uid="{9A79D4D3-1723-4987-86D3-50D7CEA4EEE8}">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G27" authorId="0" shapeId="0" xr:uid="{FC5E83AE-F4DD-43FF-93D6-D51260F5DF79}">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H27" authorId="0" shapeId="0" xr:uid="{5A3EC75C-0378-44BB-9D8B-63B77880B823}">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I27" authorId="0" shapeId="0" xr:uid="{408097F6-64BB-45B8-B078-BCFF86CC9B5F}">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M27" authorId="0" shapeId="0" xr:uid="{8B11123C-690B-429D-95E9-DE39FB208BF3}">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N27" authorId="0" shapeId="0" xr:uid="{80B5B5F4-222B-4185-8A85-76DE15C9C553}">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O27" authorId="0" shapeId="0" xr:uid="{4BB20523-6E38-4F13-900D-420CA220C4B0}">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E28" authorId="0" shapeId="0" xr:uid="{00000000-0006-0000-0800-000009000000}">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F28" authorId="0" shapeId="0" xr:uid="{00000000-0006-0000-0800-00000A000000}">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G28" authorId="0" shapeId="0" xr:uid="{00000000-0006-0000-0800-00000B000000}">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H28" authorId="0" shapeId="0" xr:uid="{00000000-0006-0000-0800-00000C000000}">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E29" authorId="0" shapeId="0" xr:uid="{00000000-0006-0000-0800-00000D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F29" authorId="0" shapeId="0" xr:uid="{00000000-0006-0000-0800-00000E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G29" authorId="0" shapeId="0" xr:uid="{00000000-0006-0000-0800-00000F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H29" authorId="0" shapeId="0" xr:uid="{00000000-0006-0000-0800-000010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I29" authorId="0" shapeId="0" xr:uid="{00000000-0006-0000-0800-000011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J29" authorId="0" shapeId="0" xr:uid="{00000000-0006-0000-0800-000012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K29" authorId="0" shapeId="0" xr:uid="{00000000-0006-0000-0800-000013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L29" authorId="0" shapeId="0" xr:uid="{00000000-0006-0000-0800-000014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M29" authorId="0" shapeId="0" xr:uid="{00000000-0006-0000-0800-000015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N29" authorId="0" shapeId="0" xr:uid="{00000000-0006-0000-0800-000016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O29" authorId="0" shapeId="0" xr:uid="{00000000-0006-0000-0800-000017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P29" authorId="0" shapeId="0" xr:uid="{00000000-0006-0000-0800-000018000000}">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Q122" authorId="0" shapeId="0" xr:uid="{00000000-0006-0000-0800-000019000000}">
      <text>
        <r>
          <rPr>
            <b/>
            <sz val="8"/>
            <color indexed="81"/>
            <rFont val="Tahoma"/>
            <family val="2"/>
          </rPr>
          <t>Gary Elekes:</t>
        </r>
        <r>
          <rPr>
            <sz val="8"/>
            <color indexed="81"/>
            <rFont val="Tahoma"/>
            <family val="2"/>
          </rPr>
          <t xml:space="preserve">
17,000 of this money is based in 2006
104,000 in 2007
   20,000 100% Money
   15,000 100% 1 Time CD/DVD Production
   70,000 is 60 Lennox - 40 Buckeye</t>
        </r>
      </text>
    </comment>
    <comment ref="E150" authorId="0" shapeId="0" xr:uid="{1EA98152-721D-4A19-ABA8-9368C829F3D6}">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F150" authorId="0" shapeId="0" xr:uid="{43341D94-312A-4686-9C84-06109266E903}">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G150" authorId="0" shapeId="0" xr:uid="{787AD158-2AFC-464D-9C4C-0FE3B4954305}">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H150" authorId="0" shapeId="0" xr:uid="{E259BA28-2040-444C-AA1D-69C827D934BA}">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I150" authorId="0" shapeId="0" xr:uid="{D6BCD2B6-A351-40DD-B3FA-C599E06BA1F2}">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M150" authorId="0" shapeId="0" xr:uid="{7580B795-30D1-44FE-B371-91D955465703}">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N150" authorId="0" shapeId="0" xr:uid="{CF888FEE-B1D0-4B9C-8003-214ADD3F9B02}">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O150" authorId="0" shapeId="0" xr:uid="{34830F9C-39CB-4D30-9F4E-8393A11F55E2}">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E152" authorId="0" shapeId="0" xr:uid="{74270ED4-1F94-4BD9-8F1F-8C05B8512AF3}">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F152" authorId="0" shapeId="0" xr:uid="{9052EAA5-32D4-423A-9342-16A57E39C89C}">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G152" authorId="0" shapeId="0" xr:uid="{82FC2CD6-E7C2-429D-890E-9516534028DF}">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H152" authorId="0" shapeId="0" xr:uid="{0E6F1796-1DC5-42CF-AD7A-17D89201C101}">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E153" authorId="0" shapeId="0" xr:uid="{6CF0FF4F-1D9F-4905-921C-6C5C187680B3}">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F153" authorId="0" shapeId="0" xr:uid="{512A80D9-3127-4442-A045-AEF6298BAFFB}">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G153" authorId="0" shapeId="0" xr:uid="{0D3D4294-B37F-4B10-8772-A7B87352D092}">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H153" authorId="0" shapeId="0" xr:uid="{10A718AA-CABE-4AB0-9048-8FD14D579011}">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I153" authorId="0" shapeId="0" xr:uid="{B288D6F9-44A9-4D8B-843B-C0747D97DA0D}">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J153" authorId="0" shapeId="0" xr:uid="{1DCB5B28-24FE-44F7-BB62-9553AF109CA8}">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K153" authorId="0" shapeId="0" xr:uid="{FD9FF42F-E24B-4B78-B285-689A231C5294}">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L153" authorId="0" shapeId="0" xr:uid="{F42D1B84-C035-4FAE-B817-D0308686B3C8}">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M153" authorId="0" shapeId="0" xr:uid="{00EC8ED6-9ADC-4B81-A77A-886C653913C6}">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N153" authorId="0" shapeId="0" xr:uid="{9C9378C4-A8ED-4FFB-A993-2CCA9E94037D}">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O153" authorId="0" shapeId="0" xr:uid="{15FA61AE-50D2-4580-A853-2F313969D3B9}">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P153" authorId="0" shapeId="0" xr:uid="{5C0D7512-43CE-42DE-99D4-9BDB0D450F61}">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Q244" authorId="0" shapeId="0" xr:uid="{79237117-CCBE-4CC1-BB98-5F812955A80A}">
      <text>
        <r>
          <rPr>
            <b/>
            <sz val="8"/>
            <color indexed="81"/>
            <rFont val="Tahoma"/>
            <family val="2"/>
          </rPr>
          <t>Gary Elekes:</t>
        </r>
        <r>
          <rPr>
            <sz val="8"/>
            <color indexed="81"/>
            <rFont val="Tahoma"/>
            <family val="2"/>
          </rPr>
          <t xml:space="preserve">
17,000 of this money is based in 2006
104,000 in 2007
   20,000 100% Money
   15,000 100% 1 Time CD/DVD Production
   70,000 is 60 Lennox - 40 Buckeye</t>
        </r>
      </text>
    </comment>
    <comment ref="E271" authorId="0" shapeId="0" xr:uid="{67784BC4-F8FB-47B5-A759-096DEB1962DB}">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F271" authorId="0" shapeId="0" xr:uid="{637729EB-6FC5-45CD-A4FB-05E915D77A62}">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G271" authorId="0" shapeId="0" xr:uid="{883A8FDE-9EFE-4A0E-B9CC-AA6F0EFB868E}">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H271" authorId="0" shapeId="0" xr:uid="{07FF28C9-ED29-426B-8B0B-195B70D55A96}">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I271" authorId="0" shapeId="0" xr:uid="{6E385497-9B79-4231-BF1B-3F640738A9CC}">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M271" authorId="0" shapeId="0" xr:uid="{707E699B-2165-45D0-BB5B-4CAE19112CD8}">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N271" authorId="0" shapeId="0" xr:uid="{9C5E6165-D16D-47E7-8C25-74E8EE2BF133}">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O271" authorId="0" shapeId="0" xr:uid="{2F2DE86C-1643-4F00-AC3E-A07DC97F7E48}">
      <text>
        <r>
          <rPr>
            <b/>
            <sz val="8"/>
            <color indexed="81"/>
            <rFont val="Tahoma"/>
            <family val="2"/>
          </rPr>
          <t>Gary Elekes:</t>
        </r>
        <r>
          <rPr>
            <sz val="8"/>
            <color indexed="81"/>
            <rFont val="Tahoma"/>
            <family val="2"/>
          </rPr>
          <t xml:space="preserve">
Estimated $.50 Cents per mailer
at $15,000 yields 30 direct mail targeted letters 
Targeted to specific zip codes
Rotating Basis
6000-7000 per week 1/4% response
15-20 leads per week</t>
        </r>
      </text>
    </comment>
    <comment ref="E273" authorId="0" shapeId="0" xr:uid="{1696D08B-C652-422F-AE4D-A373AF067893}">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F273" authorId="0" shapeId="0" xr:uid="{2866968C-3A54-4D81-A360-D6E565583838}">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G273" authorId="0" shapeId="0" xr:uid="{176FD90B-9CC4-4A0C-9C40-FF61FB6EEA6B}">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H273" authorId="0" shapeId="0" xr:uid="{1E4775F7-BD78-4830-AB51-27FF16D99F9E}">
      <text>
        <r>
          <rPr>
            <b/>
            <sz val="8"/>
            <color indexed="81"/>
            <rFont val="Tahoma"/>
            <family val="2"/>
          </rPr>
          <t>Gary Elekes:</t>
        </r>
        <r>
          <rPr>
            <sz val="8"/>
            <color indexed="81"/>
            <rFont val="Tahoma"/>
            <family val="2"/>
          </rPr>
          <t xml:space="preserve">
Use of Post Card Drops from Suburban News
Rotated ZIP codes
148,000 total cards dropped over 4 months
Special Offers - Service/Coupons/PTU
Equipment offer - target price
Draw is Safety Check or Discounted PTU</t>
        </r>
      </text>
    </comment>
    <comment ref="E274" authorId="0" shapeId="0" xr:uid="{FB9846E1-73D8-495C-9AC8-244A5DFA3DF9}">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F274" authorId="0" shapeId="0" xr:uid="{E0633130-743E-4587-A93B-ECB993053B27}">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G274" authorId="0" shapeId="0" xr:uid="{04655386-D0C0-4ABF-8DF9-88CEA2E2CEB4}">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H274" authorId="0" shapeId="0" xr:uid="{A074B2E4-8CB0-4C82-ADE3-8EE8862DEB4B}">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I274" authorId="0" shapeId="0" xr:uid="{28045CC9-3745-4C1C-A60C-67CC6E96BEE7}">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J274" authorId="0" shapeId="0" xr:uid="{81B11664-95B8-4F07-A18C-C7B29070DBEB}">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K274" authorId="0" shapeId="0" xr:uid="{9681746F-54FB-4A0C-A7B2-D9A7974C738F}">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L274" authorId="0" shapeId="0" xr:uid="{70BE79CD-3132-4AAE-892D-A1305DACA565}">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M274" authorId="0" shapeId="0" xr:uid="{EEB33241-58A9-4B97-A61A-E0068359B4F8}">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N274" authorId="0" shapeId="0" xr:uid="{DCCAB4FB-BCF6-4255-B422-4CB8BB067EBD}">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O274" authorId="0" shapeId="0" xr:uid="{D3C5DCFE-B8A5-4C2C-9251-593F052AE8AE}">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P274" authorId="0" shapeId="0" xr:uid="{EBCC4F3F-DC6A-4B46-82A3-D98A668F56B7}">
      <text>
        <r>
          <rPr>
            <b/>
            <sz val="8"/>
            <color indexed="81"/>
            <rFont val="Tahoma"/>
            <family val="2"/>
          </rPr>
          <t>Gary Elekes:</t>
        </r>
        <r>
          <rPr>
            <sz val="8"/>
            <color indexed="81"/>
            <rFont val="Tahoma"/>
            <family val="2"/>
          </rPr>
          <t xml:space="preserve">
Target Mailer - directed by install
mail to haines directory to six surrounding properties - specialized offer - friends and neighbors.  During slower months only.</t>
        </r>
      </text>
    </comment>
    <comment ref="Q364" authorId="0" shapeId="0" xr:uid="{9D8D82E6-44D4-4D93-8D46-4771A57B0B36}">
      <text>
        <r>
          <rPr>
            <b/>
            <sz val="8"/>
            <color indexed="81"/>
            <rFont val="Tahoma"/>
            <family val="2"/>
          </rPr>
          <t>Gary Elekes:</t>
        </r>
        <r>
          <rPr>
            <sz val="8"/>
            <color indexed="81"/>
            <rFont val="Tahoma"/>
            <family val="2"/>
          </rPr>
          <t xml:space="preserve">
17,000 of this money is based in 2006
104,000 in 2007
   20,000 100% Money
   15,000 100% 1 Time CD/DVD Production
   70,000 is 60 Lennox - 40 Buckeye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Gary Elekes</author>
    <author>gary elekes</author>
  </authors>
  <commentList>
    <comment ref="F39" authorId="0" shapeId="0" xr:uid="{00000000-0006-0000-0900-000001000000}">
      <text>
        <r>
          <rPr>
            <b/>
            <sz val="8"/>
            <color indexed="81"/>
            <rFont val="Tahoma"/>
            <family val="2"/>
          </rPr>
          <t>Gary Elekes:</t>
        </r>
        <r>
          <rPr>
            <sz val="8"/>
            <color indexed="81"/>
            <rFont val="Tahoma"/>
            <family val="2"/>
          </rPr>
          <t xml:space="preserve">
Radio campaign
Lifetime Guarantee Service
</t>
        </r>
      </text>
    </comment>
    <comment ref="F53" authorId="0" shapeId="0" xr:uid="{00000000-0006-0000-0900-000003000000}">
      <text>
        <r>
          <rPr>
            <b/>
            <sz val="8"/>
            <color indexed="81"/>
            <rFont val="Tahoma"/>
            <family val="2"/>
          </rPr>
          <t xml:space="preserve">Notes:
Gary
Rosalie
</t>
        </r>
        <r>
          <rPr>
            <sz val="8"/>
            <color indexed="81"/>
            <rFont val="Tahoma"/>
            <family val="2"/>
          </rPr>
          <t xml:space="preserve">
</t>
        </r>
      </text>
    </comment>
    <comment ref="H53" authorId="0" shapeId="0" xr:uid="{00000000-0006-0000-0900-000004000000}">
      <text>
        <r>
          <rPr>
            <b/>
            <sz val="8"/>
            <color indexed="81"/>
            <rFont val="Tahoma"/>
            <family val="2"/>
          </rPr>
          <t>Notes:</t>
        </r>
        <r>
          <rPr>
            <sz val="8"/>
            <color indexed="81"/>
            <rFont val="Tahoma"/>
            <family val="2"/>
          </rPr>
          <t xml:space="preserve">
2 CSR's
1 Svc Mgr
2 Dispatchers
1/3 GM Salary
Book Keeper 
Admin 
</t>
        </r>
      </text>
    </comment>
    <comment ref="J53" authorId="0" shapeId="0" xr:uid="{00000000-0006-0000-0900-000005000000}">
      <text>
        <r>
          <rPr>
            <b/>
            <sz val="8"/>
            <color indexed="81"/>
            <rFont val="Tahoma"/>
            <family val="2"/>
          </rPr>
          <t>Notes:</t>
        </r>
        <r>
          <rPr>
            <sz val="8"/>
            <color indexed="81"/>
            <rFont val="Tahoma"/>
            <family val="2"/>
          </rPr>
          <t xml:space="preserve">
2 CSR's 1/2
1 Svc Mgr 1/2
2 Dispatchers1/2
1/3 GM Salary
Book Keeper 1/3
Admin 1/3
</t>
        </r>
      </text>
    </comment>
    <comment ref="F54" authorId="1" shapeId="0" xr:uid="{E26A98DD-290E-4825-B1D4-4AAE868D2EA4}">
      <text>
        <r>
          <rPr>
            <b/>
            <sz val="9"/>
            <color indexed="81"/>
            <rFont val="Tahoma"/>
            <family val="2"/>
          </rPr>
          <t>gary elekes:</t>
        </r>
        <r>
          <rPr>
            <sz val="9"/>
            <color indexed="81"/>
            <rFont val="Tahoma"/>
            <family val="2"/>
          </rPr>
          <t xml:space="preserve">
Ricky and Vic, Gary, Andy, Mario, Matt, Will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247pbrennan</author>
  </authors>
  <commentList>
    <comment ref="O10" authorId="0" shapeId="0" xr:uid="{A8A4ABB1-529F-4725-8E95-0FF4EB1F3573}">
      <text>
        <r>
          <rPr>
            <b/>
            <sz val="9"/>
            <color indexed="81"/>
            <rFont val="Tahoma"/>
            <family val="2"/>
          </rPr>
          <t>Based on the crew-day capacity.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gary elekes</author>
  </authors>
  <commentList>
    <comment ref="F9" authorId="0" shapeId="0" xr:uid="{9AE27D4C-A1B9-4BB5-90CF-47892F6DE1B8}">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K9" authorId="0" shapeId="0" xr:uid="{C0EAC8E1-005A-4A34-9740-A04C6B943F6A}">
      <text>
        <r>
          <rPr>
            <b/>
            <sz val="9"/>
            <color indexed="81"/>
            <rFont val="Tahoma"/>
            <family val="2"/>
          </rPr>
          <t>gary elekes:</t>
        </r>
        <r>
          <rPr>
            <sz val="9"/>
            <color indexed="81"/>
            <rFont val="Tahoma"/>
            <family val="2"/>
          </rPr>
          <t xml:space="preserve">
Service Agreement reserve $80
extended Warranty $ 200
</t>
        </r>
      </text>
    </comment>
    <comment ref="P9" authorId="0" shapeId="0" xr:uid="{26C5A845-82B3-463D-B6DA-3790B28BC1A2}">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U9" authorId="0" shapeId="0" xr:uid="{0BC78F71-DCC3-4008-95A6-1DA1DA4A593C}">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Z9" authorId="0" shapeId="0" xr:uid="{32F41818-335D-4734-AEEB-BE1A4E960BFA}">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AE9" authorId="0" shapeId="0" xr:uid="{44489FD4-57F8-4AB8-AB75-4F071D114C2F}">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AJ9" authorId="0" shapeId="0" xr:uid="{6EDDF716-439C-48A2-BAA7-DD0076A81404}">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AP9" authorId="0" shapeId="0" xr:uid="{1D17CA41-1BF3-445D-A87D-F8ECB0CA82D2}">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AP17" authorId="0" shapeId="0" xr:uid="{0B53EF67-559B-465A-9607-6ABFFD365CEF}">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AP25" authorId="0" shapeId="0" xr:uid="{63673E26-55E7-4A46-88EA-20A9E7B002C4}">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AP33" authorId="0" shapeId="0" xr:uid="{81951D32-1A1B-4EAF-B723-BC207112BB92}">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AP41" authorId="0" shapeId="0" xr:uid="{EBE63B35-E8F3-425C-8225-92E568D773CD}">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 ref="AP49" authorId="0" shapeId="0" xr:uid="{9AA31D2E-8EB9-4A8A-B04B-FB606515D610}">
      <text>
        <r>
          <rPr>
            <b/>
            <sz val="9"/>
            <color indexed="81"/>
            <rFont val="Tahoma"/>
            <family val="2"/>
          </rPr>
          <t>gary elekes:</t>
        </r>
        <r>
          <rPr>
            <sz val="9"/>
            <color indexed="81"/>
            <rFont val="Tahoma"/>
            <family val="2"/>
          </rPr>
          <t xml:space="preserve">
Includes IAQ Accessories
The Added Extended Warranty
The Longer Warranty if Added 11-16
2 Year Guarantee
Hotel Guarantee
The Reserve for USA in Years $80.00 cost per year</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<sst xmlns="http://schemas.openxmlformats.org/spreadsheetml/2006/main" count="12945" uniqueCount="2769">
  <si>
    <t>Sales</t>
  </si>
  <si>
    <t>Other</t>
  </si>
  <si>
    <t>Some basic Financial Tools have been used for years to evaluate companies.</t>
  </si>
  <si>
    <t>Every contractor must evaluate his/her financial results by using formulas or ratios.</t>
  </si>
  <si>
    <t>Thes ratios tell us how the management, and the company are performing to create</t>
  </si>
  <si>
    <t>a profit, and manage the resources of the company.</t>
  </si>
  <si>
    <t xml:space="preserve">In reviewing ratios, we evaluate or look at them in groups.  No one ratio can </t>
  </si>
  <si>
    <t>tell anyone all they should/or need to know about performance.  However, when</t>
  </si>
  <si>
    <t xml:space="preserve">grouped together, several ratios can suggest a trend or pattern of performance </t>
  </si>
  <si>
    <t>LIQUIDITY RATIOS</t>
  </si>
  <si>
    <t>LEVERAGE RATIOS</t>
  </si>
  <si>
    <t>ACTIVITY RATIOS</t>
  </si>
  <si>
    <t>PROFITABILTY RATIOS</t>
  </si>
  <si>
    <t>We group these ratios into the following categories:</t>
  </si>
  <si>
    <t>the company is performing.</t>
  </si>
  <si>
    <t>LIQUIDITY RATIOS:</t>
  </si>
  <si>
    <t>1.  Working Capital</t>
  </si>
  <si>
    <t>This formula will quickly determine whether a company has adequate</t>
  </si>
  <si>
    <t>liquid(Available) assets to pay current debts when due.</t>
  </si>
  <si>
    <t>Current Assets</t>
  </si>
  <si>
    <t>Current Liabilities</t>
  </si>
  <si>
    <t>Working Capital</t>
  </si>
  <si>
    <t>Working Capital / Sales</t>
  </si>
  <si>
    <t>Sales Revenues</t>
  </si>
  <si>
    <t>Working Capital is used to support</t>
  </si>
  <si>
    <t>operations.  To little working capital</t>
  </si>
  <si>
    <t>and the company can be in a position</t>
  </si>
  <si>
    <t>to not be capable of paying bills.</t>
  </si>
  <si>
    <t>A company which has too little working</t>
  </si>
  <si>
    <t>capital is restricted from growing as well.</t>
  </si>
  <si>
    <t>Do not expand fixed assets at the expense of working capital.  Maintain at least 10% working capital to sales ratio.</t>
  </si>
  <si>
    <t>Summary of Ratios and Analysis of a company</t>
  </si>
  <si>
    <t>2.  Current Ratio</t>
  </si>
  <si>
    <t>The current ratio measures the company's ability to pay it's current debt (1 year).</t>
  </si>
  <si>
    <t>The current assets are used to pay current debts.</t>
  </si>
  <si>
    <t>Current Ratio</t>
  </si>
  <si>
    <t>The acceptable Current Ratio is 1.0 to 1.5.</t>
  </si>
  <si>
    <t>You should always have more current assets than</t>
  </si>
  <si>
    <t xml:space="preserve">current liabilities.  </t>
  </si>
  <si>
    <t>To increase current ratio:</t>
  </si>
  <si>
    <t>Sell fixed assets</t>
  </si>
  <si>
    <t>Trade short term debt for long term debt</t>
  </si>
  <si>
    <t>Paid in capital - increase capitalization</t>
  </si>
  <si>
    <t>3.  Quick Ratio - also called acid test</t>
  </si>
  <si>
    <t>The Acid Test, or Quick ratio determines the companies ability to pay debts</t>
  </si>
  <si>
    <t>without including inventory.  This is a true test of can we pay our bills?</t>
  </si>
  <si>
    <t>This ratio should not be less than 1 to 1.</t>
  </si>
  <si>
    <t>To improve this ratio:</t>
  </si>
  <si>
    <t>Eliminate receivables where possible - COD Service Example</t>
  </si>
  <si>
    <t>Cash up front on jobs.</t>
  </si>
  <si>
    <t>Progressive billing  where possible on new home.</t>
  </si>
  <si>
    <t>Reduce current liabilities using sound judgement</t>
  </si>
  <si>
    <t>4.  Current Assets to Total Assets</t>
  </si>
  <si>
    <t>This ratio evaluate the amount of current assets compared to total assets.</t>
  </si>
  <si>
    <t>Too many fixed assets, and too little current assets can create a cash crunch.</t>
  </si>
  <si>
    <t>Total Assets</t>
  </si>
  <si>
    <t>Current assets should be at minimum 75-80% of total assets</t>
  </si>
  <si>
    <t>Maintaining this range means the majority of assets remain</t>
  </si>
  <si>
    <t>available for operating the company, and are available for growth.</t>
  </si>
  <si>
    <t>LEVERAGE RATIOS:</t>
  </si>
  <si>
    <t>1.  Debt to Equity</t>
  </si>
  <si>
    <t>Net Worth</t>
  </si>
  <si>
    <t>Debt to Equity Ratio</t>
  </si>
  <si>
    <t>These ratios indicate the owners investment in the business compared to creditors.</t>
  </si>
  <si>
    <t>These ratios tell us about the company's ability to stay afloat, grow, or perhaps ….sink!</t>
  </si>
  <si>
    <t>What the creditors are risking versus what we own.</t>
  </si>
  <si>
    <t>Total liabilities should not exceed net worth.  This would mean creditors had more</t>
  </si>
  <si>
    <t>at stake than the owner - who would make the decisions.  The creditor of course.</t>
  </si>
  <si>
    <t>If we have to much in liabilities and not enough net worth</t>
  </si>
  <si>
    <t>In this case, total liabilities are 89% of Net Worth.  Not Great.</t>
  </si>
  <si>
    <t>2.  Current Debt Ratio</t>
  </si>
  <si>
    <t>Current Debt Ratio</t>
  </si>
  <si>
    <t>This ratio contrasts the creditors temporary risks versus the company owners.</t>
  </si>
  <si>
    <t>The smaller the net worth, against larger current liabilities, the larger the risks</t>
  </si>
  <si>
    <t>for the creditors.</t>
  </si>
  <si>
    <t>We increase the net worth through retained earnings, driving this</t>
  </si>
  <si>
    <t>ratio down.  Lower is better.  Increasing retained</t>
  </si>
  <si>
    <t>earnings means we are making money.</t>
  </si>
  <si>
    <t>3.  Fixed Assets to Net Worth</t>
  </si>
  <si>
    <t>Fixed Assets</t>
  </si>
  <si>
    <t>Fixed Assets   /</t>
  </si>
  <si>
    <t>Current Liabilities  /</t>
  </si>
  <si>
    <t>Total Liabilities /</t>
  </si>
  <si>
    <t>Current Assets  /</t>
  </si>
  <si>
    <t>Cash and Accounts Receivables  /</t>
  </si>
  <si>
    <t>(Current Assets   minus</t>
  </si>
  <si>
    <t xml:space="preserve">Current Liabilities)   </t>
  </si>
  <si>
    <t xml:space="preserve">Working Capital / </t>
  </si>
  <si>
    <t>Fixed Assets Net Worth Ratio</t>
  </si>
  <si>
    <t>This ratio reveals what portion of net worth is invested in fixed assets such as building, land</t>
  </si>
  <si>
    <t>equipment, machinery.  A ratio that is high is not favorable indicating the company</t>
  </si>
  <si>
    <t>requires much too heavy an investment in fixed assets.</t>
  </si>
  <si>
    <t>1.  Accounts Receivables Age</t>
  </si>
  <si>
    <t>ACTIVITY RATIOS:</t>
  </si>
  <si>
    <t>These ratios indicate how well the company is using its assets.  See DuPont Profit model (Later)</t>
  </si>
  <si>
    <t>Accounts Receivables</t>
  </si>
  <si>
    <t>Annual Sales</t>
  </si>
  <si>
    <t>x 365</t>
  </si>
  <si>
    <t xml:space="preserve">This ratio measures the quality of the receivables.  </t>
  </si>
  <si>
    <t>(Accounts Receivables  /</t>
  </si>
  <si>
    <t>Annual Sales)</t>
  </si>
  <si>
    <t>The business and markets served affect the aging.  A company must have</t>
  </si>
  <si>
    <t>controls over aging, with weekly evaluation of receivables considered past due.</t>
  </si>
  <si>
    <t>The industry average is 43 days.</t>
  </si>
  <si>
    <t>2.  Accounts Payable Age</t>
  </si>
  <si>
    <t>(Accounts Payable  /</t>
  </si>
  <si>
    <t>Annual Cost of Materials/Parts/Equip.)</t>
  </si>
  <si>
    <t>The average age should be 30 days.</t>
  </si>
  <si>
    <t>Anything over 30 days says the company is not managing working capital well.</t>
  </si>
  <si>
    <t>A concern here is fully 1/4 of our year's payables are not yet paid, against small sales.</t>
  </si>
  <si>
    <t>Did we buy too much?  Perhaps.  Given our sloppy receivables above, it would</t>
  </si>
  <si>
    <t>appear that buying too much is aa small problem, since we owe it and do not have it!</t>
  </si>
  <si>
    <t>Pay bills and take discounts.  Buy volume, get best deal.  Manage subs costs.  Reduce subcontract work is possible.</t>
  </si>
  <si>
    <t>3.  Working Capital Turnover</t>
  </si>
  <si>
    <t>Working  Capital Turnover</t>
  </si>
  <si>
    <t>Annual Sales (Less Subs)  /</t>
  </si>
  <si>
    <t>Turns should be 8-10 times for working capital.</t>
  </si>
  <si>
    <t>4.  Investment Turnover</t>
  </si>
  <si>
    <t>This ratio measures the turnover of the owners investment in the business plus the adequacy of the investment.</t>
  </si>
  <si>
    <t xml:space="preserve">Too rapid a turnover results in heavy debt due to increased sales, meaning more receivables, inventory - which the </t>
  </si>
  <si>
    <t>company can not afford so it must borrow.  Too low a ratio indicates a sluggish growth - more growth is needed.</t>
  </si>
  <si>
    <t>Average turns are 6-10 turns</t>
  </si>
  <si>
    <t>Annual Sales   /</t>
  </si>
  <si>
    <t>5.  Inventory Turnover</t>
  </si>
  <si>
    <t>Cost of Equip/Material/Parts   /</t>
  </si>
  <si>
    <t>Inventory</t>
  </si>
  <si>
    <t>Inventory Turnover</t>
  </si>
  <si>
    <t>Investment Turnover</t>
  </si>
  <si>
    <t>This ratio measures the turnover of the inventory for the company.  How well the company sells, and rids itself</t>
  </si>
  <si>
    <t>of inventory.   Every company is different when it comes to inventory.</t>
  </si>
  <si>
    <t>Depending upon many factors, a high turnover can be detrimental.</t>
  </si>
  <si>
    <t>6-8 turns of inventory is a realistic target</t>
  </si>
  <si>
    <t>6.  Accounts Receivable Turnover</t>
  </si>
  <si>
    <t>Age of Receivables</t>
  </si>
  <si>
    <t>365 Days      /</t>
  </si>
  <si>
    <t>Accounts Receivable Turns</t>
  </si>
  <si>
    <t>This ratio measures how well or poorly the company is turning the accounts &amp; Collection</t>
  </si>
  <si>
    <t>of receivables to create cash flow, and liquidity to pay bills.</t>
  </si>
  <si>
    <t>7.  Asset Turnover</t>
  </si>
  <si>
    <t>Average Asset Turnover</t>
  </si>
  <si>
    <t>This ratio measures how well we are using our assets to generate sales.</t>
  </si>
  <si>
    <t>Target is 3 to 7 times depending on leverage</t>
  </si>
  <si>
    <t>PROFITABILITY RATIOS:</t>
  </si>
  <si>
    <t>1.  Return on Investment</t>
  </si>
  <si>
    <t>EBIT</t>
  </si>
  <si>
    <t>ROI (Net Worth)</t>
  </si>
  <si>
    <t>Ratio provides a measure of what the company pays back the owners</t>
  </si>
  <si>
    <t>for their investment risk.</t>
  </si>
  <si>
    <t>2.  Return on Assets</t>
  </si>
  <si>
    <t>Return on Assets</t>
  </si>
  <si>
    <t>Ratio provides insight into how well the owners/managers are producing with available assets.</t>
  </si>
  <si>
    <t>EBIT Percent</t>
  </si>
  <si>
    <t>Target of 5 - 7 % is desirable</t>
  </si>
  <si>
    <t>To low a figure indicates either too low an EBIT for sales, or</t>
  </si>
  <si>
    <t>not enough EBIT for the available assets in the company.</t>
  </si>
  <si>
    <t>The Dupont Strategic Profit Model - Company Evaluation</t>
  </si>
  <si>
    <t>Cost of Goods Sold</t>
  </si>
  <si>
    <t>Total Expenses</t>
  </si>
  <si>
    <t>Other Current Assets</t>
  </si>
  <si>
    <t>Return on Net Worth</t>
  </si>
  <si>
    <t>Leverage</t>
  </si>
  <si>
    <t>Return on Net Assets</t>
  </si>
  <si>
    <t>Net Profit/EBIT %</t>
  </si>
  <si>
    <t>EBIT %  /</t>
  </si>
  <si>
    <t>Average Asset Turns</t>
  </si>
  <si>
    <t xml:space="preserve">Average Asset </t>
  </si>
  <si>
    <t>Turnover</t>
  </si>
  <si>
    <t>Enter Data in Yellow Highlighted Areas</t>
  </si>
  <si>
    <t>Total Assets/</t>
  </si>
  <si>
    <t>Total Net Worth</t>
  </si>
  <si>
    <t>EBIT %</t>
  </si>
  <si>
    <t>EBIT $ or Net Profit</t>
  </si>
  <si>
    <t>Cost of Goods</t>
  </si>
  <si>
    <t>Sold</t>
  </si>
  <si>
    <t>Sales-COGS</t>
  </si>
  <si>
    <t>Gross Profit $</t>
  </si>
  <si>
    <t>Expenses</t>
  </si>
  <si>
    <t>Receivables</t>
  </si>
  <si>
    <t>Net Profit $  /</t>
  </si>
  <si>
    <t>Enter your company data into the ratio formulas (IN YELLOW ONLY) and then decide how well or poorly</t>
  </si>
  <si>
    <t>Prior Years Data</t>
  </si>
  <si>
    <t>Year</t>
  </si>
  <si>
    <t>Jan</t>
  </si>
  <si>
    <t>Feb</t>
  </si>
  <si>
    <t>Mar</t>
  </si>
  <si>
    <t>Apr</t>
  </si>
  <si>
    <t>May</t>
  </si>
  <si>
    <t>Jun</t>
  </si>
  <si>
    <t>Jul</t>
  </si>
  <si>
    <t>Aug</t>
  </si>
  <si>
    <t>Sep</t>
  </si>
  <si>
    <t>Oct</t>
  </si>
  <si>
    <t>Nov</t>
  </si>
  <si>
    <t>Dec</t>
  </si>
  <si>
    <t>Total</t>
  </si>
  <si>
    <t xml:space="preserve"> </t>
  </si>
  <si>
    <t>Totals</t>
  </si>
  <si>
    <t>Historical Sales Curve</t>
  </si>
  <si>
    <t>Actual Sales Curve to use in Budget -</t>
  </si>
  <si>
    <t>Residential Service</t>
  </si>
  <si>
    <t>Residential Replacement</t>
  </si>
  <si>
    <t>Department</t>
  </si>
  <si>
    <t>Department - Residential Replacement</t>
  </si>
  <si>
    <t>Department - Residential Service</t>
  </si>
  <si>
    <t>Department - Residential Maintenance</t>
  </si>
  <si>
    <t>Year 1</t>
  </si>
  <si>
    <t>Year 2</t>
  </si>
  <si>
    <t>Year 3</t>
  </si>
  <si>
    <t>Cost of Sales-Parts</t>
  </si>
  <si>
    <t>Cost of Sales-Equipment</t>
  </si>
  <si>
    <t xml:space="preserve">Cost of Sales-Labor </t>
  </si>
  <si>
    <t>Cost of Sales-Subcontract</t>
  </si>
  <si>
    <t>Cost of Sales-Permits</t>
  </si>
  <si>
    <t>Cost of Sales-Warranty (Non Labor)</t>
  </si>
  <si>
    <t>Cost of Sales-Buydowns</t>
  </si>
  <si>
    <t>Cost of Sales-Rebates Received</t>
  </si>
  <si>
    <t>Cost of Sales-Warranty Labor</t>
  </si>
  <si>
    <t>Total Cost of Sales</t>
  </si>
  <si>
    <t>SALES</t>
  </si>
  <si>
    <t>Department - Other 3</t>
  </si>
  <si>
    <t>COST OF SALES</t>
  </si>
  <si>
    <t>Cost of Sales - Fringe Benefits</t>
  </si>
  <si>
    <t>Cost of Sales-Sales Commissions</t>
  </si>
  <si>
    <t>Cost of Sales-Sales Salary</t>
  </si>
  <si>
    <t>$</t>
  </si>
  <si>
    <t>%</t>
  </si>
  <si>
    <t>KPI</t>
  </si>
  <si>
    <t>DEPARTMENT</t>
  </si>
  <si>
    <t>Total Company</t>
  </si>
  <si>
    <t>Overhead</t>
  </si>
  <si>
    <t>GROSS PROFIT</t>
  </si>
  <si>
    <t>Residential Maintenance</t>
  </si>
  <si>
    <t>Residential Plumbing</t>
  </si>
  <si>
    <t>IAQ</t>
  </si>
  <si>
    <t>Commercial Replacement</t>
  </si>
  <si>
    <t>Commercial Maintenance</t>
  </si>
  <si>
    <t>Commercial New Construction</t>
  </si>
  <si>
    <t>Other 1</t>
  </si>
  <si>
    <t>Other 2</t>
  </si>
  <si>
    <t>Other 3</t>
  </si>
  <si>
    <t>(See Note In Above Instructions Concerning Gross Margin KPIs)</t>
  </si>
  <si>
    <t>Advertising-Totals Broadcast Mediums</t>
  </si>
  <si>
    <t>Advertising-Yellow Pages &amp; All Print Marketing Mediums</t>
  </si>
  <si>
    <t>Advertising-Direct Marketing Mediums</t>
  </si>
  <si>
    <t>Advertising-Outdoor Mediums</t>
  </si>
  <si>
    <t>Advertising-Internet Mediums</t>
  </si>
  <si>
    <t>Advertising-Special Events and Public Relations</t>
  </si>
  <si>
    <t>Advertising- All Other Marketing Mediums and the Reserve</t>
  </si>
  <si>
    <t>Advertising - Sales Collateral Materials</t>
  </si>
  <si>
    <t>Marketing:</t>
  </si>
  <si>
    <t>Co-op funds applied ( This is from Suppliers &amp; represents a negative number)</t>
  </si>
  <si>
    <t>Total Marketing</t>
  </si>
  <si>
    <t>Officer Bonus</t>
  </si>
  <si>
    <t>Other Bonus</t>
  </si>
  <si>
    <t xml:space="preserve">Administrative Wages includes GM </t>
  </si>
  <si>
    <t>Warehouse &amp; Purchasing Labor</t>
  </si>
  <si>
    <t>Vacation/Holiday/Sick</t>
  </si>
  <si>
    <t>Training/Meeting Wages</t>
  </si>
  <si>
    <t>Unapplied Labor</t>
  </si>
  <si>
    <t>Payroll Tax-FICA</t>
  </si>
  <si>
    <t>Payroll Tax-Other</t>
  </si>
  <si>
    <t>Workers' Compensation Ins.</t>
  </si>
  <si>
    <t>Group Medical Insurance</t>
  </si>
  <si>
    <t>401(k) Employer Contribution</t>
  </si>
  <si>
    <t>Self Funded Workers Comp</t>
  </si>
  <si>
    <t>Uniforms for Replacement &amp; Service</t>
  </si>
  <si>
    <t>Employee Relations</t>
  </si>
  <si>
    <t>Drug Testing expense</t>
  </si>
  <si>
    <t>Hiring expense</t>
  </si>
  <si>
    <t>Small Tools</t>
  </si>
  <si>
    <t>Education expense</t>
  </si>
  <si>
    <t>Employee Related:</t>
  </si>
  <si>
    <t>Total Employee Related</t>
  </si>
  <si>
    <t>Depreciation-Building</t>
  </si>
  <si>
    <t>Depreciation-Mach., Equip &amp; Tools</t>
  </si>
  <si>
    <t>Depreciation-Leasehold Impr.</t>
  </si>
  <si>
    <t>Depreciation-Furniture &amp; Equip</t>
  </si>
  <si>
    <t>Building Maintenance &amp; Repairs</t>
  </si>
  <si>
    <t>Shop Supplies and Replenishment Supplies</t>
  </si>
  <si>
    <t>Equipment Maintenance &amp; Repairs</t>
  </si>
  <si>
    <t>Equipment Leases</t>
  </si>
  <si>
    <t>General Liability Insurance</t>
  </si>
  <si>
    <t>Rent</t>
  </si>
  <si>
    <t>Utilities</t>
  </si>
  <si>
    <t>Telephone</t>
  </si>
  <si>
    <t>Janitorial expense</t>
  </si>
  <si>
    <t>Property Taxes</t>
  </si>
  <si>
    <t>Plant &amp; Equipment:</t>
  </si>
  <si>
    <t>Total Plant &amp; Equipment</t>
  </si>
  <si>
    <t>Depreciation Expense - vehicles (Non Cash flow related)</t>
  </si>
  <si>
    <t>Vehicle Repair &amp; Maintenance</t>
  </si>
  <si>
    <t>Vehicle Fuel</t>
  </si>
  <si>
    <t>Vehicles-Licenses &amp; Registration</t>
  </si>
  <si>
    <t>Automobile Insurance</t>
  </si>
  <si>
    <t>Auto Leases (TRUCKS ONLY)</t>
  </si>
  <si>
    <t>Vehicle Related:</t>
  </si>
  <si>
    <t>Total Vehicle Related</t>
  </si>
  <si>
    <t>Administrative:</t>
  </si>
  <si>
    <t>Permits &amp; Licenses</t>
  </si>
  <si>
    <t>Gross Receipts/Personality Tax</t>
  </si>
  <si>
    <t>Security Expense</t>
  </si>
  <si>
    <t>Accounting/Auditor expense</t>
  </si>
  <si>
    <t>Goodwill amortization</t>
  </si>
  <si>
    <t>Legal expense</t>
  </si>
  <si>
    <t>Bad Debts</t>
  </si>
  <si>
    <t>Other Amortization</t>
  </si>
  <si>
    <t>Collections expense</t>
  </si>
  <si>
    <t>Dues &amp; Subscriptions</t>
  </si>
  <si>
    <t>Investments in Industry Clubs</t>
  </si>
  <si>
    <t>Data Processing/Computer Programming/Software Expenses</t>
  </si>
  <si>
    <t>Postage</t>
  </si>
  <si>
    <t>Office Supplies</t>
  </si>
  <si>
    <t>Printing Expense/Sales Collateral Materials/Brochures/Letters</t>
  </si>
  <si>
    <t>Radio &amp; Pager expense</t>
  </si>
  <si>
    <t>Cellular Phone expense</t>
  </si>
  <si>
    <t>Bank &amp; Credit Card fees</t>
  </si>
  <si>
    <t>Travel &amp; Entertainment</t>
  </si>
  <si>
    <t>Travel &amp; Entertainment-meals</t>
  </si>
  <si>
    <t>Mileage Reimbursement</t>
  </si>
  <si>
    <t>Contributions</t>
  </si>
  <si>
    <t>State Franchise Tax</t>
  </si>
  <si>
    <t>Total Administrative</t>
  </si>
  <si>
    <t>TOTAL OVERHEAD</t>
  </si>
  <si>
    <t>OPERATING PROFIT</t>
  </si>
  <si>
    <t>Discounts Taken</t>
  </si>
  <si>
    <t>Interest income</t>
  </si>
  <si>
    <t>Miscellaneous income</t>
  </si>
  <si>
    <t>Gain on Sale of Fixed Assets</t>
  </si>
  <si>
    <t>Loss on Sale of Fixed Assets</t>
  </si>
  <si>
    <t>OTHER INCOME</t>
  </si>
  <si>
    <t>OTHER EXPENSES</t>
  </si>
  <si>
    <t>Interest expense</t>
  </si>
  <si>
    <t>Management/Owner other exp.</t>
  </si>
  <si>
    <t>Goodwill-Hub company</t>
  </si>
  <si>
    <t>Total Other Exenses</t>
  </si>
  <si>
    <t xml:space="preserve">Total Other Income </t>
  </si>
  <si>
    <t>TOTAL NET PROFIT BEFORE TAXES</t>
  </si>
  <si>
    <t>% Mix</t>
  </si>
  <si>
    <t>Commercial Service</t>
  </si>
  <si>
    <t>Current Sales</t>
  </si>
  <si>
    <t>Overhead %</t>
  </si>
  <si>
    <t>Overhead $</t>
  </si>
  <si>
    <t>Operating Profit $</t>
  </si>
  <si>
    <t>Operating Profit %</t>
  </si>
  <si>
    <t>Other Income</t>
  </si>
  <si>
    <t>Other Expenses</t>
  </si>
  <si>
    <t>Net Profit $</t>
  </si>
  <si>
    <t>Net Profit %</t>
  </si>
  <si>
    <t>Projected Sales</t>
  </si>
  <si>
    <t>Projected Gross Margin</t>
  </si>
  <si>
    <t>Projected Gross Profit $</t>
  </si>
  <si>
    <t>Projected Overhead %</t>
  </si>
  <si>
    <t>Projected Overhead $</t>
  </si>
  <si>
    <t>Gross Margin %</t>
  </si>
  <si>
    <t>Plumbing</t>
  </si>
  <si>
    <t>NEXT YEAR BUDGET</t>
  </si>
  <si>
    <t>JANUARY BUDGET</t>
  </si>
  <si>
    <t xml:space="preserve">Monthly Mix, Departmental Profitability &amp; Breakeven Sales </t>
  </si>
  <si>
    <t xml:space="preserve">  Variable Overhead</t>
  </si>
  <si>
    <t xml:space="preserve">  Variable Percentage of Sales</t>
  </si>
  <si>
    <t xml:space="preserve">  Fixed as a Percent of Sales</t>
  </si>
  <si>
    <t xml:space="preserve">  Fixed Overhead</t>
  </si>
  <si>
    <t>Breakeven Sales by Segment</t>
  </si>
  <si>
    <t>Cost of Sales-Warranty Labor (your Expense Plan)</t>
  </si>
  <si>
    <t>Rules for Use:</t>
  </si>
  <si>
    <t xml:space="preserve">    Light blue is a place for the user to decide if they want to make edits or changes based on</t>
  </si>
  <si>
    <t xml:space="preserve">    each month, since some months may vary from yearly totals.  The software allows the option.</t>
  </si>
  <si>
    <t xml:space="preserve">    Leave the light blue and this uses a yearly figure.  Change it monthly only in light blue areas.</t>
  </si>
  <si>
    <t>Tips and Notes:</t>
  </si>
  <si>
    <t>1. The DuPont model is an indicator of performance and self populates from your data.</t>
  </si>
  <si>
    <t>2. Ratios and company analysis is essential for making changes.</t>
  </si>
  <si>
    <t xml:space="preserve">    The programming is based solely on Key performance Benchmarks.</t>
  </si>
  <si>
    <t>Gross Profit Per Man Day</t>
  </si>
  <si>
    <t>GP per Man Day Target</t>
  </si>
  <si>
    <t>3.  Cost of Goods Sold</t>
  </si>
  <si>
    <t>4.  Overhead or Operating Expenses</t>
  </si>
  <si>
    <t>Operating Expenses</t>
  </si>
  <si>
    <t>4. The historical P&amp;L data can be departmental or total company</t>
  </si>
  <si>
    <t>Historical from Your P&amp;L Data</t>
  </si>
  <si>
    <t>(remember Gross Profit Dollars are the key to recovering overhead, not margin percentages)</t>
  </si>
  <si>
    <t>Type</t>
  </si>
  <si>
    <t>F</t>
  </si>
  <si>
    <t>V</t>
  </si>
  <si>
    <t>Next Year Planner From Budgeted Figures</t>
  </si>
  <si>
    <t>Man Days Estimated</t>
  </si>
  <si>
    <t>FEBRUARY BUDGET</t>
  </si>
  <si>
    <t>MARCH BUDGET</t>
  </si>
  <si>
    <t>Interest Income</t>
  </si>
  <si>
    <t>MAY BUDGET</t>
  </si>
  <si>
    <t>APRIL BUDGET</t>
  </si>
  <si>
    <t>JUNE BUDGET</t>
  </si>
  <si>
    <t>JULY BUDGET</t>
  </si>
  <si>
    <t>AUGUST BUDGET</t>
  </si>
  <si>
    <t>SEPTEMBER BUDGET</t>
  </si>
  <si>
    <t>OCTOBER BUDGET</t>
  </si>
  <si>
    <t>NOVEMBER BUDGET</t>
  </si>
  <si>
    <t>DECEMBER BUDGET</t>
  </si>
  <si>
    <t>Management Distributions/Owner other exp.</t>
  </si>
  <si>
    <t>Telephone/Internet - Communications</t>
  </si>
  <si>
    <t>Summary Forecast - to - Actual</t>
  </si>
  <si>
    <t>Summary of Budget, Actual Performance and Progression</t>
  </si>
  <si>
    <t>March</t>
  </si>
  <si>
    <t>April</t>
  </si>
  <si>
    <t>June</t>
  </si>
  <si>
    <t>July</t>
  </si>
  <si>
    <t>Summation of Year to Date</t>
  </si>
  <si>
    <t>As of:</t>
  </si>
  <si>
    <t>of Performance:</t>
  </si>
  <si>
    <t>Revenue</t>
  </si>
  <si>
    <t xml:space="preserve">Actual or </t>
  </si>
  <si>
    <t>Actual or Proj</t>
  </si>
  <si>
    <t>Budgeted</t>
  </si>
  <si>
    <t xml:space="preserve">Acutal or </t>
  </si>
  <si>
    <t>Actual or Proj.</t>
  </si>
  <si>
    <t>Proj. or Actual</t>
  </si>
  <si>
    <t>Budget</t>
  </si>
  <si>
    <t>Proj. Rev.</t>
  </si>
  <si>
    <t>% of Budget</t>
  </si>
  <si>
    <t>N/P</t>
  </si>
  <si>
    <t>N/P  %</t>
  </si>
  <si>
    <t>Proj. N/P</t>
  </si>
  <si>
    <t>Proj. N/P %</t>
  </si>
  <si>
    <t>% of Budg. N/P</t>
  </si>
  <si>
    <t>G/M $'s</t>
  </si>
  <si>
    <t>G/M %</t>
  </si>
  <si>
    <t>SG&amp;A $'s</t>
  </si>
  <si>
    <t>SG&amp;A %</t>
  </si>
  <si>
    <t>January</t>
  </si>
  <si>
    <t>February</t>
  </si>
  <si>
    <t>1st Quarter</t>
  </si>
  <si>
    <t>2nd Quarter</t>
  </si>
  <si>
    <t>August</t>
  </si>
  <si>
    <t>September</t>
  </si>
  <si>
    <t>3rd Quarter</t>
  </si>
  <si>
    <t>October</t>
  </si>
  <si>
    <t>November</t>
  </si>
  <si>
    <t>December</t>
  </si>
  <si>
    <t>4th Quarter</t>
  </si>
  <si>
    <t>Year to Date Thru:</t>
  </si>
  <si>
    <t>Proj. EBIT</t>
  </si>
  <si>
    <t>Proj. EBIT%</t>
  </si>
  <si>
    <t>% of Budg. EBIT</t>
  </si>
  <si>
    <t>GP $</t>
  </si>
  <si>
    <t>Proactive Lead Planning - Weekly</t>
  </si>
  <si>
    <t>1)</t>
  </si>
  <si>
    <t>Sales Target Total for the Month</t>
  </si>
  <si>
    <t>2)</t>
  </si>
  <si>
    <t xml:space="preserve">Average Sale/Ticket Price </t>
  </si>
  <si>
    <t>3)</t>
  </si>
  <si>
    <t>Number of Sales Required to Meet Goal</t>
  </si>
  <si>
    <t>4)</t>
  </si>
  <si>
    <t>Credit Rejects if any</t>
  </si>
  <si>
    <t>5)</t>
  </si>
  <si>
    <t xml:space="preserve"># of Approved Sales Closures to Meet Goal </t>
  </si>
  <si>
    <t>6)</t>
  </si>
  <si>
    <t>Closure Rate on Leads</t>
  </si>
  <si>
    <t>7)</t>
  </si>
  <si>
    <t># of Leads Required to meet Goal</t>
  </si>
  <si>
    <t>8)</t>
  </si>
  <si>
    <t>Number of Work Days in the Month</t>
  </si>
  <si>
    <t>9)</t>
  </si>
  <si>
    <t>Leads Required per day to meet Sales Goal</t>
  </si>
  <si>
    <t>Per Day</t>
  </si>
  <si>
    <t>10)</t>
  </si>
  <si>
    <t>Sales $ Per Day in Required</t>
  </si>
  <si>
    <t>Net Required Marketing Plan</t>
  </si>
  <si>
    <t>Cost per lead for History</t>
  </si>
  <si>
    <t>Marketing Budget Plan Monthly</t>
  </si>
  <si>
    <t>Department:</t>
  </si>
  <si>
    <t>Add On Replacement</t>
  </si>
  <si>
    <t>PTU Leads Expected for Equipment</t>
  </si>
  <si>
    <t>Service Leads Expected for Equipment</t>
  </si>
  <si>
    <t>Revenues</t>
  </si>
  <si>
    <t>Proj. Rev %</t>
  </si>
  <si>
    <t>Setting Performance Goals and Planning</t>
  </si>
  <si>
    <t>Demand</t>
  </si>
  <si>
    <t>USA's &amp;</t>
  </si>
  <si>
    <t>AOR</t>
  </si>
  <si>
    <t>Commercial</t>
  </si>
  <si>
    <t>Service</t>
  </si>
  <si>
    <t>Maintenance</t>
  </si>
  <si>
    <t>Change Out</t>
  </si>
  <si>
    <t>This Year ()</t>
  </si>
  <si>
    <t>Admin/Support Staff</t>
  </si>
  <si>
    <t>Total Staff</t>
  </si>
  <si>
    <t>Maintenance Agreements</t>
  </si>
  <si>
    <t>Vehicles/Fleet Required</t>
  </si>
  <si>
    <t>Productivity per Employee</t>
  </si>
  <si>
    <t>Gross Profit Dollars</t>
  </si>
  <si>
    <t>GP Man-Day/Hour</t>
  </si>
  <si>
    <t xml:space="preserve">Commercial </t>
  </si>
  <si>
    <t>Sept</t>
  </si>
  <si>
    <t>ADD-On-Replacement</t>
  </si>
  <si>
    <t>Average Ticket</t>
  </si>
  <si>
    <t>Closure Rate</t>
  </si>
  <si>
    <t>Number of Sales Needed</t>
  </si>
  <si>
    <t>Total Leads Required</t>
  </si>
  <si>
    <t>Mktg Plan Leads Required</t>
  </si>
  <si>
    <t>Media $$ Expenses</t>
  </si>
  <si>
    <t>% Media Budget to Sales</t>
  </si>
  <si>
    <t>Total Service/PTU's</t>
  </si>
  <si>
    <t>% of Total Leads</t>
  </si>
  <si>
    <t>Target is 50 %</t>
  </si>
  <si>
    <t>11)</t>
  </si>
  <si>
    <t>12)</t>
  </si>
  <si>
    <t>13)</t>
  </si>
  <si>
    <t>14)</t>
  </si>
  <si>
    <t>15)</t>
  </si>
  <si>
    <t>MAY</t>
  </si>
  <si>
    <t>MARCH</t>
  </si>
  <si>
    <t>Directions for Use:</t>
  </si>
  <si>
    <t>Benefit burden is ONLY for the Field LABOR - not salaried employees - this falls below the line</t>
  </si>
  <si>
    <t>1. Enter data into yellow areas - this is done by man</t>
  </si>
  <si>
    <t>2. Tax related issues can vary - state to state - but federal year over year - so check with your accountant or government web site</t>
  </si>
  <si>
    <t>4. Use hourly or salary - not both- in cells d17/d18</t>
  </si>
  <si>
    <t>Field Employees Calculator</t>
  </si>
  <si>
    <t>Salaried Employee Calculator</t>
  </si>
  <si>
    <t>Enter data only into Yellow- all other cells will have formulas</t>
  </si>
  <si>
    <t>FICA</t>
  </si>
  <si>
    <t>FUTA</t>
  </si>
  <si>
    <t>SUTA</t>
  </si>
  <si>
    <t>Wage Base</t>
  </si>
  <si>
    <t>Field</t>
  </si>
  <si>
    <t>For salaried employees ---&gt;</t>
  </si>
  <si>
    <t>Annual Pay</t>
  </si>
  <si>
    <t>For hourly employees ---&gt;</t>
  </si>
  <si>
    <t>Dollars - hourly wage only</t>
  </si>
  <si>
    <t>for</t>
  </si>
  <si>
    <t>Labor</t>
  </si>
  <si>
    <t>Common Labor Burden Costs</t>
  </si>
  <si>
    <t>Basis</t>
  </si>
  <si>
    <t>Amount</t>
  </si>
  <si>
    <t>Calculation</t>
  </si>
  <si>
    <t>Burden</t>
  </si>
  <si>
    <t>FICA rate</t>
  </si>
  <si>
    <t>Regular pay to max. see above</t>
  </si>
  <si>
    <t>FUTA rate</t>
  </si>
  <si>
    <t>SUTA rate</t>
  </si>
  <si>
    <t>Workers' Comp</t>
  </si>
  <si>
    <t>Regular pay</t>
  </si>
  <si>
    <t>Health Plan costs</t>
  </si>
  <si>
    <t>Lump sum per year</t>
  </si>
  <si>
    <t>Vacation</t>
  </si>
  <si>
    <t>Hours per year</t>
  </si>
  <si>
    <t>Holiday</t>
  </si>
  <si>
    <t>Profit Share/Pension/401k</t>
  </si>
  <si>
    <t>% of regular pay</t>
  </si>
  <si>
    <t>Total of Burden and Benefit Costs</t>
  </si>
  <si>
    <t>Annual Gross Wages</t>
  </si>
  <si>
    <t>Total Annual Burdened Cost</t>
  </si>
  <si>
    <t>Labor Burden as a Percentage of Wages</t>
  </si>
  <si>
    <t xml:space="preserve">Cost per billable hour </t>
  </si>
  <si>
    <t>Estimated Billable Hours for this Employee is:</t>
  </si>
  <si>
    <t>Determine Your Company mix</t>
  </si>
  <si>
    <t>and the profit that results</t>
  </si>
  <si>
    <t>History</t>
  </si>
  <si>
    <t>Dept.</t>
  </si>
  <si>
    <t>New Home</t>
  </si>
  <si>
    <t>GP$</t>
  </si>
  <si>
    <t>Gross Margin</t>
  </si>
  <si>
    <t>OH %</t>
  </si>
  <si>
    <t>Op Profit</t>
  </si>
  <si>
    <t>Interest</t>
  </si>
  <si>
    <t>&amp; Taxes</t>
  </si>
  <si>
    <t>New Planning Year</t>
  </si>
  <si>
    <t>NET</t>
  </si>
  <si>
    <t>Variable Overhead</t>
  </si>
  <si>
    <t>Fixed Overhead</t>
  </si>
  <si>
    <t>Total Overhead</t>
  </si>
  <si>
    <t>AOR Changeout</t>
  </si>
  <si>
    <t>Demand Service</t>
  </si>
  <si>
    <t>Res Plumbing</t>
  </si>
  <si>
    <t>Objectives:</t>
  </si>
  <si>
    <t>Advertising Medium</t>
  </si>
  <si>
    <t>Total %</t>
  </si>
  <si>
    <t>Total $</t>
  </si>
  <si>
    <t>Broadcast Mediums:</t>
  </si>
  <si>
    <t xml:space="preserve">    Television</t>
  </si>
  <si>
    <t xml:space="preserve">    Radio</t>
  </si>
  <si>
    <t>Total Broadcast Media</t>
  </si>
  <si>
    <t>Print Mediums:</t>
  </si>
  <si>
    <t xml:space="preserve">    Yellow Pages - </t>
  </si>
  <si>
    <t xml:space="preserve">    Magazine</t>
  </si>
  <si>
    <t>Total Print Mediums</t>
  </si>
  <si>
    <t>Direct Marketing Mediums:</t>
  </si>
  <si>
    <t xml:space="preserve">    Direct Mail</t>
  </si>
  <si>
    <t xml:space="preserve">          Flyer and Distribution</t>
  </si>
  <si>
    <t xml:space="preserve">          Free Standing Inserts</t>
  </si>
  <si>
    <t xml:space="preserve">          Coupons</t>
  </si>
  <si>
    <t xml:space="preserve">          Door Hangers - Distribution</t>
  </si>
  <si>
    <t xml:space="preserve">          Targeted Letters</t>
  </si>
  <si>
    <t xml:space="preserve">          Postcards - PTU and Safety Checks (Zips)</t>
  </si>
  <si>
    <t xml:space="preserve">          Circle of Six Direct Mail Campaign</t>
  </si>
  <si>
    <t xml:space="preserve">     Telemarketing</t>
  </si>
  <si>
    <t xml:space="preserve">          Passive - Outbound through CSR's/USA's</t>
  </si>
  <si>
    <t xml:space="preserve">          Active</t>
  </si>
  <si>
    <t>Total Direct Marketing Mediums</t>
  </si>
  <si>
    <t>Outdoor Reminder Mediums</t>
  </si>
  <si>
    <t xml:space="preserve">     Billboards</t>
  </si>
  <si>
    <t xml:space="preserve">     Vehicle Identification/Paint/Logo</t>
  </si>
  <si>
    <t xml:space="preserve">     Job Site Signage</t>
  </si>
  <si>
    <t xml:space="preserve">     Grocery Carts</t>
  </si>
  <si>
    <t>Total Outdoor Mediums</t>
  </si>
  <si>
    <t>Total Web Based Mediums</t>
  </si>
  <si>
    <t>Public Relations</t>
  </si>
  <si>
    <t xml:space="preserve">     Video News Releases - TV</t>
  </si>
  <si>
    <t xml:space="preserve">     Radio Releases - Special Shows</t>
  </si>
  <si>
    <t xml:space="preserve">     Newspaper Releases</t>
  </si>
  <si>
    <t>Total PR Mediums</t>
  </si>
  <si>
    <t>Special Events Marketing:</t>
  </si>
  <si>
    <t xml:space="preserve">    Home Shows</t>
  </si>
  <si>
    <t xml:space="preserve">    Mall Shows</t>
  </si>
  <si>
    <t xml:space="preserve">    State Fairs</t>
  </si>
  <si>
    <t>Total Special Events</t>
  </si>
  <si>
    <t>Other Marketing Mediums</t>
  </si>
  <si>
    <t xml:space="preserve">    Referral Program</t>
  </si>
  <si>
    <t xml:space="preserve">    Service Related Program</t>
  </si>
  <si>
    <t xml:space="preserve">    Maintenance Related Program</t>
  </si>
  <si>
    <t xml:space="preserve">    Employee Special Contests</t>
  </si>
  <si>
    <t xml:space="preserve">    Comfort Advisor Self Generated</t>
  </si>
  <si>
    <t>Total Other Marketing</t>
  </si>
  <si>
    <t>Consumer Promotions</t>
  </si>
  <si>
    <t xml:space="preserve">    Promotion # 4</t>
  </si>
  <si>
    <t>Total Consumer Progams/Promotions</t>
  </si>
  <si>
    <t>Networking Groups</t>
  </si>
  <si>
    <t>Vendor Related</t>
  </si>
  <si>
    <t>Acquisition of Customer Lists/Assets</t>
  </si>
  <si>
    <t>Associations/memberships</t>
  </si>
  <si>
    <t xml:space="preserve">    Rotary Clubs</t>
  </si>
  <si>
    <t xml:space="preserve">    ACCA</t>
  </si>
  <si>
    <t xml:space="preserve">    Chamber of Commerce</t>
  </si>
  <si>
    <t xml:space="preserve">    Religious</t>
  </si>
  <si>
    <t>Total Associations/Networking</t>
  </si>
  <si>
    <t>Sales Collateral Materials:</t>
  </si>
  <si>
    <t xml:space="preserve">    Business Cards</t>
  </si>
  <si>
    <t xml:space="preserve">    Company Credibility Sales Book</t>
  </si>
  <si>
    <t xml:space="preserve">    Company Presentation Folder</t>
  </si>
  <si>
    <t xml:space="preserve">    Consumer Inserts - educational</t>
  </si>
  <si>
    <t xml:space="preserve">    Service Invoices</t>
  </si>
  <si>
    <t xml:space="preserve">    Technician Sales Materials</t>
  </si>
  <si>
    <t xml:space="preserve">    Inspection Invoices</t>
  </si>
  <si>
    <t xml:space="preserve">    Sales Literature from vendors</t>
  </si>
  <si>
    <t xml:space="preserve">    Flat Rate Manual Designed for Presentation</t>
  </si>
  <si>
    <t xml:space="preserve">    Premium and promotional Items</t>
  </si>
  <si>
    <t xml:space="preserve">          Magnets</t>
  </si>
  <si>
    <t xml:space="preserve">          After the sales Thank You Gift</t>
  </si>
  <si>
    <t xml:space="preserve">    Thank You Cards</t>
  </si>
  <si>
    <t>Total Collateral Materials</t>
  </si>
  <si>
    <t>Total Media Placement</t>
  </si>
  <si>
    <t>Co-Op Applied (Suppliers)</t>
  </si>
  <si>
    <t>Total Company Exposure (Dollars)</t>
  </si>
  <si>
    <t>Field Production You Should Have</t>
  </si>
  <si>
    <t>Gross Profit per Employee</t>
  </si>
  <si>
    <t>Enter Field Staff</t>
  </si>
  <si>
    <t>Staff you Should have based on budget and EBIT</t>
  </si>
  <si>
    <t>Service &amp; Referral Leads Expected for Equipment</t>
  </si>
  <si>
    <t xml:space="preserve">    Cable Television</t>
  </si>
  <si>
    <t xml:space="preserve">    Newspaper - Free Standing Insert</t>
  </si>
  <si>
    <t xml:space="preserve">          Existing Customer Newsletters - HTML Internet Based</t>
  </si>
  <si>
    <t>Maintenance/PTU Leads</t>
  </si>
  <si>
    <t>Advertising-Yellow Pages and Print Mediums</t>
  </si>
  <si>
    <t xml:space="preserve">    Promotion # 1 6 Months No Payments No Interest</t>
  </si>
  <si>
    <t>Residential Add-On</t>
  </si>
  <si>
    <t>Indoor Air Quality</t>
  </si>
  <si>
    <t>Home Performance Contracting</t>
  </si>
  <si>
    <t>Service Selling</t>
  </si>
  <si>
    <t xml:space="preserve">Labor Planning - Possible Profit Enhancements from Capacity </t>
  </si>
  <si>
    <t>Target Sales Plan Month</t>
  </si>
  <si>
    <t># crews/Techs</t>
  </si>
  <si>
    <t>Workdays in Month</t>
  </si>
  <si>
    <t>PTU Maintenance Leads</t>
  </si>
  <si>
    <t>Service Sales Target Total for the Month</t>
  </si>
  <si>
    <t>Direct Mail Leads - Sales Goal Targeting</t>
  </si>
  <si>
    <t>Sept.</t>
  </si>
  <si>
    <t>Res rep. Leads Goal</t>
  </si>
  <si>
    <t>Mailer Type.Offer</t>
  </si>
  <si>
    <t>Est. Costs of Piece</t>
  </si>
  <si>
    <t>Total Costs</t>
  </si>
  <si>
    <t>Estimated Closing %</t>
  </si>
  <si>
    <t>Results</t>
  </si>
  <si>
    <t>Estimated # of Sales</t>
  </si>
  <si>
    <t>X</t>
  </si>
  <si>
    <t>Estimated Average Sale</t>
  </si>
  <si>
    <t>=</t>
  </si>
  <si>
    <t>Estimated Cost</t>
  </si>
  <si>
    <t>Divided</t>
  </si>
  <si>
    <t>Estimated # Leads</t>
  </si>
  <si>
    <t>Cost per lead</t>
  </si>
  <si>
    <t>Estimated Total Sales</t>
  </si>
  <si>
    <t>Marketing Cost %</t>
  </si>
  <si>
    <t>Actual Performance</t>
  </si>
  <si>
    <t>Mailers Needed @1/2% Response</t>
  </si>
  <si>
    <t>Estimated Leads Total Generated</t>
  </si>
  <si>
    <t>Full Year Planning Estimate for</t>
  </si>
  <si>
    <t>Internet Marketing</t>
  </si>
  <si>
    <t>Marketed Leads Required Monthly</t>
  </si>
  <si>
    <t>Week 1</t>
  </si>
  <si>
    <t>Week 2</t>
  </si>
  <si>
    <t>Wek 3</t>
  </si>
  <si>
    <t>Week 4</t>
  </si>
  <si>
    <t>Week 3</t>
  </si>
  <si>
    <t>Week 5</t>
  </si>
  <si>
    <t>Week Leads Needed</t>
  </si>
  <si>
    <t>Net Leads Needed</t>
  </si>
  <si>
    <t>Monthly Leads</t>
  </si>
  <si>
    <t>Actual Leads</t>
  </si>
  <si>
    <t>Actual Sales</t>
  </si>
  <si>
    <t>Actual Marketed Leads</t>
  </si>
  <si>
    <t>Actual Service/PTU Leads</t>
  </si>
  <si>
    <t>Actual Closure Rate</t>
  </si>
  <si>
    <t>Total Cumulative Sales</t>
  </si>
  <si>
    <t>Net Gain/Loss</t>
  </si>
  <si>
    <t>% Service Generated</t>
  </si>
  <si>
    <t>Lead Differential</t>
  </si>
  <si>
    <t>Monthly Average Ticket</t>
  </si>
  <si>
    <t>Weekly Lead Actuals</t>
  </si>
  <si>
    <t>Actual Weekly Sales Ticket</t>
  </si>
  <si>
    <t>Actual # of Sales Agreem.</t>
  </si>
  <si>
    <t>Actual Week Closure Rate</t>
  </si>
  <si>
    <t>Total Close Rate Cumulative</t>
  </si>
  <si>
    <t>Cumulative Average Ticket</t>
  </si>
  <si>
    <t>Cost of Sales (Cost of Goods Sold)</t>
  </si>
  <si>
    <t>Sales (Income from Sales)</t>
  </si>
  <si>
    <t>Benefits (Burden) FICA-FUTA-SUTA-Benefits</t>
  </si>
  <si>
    <t>Equipment Costs</t>
  </si>
  <si>
    <t>Permits</t>
  </si>
  <si>
    <t>Buydowns &amp; Financing Costs-programs</t>
  </si>
  <si>
    <t>Subcontracts</t>
  </si>
  <si>
    <t>Warranty expenses (our Warranty Problems)</t>
  </si>
  <si>
    <t>Extended Warranty (the ones we sell and Buy)</t>
  </si>
  <si>
    <t>Think</t>
  </si>
  <si>
    <t>Think Your Deductions from</t>
  </si>
  <si>
    <t>Direct Labor - All Field Personnel Labor</t>
  </si>
  <si>
    <t>Materials &amp; Parts Costs</t>
  </si>
  <si>
    <t>Rebates - Promotional Programs</t>
  </si>
  <si>
    <t>Sales Commissions</t>
  </si>
  <si>
    <t>Marketing Expenses</t>
  </si>
  <si>
    <t>Employee Related expenses</t>
  </si>
  <si>
    <t>Administrative Expenses</t>
  </si>
  <si>
    <t>Plant and Equipment Expenses</t>
  </si>
  <si>
    <t>Vehicle Expenses</t>
  </si>
  <si>
    <t>GROSS PROFIT DOLLARS</t>
  </si>
  <si>
    <t>Your Pay - what is Removed</t>
  </si>
  <si>
    <t>Before you See</t>
  </si>
  <si>
    <t>Your Take Home Pay</t>
  </si>
  <si>
    <t>Your</t>
  </si>
  <si>
    <t>Gross</t>
  </si>
  <si>
    <t>Paycheck</t>
  </si>
  <si>
    <t>Think your homes budget expenses.</t>
  </si>
  <si>
    <t>What you pay in Rent.  Insurance</t>
  </si>
  <si>
    <t>Car Payments, Food, Gasoline</t>
  </si>
  <si>
    <t>Kid Expenses, Clothes - these are your</t>
  </si>
  <si>
    <t>What's left is your Discretionary Income</t>
  </si>
  <si>
    <t>Available to you to save, spend, buy new things</t>
  </si>
  <si>
    <t>What it takes to Run a Business</t>
  </si>
  <si>
    <t>Sales come from many areas</t>
  </si>
  <si>
    <t>Service, Installation, Maintenance</t>
  </si>
  <si>
    <t>Accessories, New Home, Commercial Jobs</t>
  </si>
  <si>
    <t>Plumbing, Renovations</t>
  </si>
  <si>
    <t>Reinvest into the Company to Grow</t>
  </si>
  <si>
    <t>All your company expenses, phones, people</t>
  </si>
  <si>
    <t>insurance, marketing, trucks, gasoline, legal</t>
  </si>
  <si>
    <t>It takes more than payroll to operate a company.</t>
  </si>
  <si>
    <t>From $100, if you are very lucky and well run you have this.  $ 10.00</t>
  </si>
  <si>
    <t>The average profit in the trades at this line here, is 1% or $ 1.00 not nearly enough</t>
  </si>
  <si>
    <t>to continue to run and operate a company.</t>
  </si>
  <si>
    <t>Taxes &amp; Interest Expenses</t>
  </si>
  <si>
    <t>You likely do not have to pay a corporate tax but a</t>
  </si>
  <si>
    <t>company does.  This is where you likely save from.</t>
  </si>
  <si>
    <t>For your savings and investing, or kids.</t>
  </si>
  <si>
    <t>We still have to pay interest on all loans and taxes</t>
  </si>
  <si>
    <t>What is Left Over to Invest</t>
  </si>
  <si>
    <t>The larger the fixed assets, the more depreciation charges will be.  Stay below 75%</t>
  </si>
  <si>
    <t>Geothermal</t>
  </si>
  <si>
    <t>Residential</t>
  </si>
  <si>
    <t>Replacement</t>
  </si>
  <si>
    <t>IAQ-Service Sales</t>
  </si>
  <si>
    <t>IAQ Service Sales</t>
  </si>
  <si>
    <t>Commercial Const. Spec</t>
  </si>
  <si>
    <t>Department - Residential Plumbing</t>
  </si>
  <si>
    <t>Department - IAQ Service Sales</t>
  </si>
  <si>
    <t>Department - Commercial Service</t>
  </si>
  <si>
    <t>Department - Commercial Maintenance</t>
  </si>
  <si>
    <t>Department - Commercial Spec</t>
  </si>
  <si>
    <t>Commercial Replace</t>
  </si>
  <si>
    <t>Commercial Const Spec</t>
  </si>
  <si>
    <t>Commerical Maintenance</t>
  </si>
  <si>
    <t>Commercial Spec</t>
  </si>
  <si>
    <t>Use the P&amp;L Training to train your team and your Field Labor on Basics of P&amp;L - Income Statement</t>
  </si>
  <si>
    <t>1. Enter from your balance sheet and profit and loss statement into the Company Ratios tab - in the yellow areas - this will create a ratio analysis report</t>
  </si>
  <si>
    <t>2. This will auto calculate the DuPont Profit Model - the DuPont Model is a measure of managerial effectiveness for Return on Assets and on Equity</t>
  </si>
  <si>
    <t>3. Enter in the historical detail Profit and Loss in the tab called Historical P&amp;L Analysis - use the Yellow Areas to enter once again</t>
  </si>
  <si>
    <t>5. The historical P&amp;L is just a method to capture your history and view it in a proper format - it is NOT linked</t>
  </si>
  <si>
    <t>6. Go to the worksheet tab What if Sales Mix - Enter the projections for high level department sales, margin, overhead new year - it is based on percentages and dollars</t>
  </si>
  <si>
    <t xml:space="preserve">7. Then Enter in the Set Goals and Budget Tab the data you are budgeting for the full years Sales as a % for each month - do this BY DEPARTMENT </t>
  </si>
  <si>
    <t>8. The Set Goals and Budget tab is linked to and feeds the NEXT YEARS BUDGET Worksheet tab/And each monthly budget tab - the sales are now allocated by each month</t>
  </si>
  <si>
    <t>9. Go to the Next Years Budget Tab - Enter in the yellow arears - for all departmental cost of sales, all departmental overhead- this is lined to the months as well and is now allocating all fields</t>
  </si>
  <si>
    <t>Optional is to complete the marketing budget process - which defines by month how many dollars and what medias you will allocate and spend</t>
  </si>
  <si>
    <t>13.Visit the summary to actual worksheet - notice that is a complete recap of each month - in summary for each ledger, across your income statement- and will give you a hybrid of actual happenings combined with budgets for a summary P&amp;L</t>
  </si>
  <si>
    <t>Auto other?</t>
  </si>
  <si>
    <t>Miscellaneous</t>
  </si>
  <si>
    <t>Professional fees</t>
  </si>
  <si>
    <t>Interest expense-Taxes</t>
  </si>
  <si>
    <t>Accounting/Auditor expense/Professional SERVICES</t>
  </si>
  <si>
    <t xml:space="preserve">    Promotion - Financing 12 Months No Payments</t>
  </si>
  <si>
    <t>12 Months Same As Cash</t>
  </si>
  <si>
    <t xml:space="preserve">    Promotion # 3 </t>
  </si>
  <si>
    <t xml:space="preserve">    Promotion # 2 </t>
  </si>
  <si>
    <t># Crews</t>
  </si>
  <si>
    <t>Days in a Selling Year</t>
  </si>
  <si>
    <t>Total Days Likely to Sell</t>
  </si>
  <si>
    <t>Overhead per Crew Day is:</t>
  </si>
  <si>
    <t>Sales Efficiency at Selling</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</si>
  <si>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</si>
  <si>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</si>
  <si>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</si>
  <si>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</si>
  <si>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</si>
  <si>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</si>
  <si>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</si>
  <si>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</si>
  <si>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</si>
  <si>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</si>
  <si>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</si>
  <si>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</si>
  <si>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</si>
  <si>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</si>
  <si>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</si>
  <si>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</si>
  <si>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</si>
  <si>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</si>
  <si>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</si>
  <si>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</si>
  <si>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</si>
  <si>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</si>
  <si>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</si>
  <si>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</si>
  <si>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</si>
  <si>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</si>
  <si>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</si>
  <si>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</si>
  <si>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</si>
  <si>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</si>
  <si>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</si>
  <si>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</si>
  <si>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</si>
  <si>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</si>
  <si>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</si>
  <si>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</si>
  <si>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</si>
  <si>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</si>
  <si>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</si>
  <si>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</si>
  <si>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</si>
  <si>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</si>
  <si>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</si>
  <si>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Week 49</t>
  </si>
  <si>
    <t>Week 50</t>
  </si>
  <si>
    <t>Week 51</t>
  </si>
  <si>
    <t>Week 52</t>
  </si>
  <si>
    <t>Operational Marketing Mediums - Suportive of Internal</t>
  </si>
  <si>
    <t xml:space="preserve">    Maintenance Related Program-Maintenance Training</t>
  </si>
  <si>
    <t xml:space="preserve">    Employee Special Training - Daily-Weekly Tech Training</t>
  </si>
  <si>
    <t xml:space="preserve">Plumbing Repair </t>
  </si>
  <si>
    <r>
      <t>16 SEER SWEET 16 PROMOTION</t>
    </r>
    <r>
      <rPr>
        <b/>
        <i/>
        <sz val="10"/>
        <rFont val="Arial"/>
        <family val="2"/>
      </rPr>
      <t xml:space="preserve"> - MARCH MADNESS</t>
    </r>
  </si>
  <si>
    <t>Precision Tune Up Post Cards - Special Ofer - Price $ 59.00 Tune Up - Target Zones Rotated</t>
  </si>
  <si>
    <t>CSR Outbound Existing Customer Appt - Set Tune Ups</t>
  </si>
  <si>
    <t xml:space="preserve">Google SEM Adwords - Weekly and Monthly specialized Promotions - 4-5 Campaigns - Google Selects best performers - budgeting by Towns-By Keywords in each Town - </t>
  </si>
  <si>
    <t>E Newlsletter to Existing Clients - W Promo</t>
  </si>
  <si>
    <t>Launch of Web based company store to sell over the Internet direct to consumers - filters-Tstats-UV bulbs-Do it yourself Hard Shipment items - Web Marketing - Tie to  SEM PPC Campaign</t>
  </si>
  <si>
    <t>Local Home Show</t>
  </si>
  <si>
    <t>Every Service call contains a referral system - coupons and friends and family certficiate to homeoweners - coupons and club points accumulated</t>
  </si>
  <si>
    <t>Techncian Daily Training - Daily review of figures and results - technician accountability - customer service - truck replenishment - accessory targeting-customer feedback - crisis response</t>
  </si>
  <si>
    <t>12 Month Same as Cash Min Pay/$1,000 rebate/20% discount on Install/Free Accessory</t>
  </si>
  <si>
    <t>Dual Overhead Calculation Factors</t>
  </si>
  <si>
    <t>Total of all New Home labor related</t>
  </si>
  <si>
    <t>LOM Cost of Goods</t>
  </si>
  <si>
    <t>Totals of all New Home (MOM) Non Labor Items</t>
  </si>
  <si>
    <t>MOM Cost of Goods</t>
  </si>
  <si>
    <t>Overhead in New home</t>
  </si>
  <si>
    <t>LOM Factor</t>
  </si>
  <si>
    <t>LOM = (Full Yr. Materials $/Full Yr. Labor $ x Overhead)/((Full Yr. Labor $+ Full Yr. Material $) + 1)</t>
  </si>
  <si>
    <t>MOM Factor</t>
  </si>
  <si>
    <t>MOM = (Full Yr. Labor $/Full Yr. Material $ x Overhead)/((Full Yr. Labor $+ Full Yr. Material $) + 1)</t>
  </si>
  <si>
    <t>Multiply all Labor items times LOM to create labor breakeven for job</t>
  </si>
  <si>
    <t>Multiply all material (non labor) direct costs by MOM to create Material breakeven for job</t>
  </si>
  <si>
    <t>Add these two sums above together - calculates job breakeven</t>
  </si>
  <si>
    <t>Then add profit desired to the job to calculate a sales price for the company</t>
  </si>
  <si>
    <t>Sum of Actual Sales</t>
  </si>
  <si>
    <t xml:space="preserve">Total # of sales Monthly </t>
  </si>
  <si>
    <t>Salesman</t>
  </si>
  <si>
    <t>Leads</t>
  </si>
  <si>
    <t># of Sales</t>
  </si>
  <si>
    <t>Monthly Total</t>
  </si>
  <si>
    <t>Other / Chris</t>
  </si>
  <si>
    <t>Tim</t>
  </si>
  <si>
    <t>YTD Leads</t>
  </si>
  <si>
    <t>YTD Sales $</t>
  </si>
  <si>
    <t>YTD Average $</t>
  </si>
  <si>
    <t>YTD Sales %</t>
  </si>
  <si>
    <t>CA 1</t>
  </si>
  <si>
    <t>CA 2</t>
  </si>
  <si>
    <t>TARGET GOAL- Weekly Sales Plan</t>
  </si>
  <si>
    <t>CA1</t>
  </si>
  <si>
    <t>Create a Brand Promise - Lifetime Service Warranty</t>
  </si>
  <si>
    <t>PLUMBING-Target Total for the Month</t>
  </si>
  <si>
    <t>PLUMBING Target Total for the Month</t>
  </si>
  <si>
    <t>Electrical AOR</t>
  </si>
  <si>
    <t>Electrical Non AOR</t>
  </si>
  <si>
    <t>Department - Electrical AOR</t>
  </si>
  <si>
    <t>Department - Electrical NON -AOR</t>
  </si>
  <si>
    <t>Officer Bonus and Key Man Life Insurance</t>
  </si>
  <si>
    <t>Advertising- All Other Marketing Mediums and the Reserve (vendor Programs)</t>
  </si>
  <si>
    <t>Vehicles-Licenses &amp; Registration and Tolls</t>
  </si>
  <si>
    <t>Storage Fees</t>
  </si>
  <si>
    <t>Penalties-Fines-Late Fees</t>
  </si>
  <si>
    <t>Postage-Fed Ex-Shipping</t>
  </si>
  <si>
    <t>Other Taxes</t>
  </si>
  <si>
    <t>AOR Overhead per Day Required</t>
  </si>
  <si>
    <t>ADD-ON REPLACEMENT</t>
  </si>
  <si>
    <t>Plumbing Service</t>
  </si>
  <si>
    <t>PLUMBING</t>
  </si>
  <si>
    <t>Call Center - Demand Service &amp; Existing Client Base</t>
  </si>
  <si>
    <t>Whole House Inspections Leads Expected -Plumbing</t>
  </si>
  <si>
    <t>Demand Service-Call Center Leads</t>
  </si>
  <si>
    <t>Demand Service LTO</t>
  </si>
  <si>
    <t>Lead plan to meet X # leads per year</t>
  </si>
  <si>
    <t>Total of all Total Company labor related</t>
  </si>
  <si>
    <t>Totals of all Total Company (MOM) Non Labor Items</t>
  </si>
  <si>
    <t>Overhead Total Company</t>
  </si>
  <si>
    <t>TOTAL PAYROLL (INCLUDING ADMIN/WAREHOUSE/OWNER/TRAINING and Direct Labor)</t>
  </si>
  <si>
    <t>NorthEast</t>
  </si>
  <si>
    <t>Mid Atlantic</t>
  </si>
  <si>
    <t>Mid South</t>
  </si>
  <si>
    <t>SouthEast</t>
  </si>
  <si>
    <t>MidWest</t>
  </si>
  <si>
    <t>Mountain States</t>
  </si>
  <si>
    <t>Pacific Northwest</t>
  </si>
  <si>
    <t>Desert SouthWest</t>
  </si>
  <si>
    <t>South Florida</t>
  </si>
  <si>
    <t>Maine</t>
  </si>
  <si>
    <t>Vermont</t>
  </si>
  <si>
    <t>New Hampshire</t>
  </si>
  <si>
    <t>Mass</t>
  </si>
  <si>
    <t>New York</t>
  </si>
  <si>
    <t>Connecticut</t>
  </si>
  <si>
    <t>Rhode Island</t>
  </si>
  <si>
    <t>Virginia</t>
  </si>
  <si>
    <t>Delaware</t>
  </si>
  <si>
    <t>Maryand</t>
  </si>
  <si>
    <t>East Penns.</t>
  </si>
  <si>
    <t>West PA</t>
  </si>
  <si>
    <t>Ohio</t>
  </si>
  <si>
    <t>Michigan</t>
  </si>
  <si>
    <t>Indiana</t>
  </si>
  <si>
    <t>Wisconsin</t>
  </si>
  <si>
    <t>Minnesota</t>
  </si>
  <si>
    <t>Iowa</t>
  </si>
  <si>
    <t>N Dakota</t>
  </si>
  <si>
    <t>S Dakota</t>
  </si>
  <si>
    <t>Missouri</t>
  </si>
  <si>
    <t>N Carolina</t>
  </si>
  <si>
    <t>Tennessee</t>
  </si>
  <si>
    <t>Kentucky</t>
  </si>
  <si>
    <t>West Virginia</t>
  </si>
  <si>
    <t xml:space="preserve">Coastal </t>
  </si>
  <si>
    <t>South Carolina</t>
  </si>
  <si>
    <t>Alabama</t>
  </si>
  <si>
    <t>Georgia</t>
  </si>
  <si>
    <t>Illinois</t>
  </si>
  <si>
    <t>N. Florida</t>
  </si>
  <si>
    <t>Mississippi</t>
  </si>
  <si>
    <t>Louisiana</t>
  </si>
  <si>
    <t>Washington</t>
  </si>
  <si>
    <t>Montana</t>
  </si>
  <si>
    <t>Colorado</t>
  </si>
  <si>
    <t>Utah</t>
  </si>
  <si>
    <t>Wyoming</t>
  </si>
  <si>
    <t>Oregon</t>
  </si>
  <si>
    <t>N. California</t>
  </si>
  <si>
    <t>Arizona</t>
  </si>
  <si>
    <t>Nevada</t>
  </si>
  <si>
    <t>New Mexico</t>
  </si>
  <si>
    <t>West Texas</t>
  </si>
  <si>
    <t>Eastern Texas</t>
  </si>
  <si>
    <t>Arkansas</t>
  </si>
  <si>
    <t>Alaska</t>
  </si>
  <si>
    <t>Hawaii</t>
  </si>
  <si>
    <t>So. Cal.</t>
  </si>
  <si>
    <t>Idaho</t>
  </si>
  <si>
    <t>Oklahoma</t>
  </si>
  <si>
    <t>Vancouver</t>
  </si>
  <si>
    <t>Miami</t>
  </si>
  <si>
    <t>Ft. Myers</t>
  </si>
  <si>
    <t>West Palm</t>
  </si>
  <si>
    <t>Toronto</t>
  </si>
  <si>
    <t>Quebec City</t>
  </si>
  <si>
    <t>San Diego</t>
  </si>
  <si>
    <t>Orange County</t>
  </si>
  <si>
    <t>Los Angeles</t>
  </si>
  <si>
    <t>Pacific</t>
  </si>
  <si>
    <t>HVAC</t>
  </si>
  <si>
    <t>Shoulder</t>
  </si>
  <si>
    <t>Seasonality</t>
  </si>
  <si>
    <t>Peak Months</t>
  </si>
  <si>
    <t>Oct-Feb</t>
  </si>
  <si>
    <t>June-August</t>
  </si>
  <si>
    <t>Aug-Sept</t>
  </si>
  <si>
    <t>March-Early May</t>
  </si>
  <si>
    <t>Key</t>
  </si>
  <si>
    <t>Promotions</t>
  </si>
  <si>
    <t>None</t>
  </si>
  <si>
    <t>Humidity Control</t>
  </si>
  <si>
    <t>Key West</t>
  </si>
  <si>
    <t>Puerto Rico</t>
  </si>
  <si>
    <t xml:space="preserve">Carribean </t>
  </si>
  <si>
    <t>Sept-Oct</t>
  </si>
  <si>
    <t>Free Water Htr</t>
  </si>
  <si>
    <t>Product Matrix</t>
  </si>
  <si>
    <t>Boilers</t>
  </si>
  <si>
    <t>Oil Furnaces</t>
  </si>
  <si>
    <t>Furn-Ac Splits</t>
  </si>
  <si>
    <t>Heat Pumps</t>
  </si>
  <si>
    <t>Split Systems</t>
  </si>
  <si>
    <t>Ductless Mini</t>
  </si>
  <si>
    <t>Ductless Mini Splits</t>
  </si>
  <si>
    <t>Mini Splits</t>
  </si>
  <si>
    <t>Package A/C</t>
  </si>
  <si>
    <t>Packaged Ht Pumps</t>
  </si>
  <si>
    <t>Packaged Ht. Pumps</t>
  </si>
  <si>
    <t>Product Trends</t>
  </si>
  <si>
    <t>March-Mid May</t>
  </si>
  <si>
    <t>October-Nov</t>
  </si>
  <si>
    <t>March-April</t>
  </si>
  <si>
    <t>Oct-Dec</t>
  </si>
  <si>
    <t>Feb-March</t>
  </si>
  <si>
    <t>Nov-Dec</t>
  </si>
  <si>
    <t>Aug-Sept.</t>
  </si>
  <si>
    <t>March-May</t>
  </si>
  <si>
    <t>Nov. Dec</t>
  </si>
  <si>
    <t>Jan - March</t>
  </si>
  <si>
    <t>Nove Decem.</t>
  </si>
  <si>
    <t>Jan-Feb</t>
  </si>
  <si>
    <t>Late May-Sept</t>
  </si>
  <si>
    <t>Early May-Sept</t>
  </si>
  <si>
    <t>How to Calculate Your Affect of Consumer Promotions - Rebates, and Financing on Price</t>
  </si>
  <si>
    <t>Enter your company data in Yellow Areas</t>
  </si>
  <si>
    <t>Plan your promotions, rebates, and financing costs</t>
  </si>
  <si>
    <t>Average Ticket for Sale</t>
  </si>
  <si>
    <t>Total Yearly Add-On Sales</t>
  </si>
  <si>
    <t>Promotional Sales Expected (number of sales)</t>
  </si>
  <si>
    <t>Financing Costs</t>
  </si>
  <si>
    <t>Total of All Promotional Costs for Company Budget</t>
  </si>
  <si>
    <t>Total Cost (percentage) to the Company for Budget</t>
  </si>
  <si>
    <t>Total Estimated Number of Jobs/Sales per Year</t>
  </si>
  <si>
    <t>1 crew is 245 days, 245 jobs 100% sold capcity</t>
  </si>
  <si>
    <t>Expected figure is 65% or about 190 Days sold per crew</t>
  </si>
  <si>
    <t>Slow Season - How many to Breakeven or better</t>
  </si>
  <si>
    <t>Total of Expected Financing Costs (40% Financed)</t>
  </si>
  <si>
    <t>Other Company Sponsored Promotional Sales</t>
  </si>
  <si>
    <t>Establish your cost of program - figure here is estimate</t>
  </si>
  <si>
    <t>Company Sponsored Rebate Sales of Total</t>
  </si>
  <si>
    <t>Rebate Costs-My Company Portion</t>
  </si>
  <si>
    <t>May-Sept.</t>
  </si>
  <si>
    <t>April - October</t>
  </si>
  <si>
    <t>May, July-Oct</t>
  </si>
  <si>
    <t>All</t>
  </si>
  <si>
    <t>16 Year Parts &amp; Labor Warranties</t>
  </si>
  <si>
    <t>24 Year Parts and Labor Warranty</t>
  </si>
  <si>
    <t>Cause Marketing Make A wish - Free System Install Drwaing</t>
  </si>
  <si>
    <t>Oldest Furnace is Free</t>
  </si>
  <si>
    <t>Lifetime Repair Guarantee</t>
  </si>
  <si>
    <t>Free Service Call</t>
  </si>
  <si>
    <t>Buy System Get  4 Day Disney Cruise</t>
  </si>
  <si>
    <t>Free Furnace Offer with A/C Unit Installed</t>
  </si>
  <si>
    <t>HomeShow Events - Free Insulation with every New Install</t>
  </si>
  <si>
    <t>$125. Coupon off Service Call w/Repair Completed</t>
  </si>
  <si>
    <t>Residential Demand Service</t>
  </si>
  <si>
    <t>Diagnostic Fee Only Rate</t>
  </si>
  <si>
    <t>Media Budget Expected ($100/lead)</t>
  </si>
  <si>
    <t>TOTALS of ALL MEDIA $$</t>
  </si>
  <si>
    <t>% of Total Sales - Media</t>
  </si>
  <si>
    <t>Demand Service Residential</t>
  </si>
  <si>
    <t xml:space="preserve">DFO-DiagnostiC Fee Only </t>
  </si>
  <si>
    <t>DFO-Diagnostic Fee Only</t>
  </si>
  <si>
    <t>Develop X 1000 service calls in 2019</t>
  </si>
  <si>
    <t>Dec -Feb, June-Aug</t>
  </si>
  <si>
    <t>Nov-Mar, July-Aug</t>
  </si>
  <si>
    <t>July 4-Oct., Jan-Mar</t>
  </si>
  <si>
    <t>Climate Zones for HVAC Marketing Planning</t>
  </si>
  <si>
    <t>South Jersey</t>
  </si>
  <si>
    <t>North Jersey</t>
  </si>
  <si>
    <t>VRF Solutions</t>
  </si>
  <si>
    <t>Split Ht. Pumps</t>
  </si>
  <si>
    <t>Packaged Units</t>
  </si>
  <si>
    <t>Packaged Unit</t>
  </si>
  <si>
    <t>Straight Cool</t>
  </si>
  <si>
    <t>Splt Heat Pumps</t>
  </si>
  <si>
    <t>Splt Systems</t>
  </si>
  <si>
    <t>Splt Ht. Pumps</t>
  </si>
  <si>
    <t>High Eff. Gas</t>
  </si>
  <si>
    <t>Oil - outlying area</t>
  </si>
  <si>
    <t>North Texas</t>
  </si>
  <si>
    <t>Eastern Canada</t>
  </si>
  <si>
    <t>Nova Scotia</t>
  </si>
  <si>
    <t>Eastern Ontario</t>
  </si>
  <si>
    <t>Quebec</t>
  </si>
  <si>
    <t>Heating Focused</t>
  </si>
  <si>
    <t>Heat/Cool</t>
  </si>
  <si>
    <t>Cooling</t>
  </si>
  <si>
    <t>Heat/Cooling</t>
  </si>
  <si>
    <t>Heating</t>
  </si>
  <si>
    <t>Solar</t>
  </si>
  <si>
    <t>Gas Heating</t>
  </si>
  <si>
    <t>Gas Furnances</t>
  </si>
  <si>
    <t>Multi Stage</t>
  </si>
  <si>
    <t>Inverters</t>
  </si>
  <si>
    <t>Mini-Splits</t>
  </si>
  <si>
    <t>ZONE</t>
  </si>
  <si>
    <t>On Time or its Free</t>
  </si>
  <si>
    <t>0% Financing for 12 Months</t>
  </si>
  <si>
    <t>Spring or Fall Precision Tune Up Pirced at ($39-59)</t>
  </si>
  <si>
    <t>Payment as low aas $ 99.00 a month</t>
  </si>
  <si>
    <t>Cash Rebate $2500 back off System Purchase</t>
  </si>
  <si>
    <t>$1,000 Cash Debit card with purchase of a new system, join with financing 0% 12 months</t>
  </si>
  <si>
    <t>90 Days No payments no Interest</t>
  </si>
  <si>
    <t>Free 90" TV GiveAway</t>
  </si>
  <si>
    <t>Tune-up Mktg</t>
  </si>
  <si>
    <t>Buy a System get a Disney Cruise Holiday-Vacation</t>
  </si>
  <si>
    <t>HVAC Install</t>
  </si>
  <si>
    <t>APRIL</t>
  </si>
  <si>
    <t>Mktg Plan SERVICE Calls Required</t>
  </si>
  <si>
    <t>25% of All Calls from Existing Clients in the Predictive Model</t>
  </si>
  <si>
    <t>TRADE-IN Credits $ 1,000 - or some Trade in your old system</t>
  </si>
  <si>
    <t>Free -ON DEMAND WATER HEATER</t>
  </si>
  <si>
    <t>Department - Commercial Replacement</t>
  </si>
  <si>
    <t>Total Digital Media - Brand Mediums</t>
  </si>
  <si>
    <t xml:space="preserve">     E-commerce - Site Direct to  Consumer Sales</t>
  </si>
  <si>
    <t xml:space="preserve">    Promotion - Financing 0% No Interest</t>
  </si>
  <si>
    <t xml:space="preserve">    Promotion # 3  $ 2500 Rebate on 18 SEER Equipment</t>
  </si>
  <si>
    <t xml:space="preserve">    Promotion # 4 20 Year Parts &amp; Labor Warranty</t>
  </si>
  <si>
    <t xml:space="preserve">    Promotion # 3  $ 2500 Rebate on Water Filtration System</t>
  </si>
  <si>
    <t xml:space="preserve">    Promotion # 4 10 Yr Parts &amp; Labor - Water Heater (on Demand).</t>
  </si>
  <si>
    <t xml:space="preserve">    QSC/PHCC/Other</t>
  </si>
  <si>
    <t xml:space="preserve">    Electrical Asociation</t>
  </si>
  <si>
    <t>Department - Big Box-Other??</t>
  </si>
  <si>
    <t>40%-60% of Jobs will use financing as a min target</t>
  </si>
  <si>
    <t>Free Unit / Free Water Heater/Any Promo?</t>
  </si>
  <si>
    <t xml:space="preserve">       Totals</t>
  </si>
  <si>
    <t xml:space="preserve">    Totals</t>
  </si>
  <si>
    <t>Big Box</t>
  </si>
  <si>
    <t>Combined AOR/Big Box</t>
  </si>
  <si>
    <t>Spec</t>
  </si>
  <si>
    <t>Comm.</t>
  </si>
  <si>
    <t>Miscellaneous Income/VR's</t>
  </si>
  <si>
    <t>20 Yr Parts/Labor Warranty-$100 Cash</t>
  </si>
  <si>
    <t>12 Months financing/$100 Debit Cash Card-20 Yr Parts Labor Blowout Warranty</t>
  </si>
  <si>
    <t>Precision Tune Up Post Cards - Special Offer - Price $ 59.00 Tune Up - Target Zones Rotated</t>
  </si>
  <si>
    <t>Web Site - SEO Town by Town strategy - 1 Plumbing-1 HVAC</t>
  </si>
  <si>
    <t>Protection around Brand Name for Your Company - Always on</t>
  </si>
  <si>
    <t xml:space="preserve">    Radio-ABC/NBC/CBS/Pandora/Iheart</t>
  </si>
  <si>
    <t xml:space="preserve">    Cable Television-FOX NEWS/ESPN March Madness/History Channel/Home Renovations/Weather Channel</t>
  </si>
  <si>
    <t>Create a Brand Promise - Lifetime Warranty on Service Repairs</t>
  </si>
  <si>
    <t xml:space="preserve">    Yellow Pages - Plus likely digital here</t>
  </si>
  <si>
    <t xml:space="preserve">    Magazine and Lifestyle Print Mediums</t>
  </si>
  <si>
    <t>Target (MINIMUM )Truck Volume - KPI's</t>
  </si>
  <si>
    <t>Estimated Leads at 1/4% response</t>
  </si>
  <si>
    <t>Media MIX - ADVERTISING &amp; Promotions PLAN</t>
  </si>
  <si>
    <t>Average ticket - industry KPI $8,500</t>
  </si>
  <si>
    <t>STEP 1:</t>
  </si>
  <si>
    <t>Fill out your profit plan for the replacement department &amp; your production variables</t>
  </si>
  <si>
    <t># of Average Crews</t>
  </si>
  <si>
    <t>Avg. Daily # Crews:</t>
  </si>
  <si>
    <t>&lt;--- Enter the average number, not the max or min</t>
  </si>
  <si>
    <t>MIX:</t>
  </si>
  <si>
    <t>SYSTEMS:</t>
  </si>
  <si>
    <t>Total Capacity-Days:</t>
  </si>
  <si>
    <r>
      <t xml:space="preserve">&lt;--- Based on 50 weeks, 5 days per week 6 holidays </t>
    </r>
    <r>
      <rPr>
        <b/>
        <sz val="11"/>
        <color rgb="FFFF0000"/>
        <rFont val="Calibri"/>
        <family val="2"/>
        <scheme val="minor"/>
      </rPr>
      <t xml:space="preserve"> (Saturdays are free)</t>
    </r>
  </si>
  <si>
    <t>Split Systems:</t>
  </si>
  <si>
    <t>Total Crew-Days Capacity:</t>
  </si>
  <si>
    <t>If you want to add Saturdays you work</t>
  </si>
  <si>
    <t>Package Systems:</t>
  </si>
  <si>
    <t>&lt;--- Installation of 2 package systems / day</t>
  </si>
  <si>
    <t>Total:</t>
  </si>
  <si>
    <t>&lt;--- This is your capacity, in # of systems</t>
  </si>
  <si>
    <t>Target Actual Capacity:</t>
  </si>
  <si>
    <t>&lt;--- Target number of actual crew-days filled</t>
  </si>
  <si>
    <t>Target GP$ / System:</t>
  </si>
  <si>
    <t>&lt;--- Min. average GP$ per system to achieve profit plan @ target capacity</t>
  </si>
  <si>
    <t>Target Actual Crew-Days:</t>
  </si>
  <si>
    <t>Sold Jobs needed per month</t>
  </si>
  <si>
    <t>Overhead per Crew Day is</t>
  </si>
  <si>
    <t>Target GP$ / Crew-Day:</t>
  </si>
  <si>
    <t>Days Gone Unsold</t>
  </si>
  <si>
    <t>Target Close Rate:</t>
  </si>
  <si>
    <t>Per Month:</t>
  </si>
  <si>
    <t>Per Day:</t>
  </si>
  <si>
    <t>Installation Labor Rate:</t>
  </si>
  <si>
    <t>&lt;--- Use this labor rate to price accessories w/systems</t>
  </si>
  <si>
    <t>Required Ran Leads:</t>
  </si>
  <si>
    <t>AOR Profit Plan</t>
  </si>
  <si>
    <t>Budgeted Revenue:</t>
  </si>
  <si>
    <t>Gross Profit:</t>
  </si>
  <si>
    <t>Overhead:</t>
  </si>
  <si>
    <t>Req'd GP$:</t>
  </si>
  <si>
    <t># Systems</t>
  </si>
  <si>
    <t>Req'd Leads Ran</t>
  </si>
  <si>
    <t>Installs per Work Days Month</t>
  </si>
  <si>
    <t>Enter local sales tax rate:</t>
  </si>
  <si>
    <t>Enter max commission rate:</t>
  </si>
  <si>
    <t>Enter max financing discount rate:</t>
  </si>
  <si>
    <t>Local Tax Rate</t>
  </si>
  <si>
    <t>Value Commission</t>
  </si>
  <si>
    <t>Max Commission Rate</t>
  </si>
  <si>
    <t>Financing Discount</t>
  </si>
  <si>
    <t>5*, 5*+</t>
  </si>
  <si>
    <t>COST</t>
  </si>
  <si>
    <t>SPLIT-GAS</t>
  </si>
  <si>
    <t>SPLIT-HP</t>
  </si>
  <si>
    <t>PACKAGE-GAS</t>
  </si>
  <si>
    <t>PACKAGE-HP</t>
  </si>
  <si>
    <t>COND-COIL</t>
  </si>
  <si>
    <t>FURNACE ONLY</t>
  </si>
  <si>
    <t>ADD_ONS</t>
  </si>
  <si>
    <t>PVC Pipe</t>
  </si>
  <si>
    <t>90's</t>
  </si>
  <si>
    <t>45's</t>
  </si>
  <si>
    <t>Tubes Silicon</t>
  </si>
  <si>
    <t>Roll Metal Tape</t>
  </si>
  <si>
    <t>Iso Pads</t>
  </si>
  <si>
    <t>Primer/Glue</t>
  </si>
  <si>
    <t>60A Disconnect</t>
  </si>
  <si>
    <t>Fuses</t>
  </si>
  <si>
    <t>6' Whip</t>
  </si>
  <si>
    <t>Ground Wire</t>
  </si>
  <si>
    <t>T'stat Wire</t>
  </si>
  <si>
    <t>Wire Nuts/Tape</t>
  </si>
  <si>
    <t>Seal Tight</t>
  </si>
  <si>
    <t>Misc</t>
  </si>
  <si>
    <t>Flue Pipe &amp; Fittings</t>
  </si>
  <si>
    <t>Gas / Elect. Misc</t>
  </si>
  <si>
    <t>Permits 1</t>
  </si>
  <si>
    <t>SF Liner</t>
  </si>
  <si>
    <t>Angle Iron</t>
  </si>
  <si>
    <t>Welding Supplies</t>
  </si>
  <si>
    <t>Ft. Flex Connection</t>
  </si>
  <si>
    <t>S/Drives</t>
  </si>
  <si>
    <t>Safety Switch</t>
  </si>
  <si>
    <t>Tech Lead Turnovers</t>
  </si>
  <si>
    <t>Thermostat</t>
  </si>
  <si>
    <t>1/2 Sheet Metal/Board</t>
  </si>
  <si>
    <t>Refrigerant</t>
  </si>
  <si>
    <t>Copper Feet Miscellaneous-Fittings</t>
  </si>
  <si>
    <t>******Line Set</t>
  </si>
  <si>
    <t>Plumbing Water Line</t>
  </si>
  <si>
    <t>Truss Repair</t>
  </si>
  <si>
    <t>MATERIALS</t>
  </si>
  <si>
    <t>Sheet Metal Sub</t>
  </si>
  <si>
    <t>Sheet Metal Fab</t>
  </si>
  <si>
    <t>Crane/Set</t>
  </si>
  <si>
    <t>Roofing Repair</t>
  </si>
  <si>
    <t>SUBS</t>
  </si>
  <si>
    <t>Warranty Reserve</t>
  </si>
  <si>
    <t>Permit Re-Inspection</t>
  </si>
  <si>
    <t>Financing Standard</t>
  </si>
  <si>
    <t>Rebate-Promotions Std</t>
  </si>
  <si>
    <t>Drywall / Repair</t>
  </si>
  <si>
    <t>OTHER</t>
  </si>
  <si>
    <t>Labor Costs (Burden):</t>
  </si>
  <si>
    <t>Sheet Metal Fab:</t>
  </si>
  <si>
    <t>Install Labor-Hours:</t>
  </si>
  <si>
    <t>LABOR</t>
  </si>
  <si>
    <t>Sub-Total Costs:</t>
  </si>
  <si>
    <t>WARRANTIES:</t>
  </si>
  <si>
    <t>Parts</t>
  </si>
  <si>
    <t>Heat Exch</t>
  </si>
  <si>
    <t>Compressor</t>
  </si>
  <si>
    <t>USA</t>
  </si>
  <si>
    <t>LENGTH (Yrs):</t>
  </si>
  <si>
    <t>LIFETIME</t>
  </si>
  <si>
    <t>LIFE</t>
  </si>
  <si>
    <t>EQUIPMENT MFG:</t>
  </si>
  <si>
    <t>Model #'s:</t>
  </si>
  <si>
    <t>AC Name</t>
  </si>
  <si>
    <t>Furnace Name</t>
  </si>
  <si>
    <t>Coil / Strips</t>
  </si>
  <si>
    <t>AC</t>
  </si>
  <si>
    <t>A/C Name</t>
  </si>
  <si>
    <t>Furnace/AH</t>
  </si>
  <si>
    <t>SPLIT_GAS</t>
  </si>
  <si>
    <t>Condenser</t>
  </si>
  <si>
    <t>IAQ / Other</t>
  </si>
  <si>
    <t>GSZ13</t>
  </si>
  <si>
    <t>ARUF</t>
  </si>
  <si>
    <t>Heat Strips</t>
  </si>
  <si>
    <t>ASZ14</t>
  </si>
  <si>
    <t>MBVC</t>
  </si>
  <si>
    <t>ASZC16</t>
  </si>
  <si>
    <t>AVPTC</t>
  </si>
  <si>
    <t>ASZC18</t>
  </si>
  <si>
    <t>SPLIT_HP</t>
  </si>
  <si>
    <t>GPG13</t>
  </si>
  <si>
    <t>APG13</t>
  </si>
  <si>
    <t>APG15</t>
  </si>
  <si>
    <t>4YCZ60 American Standard 16 SEER</t>
  </si>
  <si>
    <t>PACKAGE_GAS</t>
  </si>
  <si>
    <t>GPH13-Side &amp; Standard</t>
  </si>
  <si>
    <t xml:space="preserve">GPH14 -Side by Side 14 SEER </t>
  </si>
  <si>
    <t>APH15-14-15 SEER</t>
  </si>
  <si>
    <t>American Standard-4WCZ 16 SEER No Extended Warranty</t>
  </si>
  <si>
    <t>PACKAGE_HP</t>
  </si>
  <si>
    <t>GSX13</t>
  </si>
  <si>
    <t>CAPF/CHPF</t>
  </si>
  <si>
    <t>ASX13</t>
  </si>
  <si>
    <t>ASX14</t>
  </si>
  <si>
    <t>ASPEN</t>
  </si>
  <si>
    <t>COND_COIL</t>
  </si>
  <si>
    <t>GMH80</t>
  </si>
  <si>
    <t>AMH80</t>
  </si>
  <si>
    <t>AMVC80</t>
  </si>
  <si>
    <t>N/A</t>
  </si>
  <si>
    <t>FURNACE</t>
  </si>
  <si>
    <t>Step 4:</t>
  </si>
  <si>
    <t>Review the pricing &amp; make manual adjustments in the "GP$ adjustment" section, if necessary and adjust discounts built in and commission in row 2</t>
  </si>
  <si>
    <t>Commission:</t>
  </si>
  <si>
    <t>Built-in Discount:</t>
  </si>
  <si>
    <t>PRICE</t>
  </si>
  <si>
    <t>GROSS PROFIT $</t>
  </si>
  <si>
    <t>GROSS MARGIN %</t>
  </si>
  <si>
    <t>GROSS PROFIT Crew Day adder as an $ ADJUSTMENT from Labor Rate Target</t>
  </si>
  <si>
    <t>Breakeven</t>
  </si>
  <si>
    <t>Split A/C System &amp; Gas Furnace</t>
  </si>
  <si>
    <t>Split A/C System Heat Pump</t>
  </si>
  <si>
    <t>Packaged A/C with Gas Furnace</t>
  </si>
  <si>
    <t>Packaged A/C Heat Pump</t>
  </si>
  <si>
    <t>A/C Condenser &amp; Coil</t>
  </si>
  <si>
    <t>Gas Furnace</t>
  </si>
  <si>
    <t>STEP 2:</t>
  </si>
  <si>
    <t>Fill out the various costs associated with an HVAC installation in column "B" and define units used in "D thru P"</t>
  </si>
  <si>
    <t>STEP 3:</t>
  </si>
  <si>
    <t>Fill in the brand name, models, warranties, Service agreement freebies, equipment costs before tax, for each system by application (heat pumps, splits, packaged)</t>
  </si>
  <si>
    <t>What Goes Where - Chart of Accounts</t>
  </si>
  <si>
    <t>Submissions Processes</t>
  </si>
  <si>
    <t>Entries List &amp; Vendors List</t>
  </si>
  <si>
    <t>All Field Labor Wages Only</t>
  </si>
  <si>
    <t>All NON Serial Numbered Materials</t>
  </si>
  <si>
    <t xml:space="preserve">All SERIAL Numbered Items </t>
  </si>
  <si>
    <t>All FIELD related Health Benefits, Taxes</t>
  </si>
  <si>
    <t>Extended Warranties Purchased, or Credits to You</t>
  </si>
  <si>
    <t>Cost of Sales-Buydowns-Financing-Consumer Promos</t>
  </si>
  <si>
    <t>Job Direct Permits - for Field Jobs Only</t>
  </si>
  <si>
    <t>Any Rebates you have to Pay - your expense</t>
  </si>
  <si>
    <t>Marketing: KPI 3 % or less when Club is 1000 Per Million</t>
  </si>
  <si>
    <t>Radio, TV, Cable expenses</t>
  </si>
  <si>
    <t>Yellow Pages, or Newspaper, any Print Ads</t>
  </si>
  <si>
    <t>Direct Mail, Postcards</t>
  </si>
  <si>
    <t>Billboards, or outdoor signage</t>
  </si>
  <si>
    <t>All Digital Mediums -SEO/Paid/Social/Email</t>
  </si>
  <si>
    <t>Home Shows, Fairs</t>
  </si>
  <si>
    <t>Alternative Marketing - referrals program ex:</t>
  </si>
  <si>
    <t>Co-op funds applied (Suppliers &amp; represents a negative number)</t>
  </si>
  <si>
    <t>Any co-op received - can be credit or debit</t>
  </si>
  <si>
    <t>Employee Related: 13-15% of Sales is the KPI</t>
  </si>
  <si>
    <t xml:space="preserve">Bonuses paid to officers of company </t>
  </si>
  <si>
    <t>GM and other Managerial Bonuses</t>
  </si>
  <si>
    <t xml:space="preserve">Wages of All Support Staff, CSR, GM, Mgt., </t>
  </si>
  <si>
    <t>Warehouse Wages</t>
  </si>
  <si>
    <t>Any Costs attributed to Support/Mgt Wage Only</t>
  </si>
  <si>
    <t>Wages for Training team</t>
  </si>
  <si>
    <t>Payroll taxes attributed to Overhead/Mgt./Support/ Wages ONLY</t>
  </si>
  <si>
    <t>Alternative payroll taxes</t>
  </si>
  <si>
    <t>Direct Workers comp fees</t>
  </si>
  <si>
    <t>Any Health Benefits for MGT / Overhead Employees ONLY</t>
  </si>
  <si>
    <t>Contribution company makes</t>
  </si>
  <si>
    <t>Any self funded costs for workers comp</t>
  </si>
  <si>
    <t xml:space="preserve">Uniforms for all employees </t>
  </si>
  <si>
    <t>Any Employee activities, Flowers, Gifts, Parties, Get togethers</t>
  </si>
  <si>
    <t>Substance abuse program costs and tests</t>
  </si>
  <si>
    <t>Costs to hire-ads, recruiting expenses</t>
  </si>
  <si>
    <t>Training for employees directly - emp. Dev Plans, Books</t>
  </si>
  <si>
    <t>Outside Services/Outsourced production Used to make a job a sale</t>
  </si>
  <si>
    <t>Any Depreciation for owned building in company name</t>
  </si>
  <si>
    <t>Any Depreciation for owned machinery in company name</t>
  </si>
  <si>
    <t>All Furniture, Computers decline in asset value here-see schedule</t>
  </si>
  <si>
    <t>Any repairs on facilities</t>
  </si>
  <si>
    <t>Purchase of any supplies for the warehouse or facility</t>
  </si>
  <si>
    <t>Actual Accounting Prep &amp; Fees for doing accounting</t>
  </si>
  <si>
    <t>Consulting, Advice outside professionals, accountants, legal support</t>
  </si>
  <si>
    <t>Fixing, repairs on any machines, PC's, Sheet Metal Shop</t>
  </si>
  <si>
    <t>Leases on office equipment if any</t>
  </si>
  <si>
    <t>Cost of Insurance of General Policy</t>
  </si>
  <si>
    <t>Cost of the Trunk lines- Telephones-Internet Phone costs</t>
  </si>
  <si>
    <t>Cost of Sanitation - inside the facility</t>
  </si>
  <si>
    <t>All Utilities-Water/Sewer/Electric/Gas /Trash Pickup - Other</t>
  </si>
  <si>
    <t>See Schedule - All Vehicles depreciation costs - monthly debit</t>
  </si>
  <si>
    <t>All repairs to any co. Owned Vehicle</t>
  </si>
  <si>
    <t>Vehicle in company insurance costs</t>
  </si>
  <si>
    <t>Auto/Truck Leases</t>
  </si>
  <si>
    <t>Possible Lease expenses, or other</t>
  </si>
  <si>
    <t>Vehicle Related: KPI is 4 % or less of Sales</t>
  </si>
  <si>
    <t>Administrative: KPI is 3% or less of Sales</t>
  </si>
  <si>
    <t>Security for building - or protection if needed costs</t>
  </si>
  <si>
    <t xml:space="preserve">The amount of overpayment for any acquisition - BAD :) </t>
  </si>
  <si>
    <t>Any legal fees or costs with litigation</t>
  </si>
  <si>
    <t xml:space="preserve">Cost of write off - bad debts </t>
  </si>
  <si>
    <t>Cost of Collections</t>
  </si>
  <si>
    <t>Any clubs, or subscriptions joined</t>
  </si>
  <si>
    <t>Any Industry associations, EGIA, Nexstar, Service Roundtable examples</t>
  </si>
  <si>
    <t>All Computer costs - data fees/Software expenses/hardware/tablets</t>
  </si>
  <si>
    <t>Postal Costs</t>
  </si>
  <si>
    <t>Costs of printing or invoices, forms</t>
  </si>
  <si>
    <t xml:space="preserve">Cell phone costs </t>
  </si>
  <si>
    <t>Any fees from bank - for accounts (not costs of financing)</t>
  </si>
  <si>
    <t>Travel and entertainment for business</t>
  </si>
  <si>
    <t>Meals only - for use non entertainment</t>
  </si>
  <si>
    <t>Any contributions made to charitable orgs.</t>
  </si>
  <si>
    <t>Any discounts allowed</t>
  </si>
  <si>
    <t>Interest paid on notes payable - depreciation is above - this is interest exp</t>
  </si>
  <si>
    <t>Any EVR Income or gains</t>
  </si>
  <si>
    <t>If you sell an asset - this is where you post Gain</t>
  </si>
  <si>
    <t xml:space="preserve">Loss on sale of asset </t>
  </si>
  <si>
    <t>Any gain on investments or income as interest</t>
  </si>
  <si>
    <t>Any distributions to owners/K1's</t>
  </si>
  <si>
    <t xml:space="preserve">          Radius Marketing-Six Homes/Direct Mail Campaign</t>
  </si>
  <si>
    <t>EBIT:</t>
  </si>
  <si>
    <t>Sarasota</t>
  </si>
  <si>
    <t>Central Fla/TPA</t>
  </si>
  <si>
    <t>Big Box Retail</t>
  </si>
  <si>
    <t xml:space="preserve">Cost of Sales-Extended Warranty (Non Labor) </t>
  </si>
  <si>
    <t>Cost of Sales-Buydowns-Financing-Consumer Promotions</t>
  </si>
  <si>
    <t>20 Yr Parts &amp; Labor Warranty/$2,000 Cash Debit Card/Free Accessory of Choice/20% off NOW</t>
  </si>
  <si>
    <t>Develop X 1000 service calls in 2024</t>
  </si>
  <si>
    <t>Detailed 2024 Marketing Budget - Plumbing Service and Repair</t>
  </si>
  <si>
    <t>Human Resources and Organization Development Areas</t>
  </si>
  <si>
    <t>Financial Weaknesses</t>
  </si>
  <si>
    <t>Information Technology:</t>
  </si>
  <si>
    <t>Production-Operational Weaknesses</t>
  </si>
  <si>
    <t>Sales TEAMS-PROCESS</t>
  </si>
  <si>
    <t>Marketing Development</t>
  </si>
  <si>
    <t>Leadership Development</t>
  </si>
  <si>
    <t>Threats</t>
  </si>
  <si>
    <t>Opportunities:</t>
  </si>
  <si>
    <t>Strengths</t>
  </si>
  <si>
    <t>Sales - Goals as part of Marketing</t>
  </si>
  <si>
    <t>Human Resources Goals</t>
  </si>
  <si>
    <t>Operational -Product-Technological Goals</t>
  </si>
  <si>
    <t>BHAG - 10 Year Goals</t>
  </si>
  <si>
    <t>Goals 3 Yr - Stretch Goals</t>
  </si>
  <si>
    <t>Goals 1 year</t>
  </si>
  <si>
    <t>Core Values</t>
  </si>
  <si>
    <t>Purpose</t>
  </si>
  <si>
    <t>Vision</t>
  </si>
  <si>
    <t>-</t>
  </si>
  <si>
    <t>Red - Critical Fail</t>
  </si>
  <si>
    <t xml:space="preserve">Yellow - Missed </t>
  </si>
  <si>
    <t>Green - At Target</t>
  </si>
  <si>
    <t>Super Green - Ring Bell</t>
  </si>
  <si>
    <t>PROCESS or PROFIT/LOSS</t>
  </si>
  <si>
    <t>PEOPLE or BALANCE SHEET</t>
  </si>
  <si>
    <t>ENTER</t>
  </si>
  <si>
    <t>CRITICAL # for QUARTER</t>
  </si>
  <si>
    <t xml:space="preserve">ENTER </t>
  </si>
  <si>
    <t>QUARTER</t>
  </si>
  <si>
    <t>KPI'S</t>
  </si>
  <si>
    <t>DUE DATE</t>
  </si>
  <si>
    <t>QUARTERLY PRIORITIES</t>
  </si>
  <si>
    <t>YOUR GOALS</t>
  </si>
  <si>
    <t>INDIVIDUAL ACCOUNTABILITY</t>
  </si>
  <si>
    <t>INSTRUCTIONS FOR COMPLETING THE INDIVIDUAL ALIGNED OPSP</t>
  </si>
  <si>
    <t>REWARD</t>
  </si>
  <si>
    <t>Sales of Domination Clients</t>
  </si>
  <si>
    <t>Employee Develop Plan</t>
  </si>
  <si>
    <t>CELEBRATION PLANNED</t>
  </si>
  <si>
    <t>Revenue /Per Employee</t>
  </si>
  <si>
    <t>GP $ / Per Employee</t>
  </si>
  <si>
    <t>Days Sales Out (DSO)</t>
  </si>
  <si>
    <t>Cash on Hand</t>
  </si>
  <si>
    <t>SCOREBOARD</t>
  </si>
  <si>
    <t xml:space="preserve">Working Capital 10-15% </t>
  </si>
  <si>
    <t>Operating Profit 15%&gt; for Quarter</t>
  </si>
  <si>
    <t>THEME:</t>
  </si>
  <si>
    <t>MEASURABLE TARGET/CRITICAL #'s</t>
  </si>
  <si>
    <t>Sales Revenue for Quarter</t>
  </si>
  <si>
    <t>DEADLINE</t>
  </si>
  <si>
    <t>WHO OWNS ROCK</t>
  </si>
  <si>
    <t>CO. QUARTERLY ROCKS</t>
  </si>
  <si>
    <t>CO. QUARTERLY GOALS</t>
  </si>
  <si>
    <t>CO. MEASURES ACTIONS/QTR.</t>
  </si>
  <si>
    <t>1 YEAR GOALS</t>
  </si>
  <si>
    <t>THEME FOR QUARTER</t>
  </si>
  <si>
    <t>BAD DEBT LOSSES</t>
  </si>
  <si>
    <t>CRITICAL # for YEAR</t>
  </si>
  <si>
    <t>BRAND PROMISE KPI's</t>
  </si>
  <si>
    <t>Quarter 1 - COMPANY ACTIONS to ALIGN Work</t>
  </si>
  <si>
    <t>BRAND PROMISE:</t>
  </si>
  <si>
    <t>Big Hairy Audacious Goal</t>
  </si>
  <si>
    <t>CLIENT EXPERIENCE PRINCIPLES</t>
  </si>
  <si>
    <t>COMPANY PURPOSE</t>
  </si>
  <si>
    <t xml:space="preserve">Employee Develop Plan </t>
  </si>
  <si>
    <t>Operating Profit 20% &gt;</t>
  </si>
  <si>
    <t>Sales Revenue</t>
  </si>
  <si>
    <t>Operating Profit 15%&gt;</t>
  </si>
  <si>
    <t>3-5 YEAR GOALS</t>
  </si>
  <si>
    <t>CORE VALUES &amp; BELIEFS</t>
  </si>
  <si>
    <t>COMPANY VISION</t>
  </si>
  <si>
    <t>One Page Strategic Business Plan (OPSP)</t>
  </si>
  <si>
    <t>Electrical</t>
  </si>
  <si>
    <t>Marketing Plan-Function</t>
  </si>
  <si>
    <t>Warehouse</t>
  </si>
  <si>
    <t>CSR/Dispatch</t>
  </si>
  <si>
    <t>Accounting</t>
  </si>
  <si>
    <t>Light Commercial</t>
  </si>
  <si>
    <t>Sales - Comfort Advisors</t>
  </si>
  <si>
    <t>Install - AOR</t>
  </si>
  <si>
    <t>OWNS Project</t>
  </si>
  <si>
    <t>Company</t>
  </si>
  <si>
    <t>The Purpose of all Departmental and product manager OPSPs/Rocks - is to align our work flow, &amp; improve Conversion for customers.</t>
  </si>
  <si>
    <t>Total Internal/Operational Marketing</t>
  </si>
  <si>
    <t>Internal Marketing Process</t>
  </si>
  <si>
    <t>Networking Groups (BNI)</t>
  </si>
  <si>
    <t>Total Digital Based Mediums</t>
  </si>
  <si>
    <t>Digital Marketing</t>
  </si>
  <si>
    <t>Target</t>
  </si>
  <si>
    <t>Lead by Source - Review &amp; Campaign</t>
  </si>
  <si>
    <t>Gross Profit per Crew Day on Job is:</t>
  </si>
  <si>
    <t>Gross Profit on this Job is:</t>
  </si>
  <si>
    <t>Net Profit % on this job is:</t>
  </si>
  <si>
    <t>Job Price Tendered to Consumer</t>
  </si>
  <si>
    <t>Desired Net Profit -ADD in DOLLARS</t>
  </si>
  <si>
    <t>Bottom Line Commission - SET DOLLAR FIGURE</t>
  </si>
  <si>
    <t>Sub Total Breakeven on Job</t>
  </si>
  <si>
    <t>Enter Overhead Per Day Dollars</t>
  </si>
  <si>
    <t>Total Other Costs</t>
  </si>
  <si>
    <t>Warr. Reserve for Company 1-30 Days</t>
  </si>
  <si>
    <t>11-16 Warranty Costs (MINE-Deferred Liability)</t>
  </si>
  <si>
    <t xml:space="preserve">Added 3 Year Service Agreement </t>
  </si>
  <si>
    <t>Purchased Supplier Extended Warranty 1-10 Years - LABOR ONLY</t>
  </si>
  <si>
    <t>CASH REBATE CARD-VISA</t>
  </si>
  <si>
    <t>Financing Costs Buydown 15 Year Plan- Supplier Credits</t>
  </si>
  <si>
    <t>Subcontractors - Crane</t>
  </si>
  <si>
    <t>Permit</t>
  </si>
  <si>
    <t>Total Labor Costs on Estimate</t>
  </si>
  <si>
    <t>Labor fringe @ 30 %</t>
  </si>
  <si>
    <t>Total Labor</t>
  </si>
  <si>
    <t>Delivery &amp; Staging</t>
  </si>
  <si>
    <t>Shop Labor</t>
  </si>
  <si>
    <t>Overtime</t>
  </si>
  <si>
    <t>Total Labor - WE USE TASK - FIXED RATE SPECIALPAY</t>
  </si>
  <si>
    <t>Crew Rate/Hr</t>
  </si>
  <si>
    <t>Hours</t>
  </si>
  <si>
    <t>Total Material</t>
  </si>
  <si>
    <t>Tax Rate and Applicable Tax Dollars</t>
  </si>
  <si>
    <t>Sub Total Materials</t>
  </si>
  <si>
    <t xml:space="preserve">   Breaker/Fuse/Disconnect</t>
  </si>
  <si>
    <t xml:space="preserve">   Return/Supply </t>
  </si>
  <si>
    <t xml:space="preserve">   Stat</t>
  </si>
  <si>
    <t xml:space="preserve">   Pad</t>
  </si>
  <si>
    <t xml:space="preserve">   Copper</t>
  </si>
  <si>
    <t>Materials including Stat</t>
  </si>
  <si>
    <t>Total Equipment Costs</t>
  </si>
  <si>
    <t>Additional Items You May Want to Add</t>
  </si>
  <si>
    <t>1 Add - IAQ ACCESSORY - of CHOICE</t>
  </si>
  <si>
    <t>Sub-Total Equipment</t>
  </si>
  <si>
    <t>FREE Water Heater 40 Gall Gas</t>
  </si>
  <si>
    <t>5 TON</t>
  </si>
  <si>
    <t>4 TON</t>
  </si>
  <si>
    <t>3.5 TON</t>
  </si>
  <si>
    <t>3 TON</t>
  </si>
  <si>
    <t>1 TON</t>
  </si>
  <si>
    <t>Model</t>
  </si>
  <si>
    <t>Make</t>
  </si>
  <si>
    <t>SEER 2 Replacement System Pricing - Breakeven and Analysis of GP Per Man Day Pricing</t>
  </si>
  <si>
    <t>16 Year Parts and Labor/Free Water Heater/Free Accessory/$1000 Cash VISA-15 Year Financing</t>
  </si>
  <si>
    <t>Dual Fuel</t>
  </si>
  <si>
    <t>Heat Pump Dual Fuel</t>
  </si>
  <si>
    <t>Residential Duct Work</t>
  </si>
  <si>
    <t>Comm. AOR</t>
  </si>
  <si>
    <t>Comm. Service</t>
  </si>
  <si>
    <t>We see what each week, month brings</t>
  </si>
  <si>
    <t>Summary Average Totals</t>
  </si>
  <si>
    <t>We track the crews</t>
  </si>
  <si>
    <t>% of Crew Days Filled Month</t>
  </si>
  <si>
    <t>Selling efficiency is based on days sold versus days unsold</t>
  </si>
  <si>
    <t>AOR Crew Days Filled</t>
  </si>
  <si>
    <t>Total Capacity In AOR Available to Sell</t>
  </si>
  <si>
    <t>How Many Crews Do You Have?</t>
  </si>
  <si>
    <t>AOR Crew Days Available in a Month</t>
  </si>
  <si>
    <t>TARGETS</t>
  </si>
  <si>
    <t>Total work days at start of month</t>
  </si>
  <si>
    <t>Saturdays NOT included (FREE)</t>
  </si>
  <si>
    <t>AOR CREW DAYS EFFICIENCY</t>
  </si>
  <si>
    <t>Update</t>
  </si>
  <si>
    <t>Cost of Sales-Parts &amp; Materials</t>
  </si>
  <si>
    <t>Cost of Sales - Salaries</t>
  </si>
  <si>
    <t>Payments for Rental of facilities</t>
  </si>
  <si>
    <t>ADDITIONAL NOTES FOR THE MONTH</t>
  </si>
  <si>
    <t>Additional Comments</t>
  </si>
  <si>
    <t>Reporting</t>
  </si>
  <si>
    <t>2nd, 3rd Drop</t>
  </si>
  <si>
    <t>Launch Date</t>
  </si>
  <si>
    <t>Draft Date</t>
  </si>
  <si>
    <t>AUTHOR</t>
  </si>
  <si>
    <t>STATUS/UPDATE</t>
  </si>
  <si>
    <t>KEY METRICS</t>
  </si>
  <si>
    <t>CALL TO ACTION/PROMOTIONS</t>
  </si>
  <si>
    <t>AWARENESS VEHICLES/MEDIUMS MIX</t>
  </si>
  <si>
    <t>SELLING MESSAGING/CREATIVE</t>
  </si>
  <si>
    <t>CAMPAIGN GOALS</t>
  </si>
  <si>
    <t>CAMPAIGN HEADLINE</t>
  </si>
  <si>
    <t>TARGET GEO ZONES</t>
  </si>
  <si>
    <t>TARGET AUDIENCE</t>
  </si>
  <si>
    <t>VERTICAL</t>
  </si>
  <si>
    <t>DECEMBER</t>
  </si>
  <si>
    <t>NOVEMBER</t>
  </si>
  <si>
    <t>OCTOBER</t>
  </si>
  <si>
    <t>SEPTEMBER</t>
  </si>
  <si>
    <t>AUGUST</t>
  </si>
  <si>
    <t>JULY</t>
  </si>
  <si>
    <t>JUNE</t>
  </si>
  <si>
    <t>GENERATORS</t>
  </si>
  <si>
    <t>DEMAND SERVICE</t>
  </si>
  <si>
    <t>INSTALL</t>
  </si>
  <si>
    <t>EXISTING CLIENTS</t>
  </si>
  <si>
    <t>Maintenance PTU's</t>
  </si>
  <si>
    <t>Jan 4th</t>
  </si>
  <si>
    <t xml:space="preserve">NEW CUSTOMER </t>
  </si>
  <si>
    <t>MAINTENANCE</t>
  </si>
  <si>
    <t>MAINTEANCE</t>
  </si>
  <si>
    <t xml:space="preserve">Demand Service </t>
  </si>
  <si>
    <t>Residential Install</t>
  </si>
  <si>
    <t>RESIDENTIAL INSTALL</t>
  </si>
  <si>
    <t>Monica</t>
  </si>
  <si>
    <t>Feb 17th/18th</t>
  </si>
  <si>
    <t>Feb 17th</t>
  </si>
  <si>
    <t>Feb 9th</t>
  </si>
  <si>
    <t>Elekes</t>
  </si>
  <si>
    <t>20 Leads/10 Sales/15K/15 MTC Agreements</t>
  </si>
  <si>
    <t>Direct mail targeted letter</t>
  </si>
  <si>
    <t xml:space="preserve">Sweet 16, The Price is Right - Bob Barker </t>
  </si>
  <si>
    <t>20 Sales sits/10 Sales Directly</t>
  </si>
  <si>
    <t>Database from Tuck-in ONLY</t>
  </si>
  <si>
    <t>4000 new clients</t>
  </si>
  <si>
    <t xml:space="preserve">   Target new Smaller Contractors</t>
  </si>
  <si>
    <t>CURRENT CLIENTS</t>
  </si>
  <si>
    <t xml:space="preserve">ACQUISITION </t>
  </si>
  <si>
    <t>NEW CUSTOMERS</t>
  </si>
  <si>
    <t>FEBRUARY</t>
  </si>
  <si>
    <t>JANUARY</t>
  </si>
  <si>
    <t xml:space="preserve">Residential Geothermal </t>
  </si>
  <si>
    <t>Residential Change Out</t>
  </si>
  <si>
    <t>Residential Geothermal</t>
  </si>
  <si>
    <t>Electrical Generators</t>
  </si>
  <si>
    <t xml:space="preserve">              Commercial Mtc. Targeted Letters</t>
  </si>
  <si>
    <t xml:space="preserve">              Residential Promo Letter</t>
  </si>
  <si>
    <t xml:space="preserve">              Electrical Generator Letter</t>
  </si>
  <si>
    <t xml:space="preserve">     BNI - Commercial Networking</t>
  </si>
  <si>
    <t xml:space="preserve">    Promotion - Financing 15 Years/ No Interest</t>
  </si>
  <si>
    <t xml:space="preserve">    Promotion # 1 Sweet 16 - Water Heater</t>
  </si>
  <si>
    <t xml:space="preserve">    BNI Network</t>
  </si>
  <si>
    <t xml:space="preserve">     Newspaper Releases - Cause Marketing </t>
  </si>
  <si>
    <t>ACQUISITION LETTERS</t>
  </si>
  <si>
    <t>Home Performance Contracting - Free Evaluation</t>
  </si>
  <si>
    <t xml:space="preserve">DUCT Cleaning - Price per Duct </t>
  </si>
  <si>
    <t>Seweroscopy - Camera Inspection</t>
  </si>
  <si>
    <t>Cancer Awareness - Pretty in Pink Campaign</t>
  </si>
  <si>
    <t>Detailed 2024 Marketing Budget - Electrical</t>
  </si>
  <si>
    <t>NAME</t>
  </si>
  <si>
    <t>Name</t>
  </si>
  <si>
    <t>Scorecard</t>
  </si>
  <si>
    <t>4. Installation/Replacement Scorecard</t>
  </si>
  <si>
    <t>8. Accounting and Financial Scorecard</t>
  </si>
  <si>
    <t>a. Service efficiency ratio Billed hours/ Paid Hours</t>
  </si>
  <si>
    <t>a. Capacity - Theoretical Production</t>
  </si>
  <si>
    <t>a. EBIT Month and year to date</t>
  </si>
  <si>
    <t>b. Gross Profit dollars per crew day</t>
  </si>
  <si>
    <t>c. DFO - Diagnostic Fees only calls - less than 5%</t>
  </si>
  <si>
    <t>c. Sales conversion ratio</t>
  </si>
  <si>
    <t>c. DSO - Account Receivables outstanding Dales Sales Outstanding</t>
  </si>
  <si>
    <t>d. Gross profit dollars per hour $150.00 or greater</t>
  </si>
  <si>
    <t>d. Average ticket for sales</t>
  </si>
  <si>
    <t>d. Cash On Hand - Working Capital 10% or Greater</t>
  </si>
  <si>
    <t>e. Club agreement # 's/Qty/ - conversion ratio no less than 50%</t>
  </si>
  <si>
    <t>e. GP per dollars per sales call average</t>
  </si>
  <si>
    <t>e. Mix % of each Vertical - to budget to actual</t>
  </si>
  <si>
    <t>f. Attendance</t>
  </si>
  <si>
    <t>g. Truck Inventory Count Accuracy</t>
  </si>
  <si>
    <t>g. Same day completion %</t>
  </si>
  <si>
    <t>h. Lead Turnover Ratio - 1 lead turnover out of 8-12 calls</t>
  </si>
  <si>
    <t>h. Customer satisfaction index</t>
  </si>
  <si>
    <t>i. Average ticket $ 450.00 or greater no sales</t>
  </si>
  <si>
    <t>i. Callback percentages - less than 1%</t>
  </si>
  <si>
    <t>j. Accessory sales - 1 sale out average of 8 calls</t>
  </si>
  <si>
    <t>j. Actual efficiency - vs capacity - days sold vs days available to sell</t>
  </si>
  <si>
    <t>b. Cost per lead by medium</t>
  </si>
  <si>
    <t>k. Reviews generated by technicians</t>
  </si>
  <si>
    <t>k. Labor to sales of 9% or less</t>
  </si>
  <si>
    <t>c. Conversion table of leads generated by medium</t>
  </si>
  <si>
    <t>l. Callback percentage</t>
  </si>
  <si>
    <t>l. Parts and materials 7-9% or less of sales</t>
  </si>
  <si>
    <t>d. Promotions targeted for shoulder season by vertical</t>
  </si>
  <si>
    <t>m. Gross margin 60% or greater, Account Receivable at DSO &gt; 15 Days</t>
  </si>
  <si>
    <t>e. Conversions and target sales by medium</t>
  </si>
  <si>
    <t>n. Labor to labor sales ratio of 22% or less</t>
  </si>
  <si>
    <t>f. Crew capacity filled by month/year for selling efficiency</t>
  </si>
  <si>
    <t>2. Plumbing Scorecard</t>
  </si>
  <si>
    <t>5. Sales Scorecard</t>
  </si>
  <si>
    <t>a. Capacity - Theoretical Production Average ticket times 100% sold capacity</t>
  </si>
  <si>
    <t>b. Gross Profit dollars per crew day $3500 or greater</t>
  </si>
  <si>
    <t>c. Sales Closure/conversion ratio by medium - Lead Turnovers closure 80% /New Marketed Leads 40% &gt;</t>
  </si>
  <si>
    <t>d. Average ticket for sales $15,000 +</t>
  </si>
  <si>
    <t>e. Club agreement sales - conversion ratio no less than 50%</t>
  </si>
  <si>
    <t>e. GP per dollars per sales call average - some will look at revenue per lead $1750 per lead GP</t>
  </si>
  <si>
    <t>h. Average ticket $ 850.00 or greater no sales</t>
  </si>
  <si>
    <t>5A - Sales Rehash Scorecard</t>
  </si>
  <si>
    <t xml:space="preserve">10. Commercial maintenance and replacement </t>
  </si>
  <si>
    <t>i. Reviews Generated</t>
  </si>
  <si>
    <t>a. Closure Ratio - rehashed opportunities</t>
  </si>
  <si>
    <t>a. Commercial maintenance sales calls weekly made by CAM - KPI = 100</t>
  </si>
  <si>
    <t>j. Callback percentage - less than 1.5%</t>
  </si>
  <si>
    <t>b. Average ticket of sales closure rehash</t>
  </si>
  <si>
    <t>k. Gross margin at 50% or greater DSO less than &lt; 15 days</t>
  </si>
  <si>
    <t>c. Commercial presentations/Demos mad by CAM = KPI = 3</t>
  </si>
  <si>
    <t>d. Commercial agreements sold week by CAM - KPI = 1 aver ticket 10K over year</t>
  </si>
  <si>
    <t>3. Electrical Scorecard</t>
  </si>
  <si>
    <t>6. CSR - Dispatch Scorecard</t>
  </si>
  <si>
    <t>e. Commercial revenue generated by CAM - 3 to 1 ratio is KPI</t>
  </si>
  <si>
    <t>a. Calls field</t>
  </si>
  <si>
    <t xml:space="preserve">f. The Commercial revenue and GP by CAM - KPI = 4 GP$ to 1$ labor </t>
  </si>
  <si>
    <t>b. Calls dropped</t>
  </si>
  <si>
    <t>c. Calls scored at 3 and above out of 5</t>
  </si>
  <si>
    <t>d. Dispatch efficiency - tied to dispatching</t>
  </si>
  <si>
    <t>e. Average Ticket $250 or greater</t>
  </si>
  <si>
    <t>e. Happy calls completed</t>
  </si>
  <si>
    <t>g. Staffing for the week and month</t>
  </si>
  <si>
    <t>h. Reviews Generated</t>
  </si>
  <si>
    <t>h. Google Review Count</t>
  </si>
  <si>
    <t>i. Callback percentages</t>
  </si>
  <si>
    <t>i. New Customers</t>
  </si>
  <si>
    <t>j. Gross Margin at 40% or greater DSO Less than &lt; 15 Days</t>
  </si>
  <si>
    <t>7. Warehouse/Inventory Scorecard</t>
  </si>
  <si>
    <t>a. Purchase orders written per week</t>
  </si>
  <si>
    <t>b. Return and adjustments made weekly</t>
  </si>
  <si>
    <t>c. Open returns and labor credits</t>
  </si>
  <si>
    <t>d. Inventory Turns of repair parts demand service</t>
  </si>
  <si>
    <t>e. Inventory Turns Equipment</t>
  </si>
  <si>
    <t>f. Inventory as a % of total sales</t>
  </si>
  <si>
    <t>f. Open Leads % vs total leads</t>
  </si>
  <si>
    <t>Nebraska &amp; Kansas</t>
  </si>
  <si>
    <t>Pos 1</t>
  </si>
  <si>
    <t>Pos 2</t>
  </si>
  <si>
    <t>Pos 3</t>
  </si>
  <si>
    <t>Pos 4</t>
  </si>
  <si>
    <t>Pos 5</t>
  </si>
  <si>
    <t>Pos 6</t>
  </si>
  <si>
    <t>Pos 7</t>
  </si>
  <si>
    <t>1A. Service Scorecard</t>
  </si>
  <si>
    <t xml:space="preserve">e. Total Club agreement # 's/Qty/ - overall </t>
  </si>
  <si>
    <t>a. Average ticket $250 or greater</t>
  </si>
  <si>
    <t>b. New customer club conversions 50% or greater</t>
  </si>
  <si>
    <t>c. Existing Customers Renewals Target 85% or greater</t>
  </si>
  <si>
    <t>d. PTU Marketing Client Conversions 60-65% or greater</t>
  </si>
  <si>
    <t>Brand Promises</t>
  </si>
  <si>
    <t>Financial Goals - 2025</t>
  </si>
  <si>
    <t>Marketing Goals 2025</t>
  </si>
  <si>
    <t>Maintenance Residential</t>
  </si>
  <si>
    <t>Generators</t>
  </si>
  <si>
    <t>MARKETING PLANNING ROADMAP</t>
  </si>
  <si>
    <t>ROADMAP of Advertising MEDIA MIX</t>
  </si>
  <si>
    <t>PURPLE- Products in BETA and Test Phases</t>
  </si>
  <si>
    <t>FOR TRADES</t>
  </si>
  <si>
    <t>Situation Analysis - What are MY GAPS?</t>
  </si>
  <si>
    <t>The BRAND - Brand Brief - Style Guide with All Templates</t>
  </si>
  <si>
    <t>Green - Products we need to develop</t>
  </si>
  <si>
    <t xml:space="preserve">            Market Analysis/Share/Position/Consumers/Target Markets</t>
  </si>
  <si>
    <t xml:space="preserve">Market Analysis-Evaluation of Market - FOCUS Groups &amp; Brand TOMA </t>
  </si>
  <si>
    <t>Company Marketing Plan - Outlining Annual/Monthly Plans</t>
  </si>
  <si>
    <t>Brand Identification</t>
  </si>
  <si>
    <t>Brand Brief</t>
  </si>
  <si>
    <t>Company Goals - Departmental</t>
  </si>
  <si>
    <t>Sales Goals - Departmental</t>
  </si>
  <si>
    <t>GP Goals by Department</t>
  </si>
  <si>
    <t>Lead Plan by Department - lead sources - lead Pyramid - Where are the leads (LEAD PYRAMID)</t>
  </si>
  <si>
    <t>Brand Promises/Themes/U.S.P/Creative/Jingles</t>
  </si>
  <si>
    <t>Funnel 1</t>
  </si>
  <si>
    <t>Marketing Strategies  1-15</t>
  </si>
  <si>
    <t>1. Brand Consistency - Identity-Voice Strategy</t>
  </si>
  <si>
    <t>7. Internal Marketing &amp; Leadership Strategy</t>
  </si>
  <si>
    <t>2. Club - Service Agreement Strategy (Existing Customers)</t>
  </si>
  <si>
    <t>8. Operational Marketing Strategy</t>
  </si>
  <si>
    <t>3. Tuck-In Strategy - Low Capital Outlays</t>
  </si>
  <si>
    <t>4. Text Campaigns</t>
  </si>
  <si>
    <t>4. Pricing Strategies-Financing-Positioning-Breakeven/Shoulder</t>
  </si>
  <si>
    <t>10. E-Commerce to Consumers</t>
  </si>
  <si>
    <t>5. Tuck-ins</t>
  </si>
  <si>
    <t>5. Media Planning 1 - Direct Response Mediums - Strategy</t>
  </si>
  <si>
    <t>11. Referral campaign Strategy - Existing Clients drive Leads</t>
  </si>
  <si>
    <t>6. Media Planning - Broadcast -Traditional Medias</t>
  </si>
  <si>
    <t>12. Event Based Marketing Strategies - Networking</t>
  </si>
  <si>
    <t>8. Remarketing/Retargeting Ads</t>
  </si>
  <si>
    <t xml:space="preserve">                                   Roof Types/Insurance/Solar/Gutters/New Markets?</t>
  </si>
  <si>
    <t xml:space="preserve">             Paid PPC - Google/Bing</t>
  </si>
  <si>
    <t>GMB Pages(UPDATED)</t>
  </si>
  <si>
    <t xml:space="preserve">           Remarketing Ads</t>
  </si>
  <si>
    <t>Review Mgt.</t>
  </si>
  <si>
    <t>Active LSAG Campaigns</t>
  </si>
  <si>
    <t xml:space="preserve">           1. Paid Ads</t>
  </si>
  <si>
    <t>Advanced GMB Strategy</t>
  </si>
  <si>
    <t>10. Newspaper Campaigns</t>
  </si>
  <si>
    <t xml:space="preserve">           2. Paid Bing Ads</t>
  </si>
  <si>
    <t xml:space="preserve">           1. FIRE FLAI</t>
  </si>
  <si>
    <t>Website-SEO Digital Brand Mgt. (PASSIVE MARKETING)</t>
  </si>
  <si>
    <t xml:space="preserve">   1. Direct Texting</t>
  </si>
  <si>
    <t xml:space="preserve">           2. Competitor Conquest</t>
  </si>
  <si>
    <t xml:space="preserve">   1. Blogs-SEO &amp; MARKETING COPY</t>
  </si>
  <si>
    <t xml:space="preserve">           3. FIREFLAI TV/RADIO</t>
  </si>
  <si>
    <t xml:space="preserve">   2. Organic Links</t>
  </si>
  <si>
    <t>Social Media</t>
  </si>
  <si>
    <t xml:space="preserve">   3. Schedule Engines</t>
  </si>
  <si>
    <t>Dashboard</t>
  </si>
  <si>
    <t>Internal Marketing</t>
  </si>
  <si>
    <t>External
Media + Marketing Funnels</t>
  </si>
  <si>
    <t>Operational
Marketing Opportunities</t>
  </si>
  <si>
    <t xml:space="preserve">   1. Paid Social (ACTIVE)</t>
  </si>
  <si>
    <t xml:space="preserve">   4. Directories</t>
  </si>
  <si>
    <t>New Customer Funnels - Media Plan</t>
  </si>
  <si>
    <t>Existing Customer Funnels</t>
  </si>
  <si>
    <t xml:space="preserve">   2. Brand-Engagement Social</t>
  </si>
  <si>
    <t xml:space="preserve">   5. Schema Markup</t>
  </si>
  <si>
    <t>LQR</t>
  </si>
  <si>
    <t>Reputation Management</t>
  </si>
  <si>
    <t xml:space="preserve">   6. Content - Town by Town</t>
  </si>
  <si>
    <t>1. Company Vision</t>
  </si>
  <si>
    <t>1. Broadcast - Radio, TV, Cable -Digital Tracking</t>
  </si>
  <si>
    <t>1. Email Drip Campaigns - Roof Care</t>
  </si>
  <si>
    <t>1. Website Contact Forms</t>
  </si>
  <si>
    <t xml:space="preserve">   3. Visual Content-Video</t>
  </si>
  <si>
    <t xml:space="preserve">   7. Landing Pages-QR/UTM</t>
  </si>
  <si>
    <t xml:space="preserve">Live Chat </t>
  </si>
  <si>
    <t>2. Purpose \ Mission</t>
  </si>
  <si>
    <t>2. Direct Marketing Options</t>
  </si>
  <si>
    <t>2. Call Center-Existing Client Calls</t>
  </si>
  <si>
    <t>2. Schedule Engines Book Calls</t>
  </si>
  <si>
    <t>3. Culture Dev.-Core Values</t>
  </si>
  <si>
    <t xml:space="preserve">    A. Direct Mail - ALL -postcards/Letters</t>
  </si>
  <si>
    <t>3. Club Agreement-Maintenance</t>
  </si>
  <si>
    <t xml:space="preserve">3. CSR Call booking SOP </t>
  </si>
  <si>
    <t>4. Sales training</t>
  </si>
  <si>
    <t xml:space="preserve">    B. Call Center - Outbound</t>
  </si>
  <si>
    <t>4. Referrals-Active Funnel</t>
  </si>
  <si>
    <t>4. Lead Quality Review (LQR)</t>
  </si>
  <si>
    <t xml:space="preserve">   1. Creative Ads/Creative Design</t>
  </si>
  <si>
    <t>5. CSR Train</t>
  </si>
  <si>
    <t xml:space="preserve">    C. Precision Tune-up Models/Funnels</t>
  </si>
  <si>
    <t>5. Review All Mktg KPI</t>
  </si>
  <si>
    <t>Direct Mail (content library)</t>
  </si>
  <si>
    <t>Television</t>
  </si>
  <si>
    <t>Print Media</t>
  </si>
  <si>
    <t>6. Technician Training - LTO</t>
  </si>
  <si>
    <t>6. Target Existing Letters/Promotions</t>
  </si>
  <si>
    <t>6. Dashboard</t>
  </si>
  <si>
    <t>Radio</t>
  </si>
  <si>
    <t xml:space="preserve">   1. PTU Postcards</t>
  </si>
  <si>
    <t xml:space="preserve">   1. Broadcast Network</t>
  </si>
  <si>
    <t xml:space="preserve">  1. Newspaper</t>
  </si>
  <si>
    <t>7. Department/Team Huddles</t>
  </si>
  <si>
    <t xml:space="preserve">    A. SEO - Brand Mgt - Organic Leads</t>
  </si>
  <si>
    <t>7. Promotions -Levels 1, 2, 3 Seasonal</t>
  </si>
  <si>
    <t>7. Pricing Strategies by Segment</t>
  </si>
  <si>
    <t xml:space="preserve">   2. Targeted Mailers</t>
  </si>
  <si>
    <t xml:space="preserve">   2. Cable </t>
  </si>
  <si>
    <t xml:space="preserve">   2. Magazines</t>
  </si>
  <si>
    <t>8. 1 on 1's - discussions</t>
  </si>
  <si>
    <t xml:space="preserve">    B. Social Paid Adv.</t>
  </si>
  <si>
    <t>8. E-Commerce</t>
  </si>
  <si>
    <t>8. Digital Sales Processes</t>
  </si>
  <si>
    <t xml:space="preserve">  2. Traditional Radio</t>
  </si>
  <si>
    <t xml:space="preserve">   3. Val - Pak</t>
  </si>
  <si>
    <t>9. Company Quarterly Mtgs.</t>
  </si>
  <si>
    <t xml:space="preserve">    C. Social branded - Campaigns</t>
  </si>
  <si>
    <t xml:space="preserve">9. Existing Customer Social Media </t>
  </si>
  <si>
    <t>9. A Rehash Lead Model/Internal or Paid</t>
  </si>
  <si>
    <t xml:space="preserve">   4. Creative for the Ad Campaigns</t>
  </si>
  <si>
    <t>10. Company Business Plan-Shared</t>
  </si>
  <si>
    <t>10. External ZOOM Sales Models?  Applications</t>
  </si>
  <si>
    <t>11. Internal Newsletter</t>
  </si>
  <si>
    <t xml:space="preserve">    E. Texting to clients VIA Service Titan/Other</t>
  </si>
  <si>
    <t xml:space="preserve">    F. Review Generation</t>
  </si>
  <si>
    <t>13. Departmental Business Plan</t>
  </si>
  <si>
    <t xml:space="preserve">    G. Reputation Management</t>
  </si>
  <si>
    <t>14. Project Plan Reviews</t>
  </si>
  <si>
    <t xml:space="preserve">    H. Live AI Chat Bot</t>
  </si>
  <si>
    <t>115. Internal Dashboards-Review KPI's</t>
  </si>
  <si>
    <t xml:space="preserve">    I. Lead Quality Review-Call Reviews</t>
  </si>
  <si>
    <t xml:space="preserve">    J. Local Services - LSG</t>
  </si>
  <si>
    <t xml:space="preserve">    K. Google Paid - PPC</t>
  </si>
  <si>
    <t xml:space="preserve">         Branded Search &amp; external Campaigns</t>
  </si>
  <si>
    <t xml:space="preserve">    L. Bing Paid External Campaigns</t>
  </si>
  <si>
    <t xml:space="preserve">    M. All Media Digital &amp; Ties</t>
  </si>
  <si>
    <t xml:space="preserve">    N. E-Commerce Sites</t>
  </si>
  <si>
    <t xml:space="preserve">    O. Remarketing Models</t>
  </si>
  <si>
    <t>4. Referral Campaigns</t>
  </si>
  <si>
    <t>5. Home Shows</t>
  </si>
  <si>
    <t>6. Yelp \ Angies List</t>
  </si>
  <si>
    <t>7. Door Hangers</t>
  </si>
  <si>
    <t>8. Acquisition Tuck-In Strategies</t>
  </si>
  <si>
    <t>9. Big-Box Retail Models/HD/COSTCO</t>
  </si>
  <si>
    <t xml:space="preserve">  1. Digital Radio - OTT</t>
  </si>
  <si>
    <t>13. Cause Marketing Strategy</t>
  </si>
  <si>
    <t>11. Broadcast Medias</t>
  </si>
  <si>
    <t>Passive</t>
  </si>
  <si>
    <t>Active</t>
  </si>
  <si>
    <t xml:space="preserve">     a. Social Organic/Brand/Community</t>
  </si>
  <si>
    <t>3. Email Drip Campaigns  Existing Clients</t>
  </si>
  <si>
    <t>6. Local Services Ads Google</t>
  </si>
  <si>
    <t xml:space="preserve">                                                                           Marketing Strategies - Comp \ Dept \ Seasonal Promotions</t>
  </si>
  <si>
    <t xml:space="preserve">3. Digital Marketing </t>
  </si>
  <si>
    <t xml:space="preserve">    q. FIREFLAI TV/RADIO- OTT</t>
  </si>
  <si>
    <t>Home Wellness</t>
  </si>
  <si>
    <t>Home Wellness MTC.</t>
  </si>
  <si>
    <t>Financial Benchmarks, many are minimums.</t>
  </si>
  <si>
    <t>Data sourced from financial studies of top 245 companies across markets</t>
  </si>
  <si>
    <t>KPI Chart # 2</t>
  </si>
  <si>
    <t>KPI Chart # 3</t>
  </si>
  <si>
    <t>KPI Chart # 4</t>
  </si>
  <si>
    <t>KPI Chart # 5</t>
  </si>
  <si>
    <t>KPI Chart # 6</t>
  </si>
  <si>
    <t>KPI Chart # 7</t>
  </si>
  <si>
    <t>KPI Chart # 8</t>
  </si>
  <si>
    <t>KPI Chart # 9</t>
  </si>
  <si>
    <t>KPI Chart # 10</t>
  </si>
  <si>
    <t>KPI Chart # 11</t>
  </si>
  <si>
    <t>KPI Chart # 12</t>
  </si>
  <si>
    <t>TOTAL COMPANY ANALYSIS</t>
  </si>
  <si>
    <t>KPI's Analysis by departmental</t>
  </si>
  <si>
    <t>Industry KPI</t>
  </si>
  <si>
    <t>Your Company</t>
  </si>
  <si>
    <t xml:space="preserve">Your Company </t>
  </si>
  <si>
    <t>market Segments</t>
  </si>
  <si>
    <t>Performance</t>
  </si>
  <si>
    <t>to meet double digit Pre-Tax</t>
  </si>
  <si>
    <t>Replacement Contracts w/IAQ</t>
  </si>
  <si>
    <t>Total Replacement</t>
  </si>
  <si>
    <t>Totals of the Residential Service/Labor/Parts</t>
  </si>
  <si>
    <t>Total Service/Parts</t>
  </si>
  <si>
    <t>Totals of the Residential</t>
  </si>
  <si>
    <t>Totals of the Residential Maintenance</t>
  </si>
  <si>
    <t>Total Maintenance</t>
  </si>
  <si>
    <t>Totals Maintenance</t>
  </si>
  <si>
    <t>Total New Home</t>
  </si>
  <si>
    <t>Trak New Home</t>
  </si>
  <si>
    <t>Commercial Plan &amp; Spec</t>
  </si>
  <si>
    <t>Commercial Design &amp; Build</t>
  </si>
  <si>
    <t>Plumbing Replacement</t>
  </si>
  <si>
    <t>Service/Parts</t>
  </si>
  <si>
    <t>Custom</t>
  </si>
  <si>
    <t>Trak</t>
  </si>
  <si>
    <t>Plan &amp; Spec</t>
  </si>
  <si>
    <t>Design &amp; Build</t>
  </si>
  <si>
    <t>and Service</t>
  </si>
  <si>
    <t>Suggested Ratio of Support to Production based on mix%</t>
  </si>
  <si>
    <t>1 to 3 or (.5 or less is better)</t>
  </si>
  <si>
    <t xml:space="preserve">Target 1 to 3 ratio (.33 or less) </t>
  </si>
  <si>
    <t xml:space="preserve">Target 1 to 3 ratio(.33 or less) </t>
  </si>
  <si>
    <t>1 support to 3 field production or greater</t>
  </si>
  <si>
    <t>1support to 4 field production or greater</t>
  </si>
  <si>
    <t>1 to 4 all commercial (.25 or less)</t>
  </si>
  <si>
    <t>1 support to 3 production</t>
  </si>
  <si>
    <t>1 to 3</t>
  </si>
  <si>
    <t>1 to 3 all commercial</t>
  </si>
  <si>
    <t>1support to 2 field production or greater</t>
  </si>
  <si>
    <t xml:space="preserve">Target 1 to 4 ratio (.25 or less) </t>
  </si>
  <si>
    <t>Total Revenues Per employee by Department</t>
  </si>
  <si>
    <t>Total Revenues Per employee</t>
  </si>
  <si>
    <t>Minimum of $400,000 or greater</t>
  </si>
  <si>
    <t>Total Revenues Per employee  (Service)</t>
  </si>
  <si>
    <t>Target 80,000 per svc. employee or greater</t>
  </si>
  <si>
    <t>Target 100,000 per svc. employee or greater</t>
  </si>
  <si>
    <t>Minimum of $100,000 or greater</t>
  </si>
  <si>
    <t>Minimum of $80,000 or greater</t>
  </si>
  <si>
    <t>$ 150,000 or greater</t>
  </si>
  <si>
    <t>Target 80,000</t>
  </si>
  <si>
    <t>55,000-60,000</t>
  </si>
  <si>
    <t>$ 100,000 or greater</t>
  </si>
  <si>
    <t>$ 110,000 or greater</t>
  </si>
  <si>
    <t>Target 120,000 per employee or greater</t>
  </si>
  <si>
    <t>Revenue Per Vehicle for total company performance</t>
  </si>
  <si>
    <t>Revenue Per Technician/Vehicle</t>
  </si>
  <si>
    <t>Min of 400,000, target 600,000</t>
  </si>
  <si>
    <t>$450K &gt; target</t>
  </si>
  <si>
    <t>$80,000 per truck or greater</t>
  </si>
  <si>
    <t>250,000 per Tech/Vehicle</t>
  </si>
  <si>
    <t>$225,000 or greater per crew</t>
  </si>
  <si>
    <t>Min of 100,000, target 120,000</t>
  </si>
  <si>
    <t>$550,000 per truck or greater</t>
  </si>
  <si>
    <t>Revenue Per Installation Crew (2 Man Crew)</t>
  </si>
  <si>
    <t>Min target 2,500,000  &amp; Up</t>
  </si>
  <si>
    <t>Dispatchers per Technician in Demand Service</t>
  </si>
  <si>
    <t>1-6 Min, target 1-8 or greater</t>
  </si>
  <si>
    <t>Min $350,000  target 500K &amp; Up</t>
  </si>
  <si>
    <t>Min $350,000, target 500K &amp; Up</t>
  </si>
  <si>
    <t>$ 500,000 per crew or greater</t>
  </si>
  <si>
    <t>$ 325,000 or greater</t>
  </si>
  <si>
    <t>$ 250,000 per crew or greater</t>
  </si>
  <si>
    <t>Average Sale Price per Contract Job for the company</t>
  </si>
  <si>
    <t>See Install AOR</t>
  </si>
  <si>
    <r>
      <t>Average Sale per Job/Per Ticket/</t>
    </r>
    <r>
      <rPr>
        <b/>
        <sz val="10"/>
        <rFont val="Arial"/>
        <family val="2"/>
      </rPr>
      <t>NO SERVICE SALES</t>
    </r>
    <r>
      <rPr>
        <sz val="10"/>
        <rFont val="Arial"/>
        <family val="2"/>
      </rPr>
      <t>.</t>
    </r>
  </si>
  <si>
    <t>$15,000 all tickets Average</t>
  </si>
  <si>
    <r>
      <t>Average Sale per Job/Per Ticket/</t>
    </r>
    <r>
      <rPr>
        <b/>
        <sz val="10"/>
        <rFont val="Arial"/>
        <family val="2"/>
      </rPr>
      <t>NO SALES</t>
    </r>
    <r>
      <rPr>
        <sz val="10"/>
        <rFont val="Arial"/>
        <family val="2"/>
      </rPr>
      <t>.</t>
    </r>
  </si>
  <si>
    <t>$450 or greater</t>
  </si>
  <si>
    <t>$ 300 or More per Ticket</t>
  </si>
  <si>
    <r>
      <t xml:space="preserve">Average Sale per Job/Per Ticket/INCLUDES ACCESSORY ELECTRIC </t>
    </r>
    <r>
      <rPr>
        <b/>
        <sz val="10"/>
        <rFont val="Arial"/>
        <family val="2"/>
      </rPr>
      <t>SALES</t>
    </r>
    <r>
      <rPr>
        <sz val="10"/>
        <rFont val="Arial"/>
        <family val="2"/>
      </rPr>
      <t>.</t>
    </r>
  </si>
  <si>
    <t>$500 or greater</t>
  </si>
  <si>
    <r>
      <t>Average Sale per service invoice/</t>
    </r>
    <r>
      <rPr>
        <b/>
        <sz val="10"/>
        <rFont val="Arial"/>
        <family val="2"/>
      </rPr>
      <t>WITH SALES OF TECHS INCLUDED</t>
    </r>
    <r>
      <rPr>
        <sz val="10"/>
        <rFont val="Arial"/>
        <family val="2"/>
      </rPr>
      <t>.</t>
    </r>
  </si>
  <si>
    <t xml:space="preserve">See Service </t>
  </si>
  <si>
    <t>$250 Invoice</t>
  </si>
  <si>
    <t>?</t>
  </si>
  <si>
    <t xml:space="preserve">Service Dept - Service Labor to Parts Sales Ratio </t>
  </si>
  <si>
    <t>$2 labor to $1 part dollar</t>
  </si>
  <si>
    <t>Service Dept - Parts to Service Labor Only Revenue Ratio</t>
  </si>
  <si>
    <t>Service Dept - Parts to Sales Ratios</t>
  </si>
  <si>
    <t>Maint. Dept - Parts to Sales Ratios</t>
  </si>
  <si>
    <t>$1 labor to $1 part dollar</t>
  </si>
  <si>
    <t>No Service Dept</t>
  </si>
  <si>
    <t xml:space="preserve">$1 labor to $1 part dollar </t>
  </si>
  <si>
    <t>80% or Greater</t>
  </si>
  <si>
    <t>Target 75% or greater, not less 55%</t>
  </si>
  <si>
    <t>$ 150.00 GP Hr. or Greater</t>
  </si>
  <si>
    <t>$150.00 GP or greater per Hr.</t>
  </si>
  <si>
    <r>
      <t xml:space="preserve">Productivity Ratio Per Hr. Maint .Dept. </t>
    </r>
    <r>
      <rPr>
        <b/>
        <sz val="10"/>
        <rFont val="Arial"/>
        <family val="2"/>
      </rPr>
      <t>- No Sales</t>
    </r>
    <r>
      <rPr>
        <sz val="10"/>
        <rFont val="Arial"/>
        <family val="2"/>
      </rPr>
      <t xml:space="preserve"> (Revenues/Hrs. Paid)</t>
    </r>
  </si>
  <si>
    <t>$150. per hr. per Tech</t>
  </si>
  <si>
    <t>$250.00 or greater per Hr.@ 50% Efficiency</t>
  </si>
  <si>
    <t>60% or Greater</t>
  </si>
  <si>
    <t>75% or Greater</t>
  </si>
  <si>
    <t>100.00 GP Hr. or Greater</t>
  </si>
  <si>
    <t>$360.00 or greater</t>
  </si>
  <si>
    <t>Based on Contract Price (90% Goal)</t>
  </si>
  <si>
    <t>$60 or Greater</t>
  </si>
  <si>
    <t>$60.00 or greater</t>
  </si>
  <si>
    <t>Gross Profit Dollars per day - Production crews - Contract Only</t>
  </si>
  <si>
    <t>See AOR Install</t>
  </si>
  <si>
    <t>Gross Profit Dollars per day by Installation Crew.</t>
  </si>
  <si>
    <t>Gross Profit Dollars per tech per/Day.</t>
  </si>
  <si>
    <t>Minimum $1350 Per Day per Tech.</t>
  </si>
  <si>
    <t>Gross Profit Dollars per PTU Specialist per/Day.</t>
  </si>
  <si>
    <t>$ 150 per Tech Per Day</t>
  </si>
  <si>
    <t>Gross Margin Dollars per crew / day.</t>
  </si>
  <si>
    <t>$ 700 per day</t>
  </si>
  <si>
    <t>$ 450 per crew  day Minimum</t>
  </si>
  <si>
    <t>Gross Margin Dollars per crew per month of work.</t>
  </si>
  <si>
    <t>Target is $ 9,000 crew/Month</t>
  </si>
  <si>
    <t>Gross Margin Dollars per tech. / day.</t>
  </si>
  <si>
    <t>$500. Per Day per Tech</t>
  </si>
  <si>
    <t>$ 170-180 per Day</t>
  </si>
  <si>
    <t>Gross Margin Dollars per crew per month</t>
  </si>
  <si>
    <t>$6500 per crew/month</t>
  </si>
  <si>
    <t>Gross Margin Dollars per crew per day.</t>
  </si>
  <si>
    <t>Target is $ 6,000 crew/Month</t>
  </si>
  <si>
    <t>Gross Margin Dollars per day per man</t>
  </si>
  <si>
    <t>Minimum $150 Per Day per Tech.</t>
  </si>
  <si>
    <t>GROSS PROFIT Dollars per tech per/Day.</t>
  </si>
  <si>
    <t>Minimum $1000 Per Day per Tech.</t>
  </si>
  <si>
    <t>Labor  as % of Sales (non-burdened) (total w/burden 30% or less)</t>
  </si>
  <si>
    <t>Labor  as % of Sales (non-burdened)</t>
  </si>
  <si>
    <t>Less than 9% of Sales</t>
  </si>
  <si>
    <t>22% or less of Service Labor Only sales</t>
  </si>
  <si>
    <t>34% or less of Service sales</t>
  </si>
  <si>
    <t>Less than 12% of Sales</t>
  </si>
  <si>
    <t>Less than 25% of Sales</t>
  </si>
  <si>
    <t>15% or less</t>
  </si>
  <si>
    <t>23 % or less</t>
  </si>
  <si>
    <t>36% or less of Sales</t>
  </si>
  <si>
    <t>19% or less, Target 15%</t>
  </si>
  <si>
    <t>Less than 21% of Sales</t>
  </si>
  <si>
    <r>
      <t xml:space="preserve">Labor  as % of </t>
    </r>
    <r>
      <rPr>
        <b/>
        <sz val="10"/>
        <color indexed="10"/>
        <rFont val="Arial"/>
        <family val="2"/>
      </rPr>
      <t>LABOR ONLY Sales</t>
    </r>
    <r>
      <rPr>
        <sz val="10"/>
        <rFont val="Arial"/>
        <family val="2"/>
      </rPr>
      <t xml:space="preserve"> (non-burdened)</t>
    </r>
  </si>
  <si>
    <t xml:space="preserve">Equipment as a percent of sales </t>
  </si>
  <si>
    <t>Less than 29% of Sales</t>
  </si>
  <si>
    <t>Less than 27% of Sales</t>
  </si>
  <si>
    <t>24% or less</t>
  </si>
  <si>
    <t>Target 20-23%, less than 27%</t>
  </si>
  <si>
    <t>21% or less</t>
  </si>
  <si>
    <t>Materials/parts as a percent of sales</t>
  </si>
  <si>
    <t>Less than 9% of Repl. Sales</t>
  </si>
  <si>
    <t>13% or less</t>
  </si>
  <si>
    <t>6% or less</t>
  </si>
  <si>
    <t>Less than 11% of Sales</t>
  </si>
  <si>
    <t>Less than 13% of Repl. Sales</t>
  </si>
  <si>
    <t>23% or less</t>
  </si>
  <si>
    <t>12-18% or Less of Sales</t>
  </si>
  <si>
    <t>Target 11-13%</t>
  </si>
  <si>
    <t>17 % or less</t>
  </si>
  <si>
    <t>13% or Less of Sales</t>
  </si>
  <si>
    <t>18% or less</t>
  </si>
  <si>
    <t>All Forms of Unapplied Labor Expenses Added</t>
  </si>
  <si>
    <t xml:space="preserve">None - in labor </t>
  </si>
  <si>
    <t>None - in labor figures</t>
  </si>
  <si>
    <t>All Forms of Unapplied Labor Expenses (Callbacks parts/labor)</t>
  </si>
  <si>
    <t>1.5% or less</t>
  </si>
  <si>
    <t>Subcontracts(Varies greatly based on mix of Business)</t>
  </si>
  <si>
    <t>0-4% of sales</t>
  </si>
  <si>
    <t>0-1% of sales</t>
  </si>
  <si>
    <t>.5 % or less</t>
  </si>
  <si>
    <t xml:space="preserve">5-15% </t>
  </si>
  <si>
    <t>1% or less</t>
  </si>
  <si>
    <t>1%-3%</t>
  </si>
  <si>
    <t>3-4%</t>
  </si>
  <si>
    <t>Sales Salaries</t>
  </si>
  <si>
    <t>1-2%</t>
  </si>
  <si>
    <t>0-1%</t>
  </si>
  <si>
    <t>4-5%</t>
  </si>
  <si>
    <t>Commissions</t>
  </si>
  <si>
    <t>4-8%</t>
  </si>
  <si>
    <t>Commissions- If Service Sells</t>
  </si>
  <si>
    <t>3% or less</t>
  </si>
  <si>
    <t>6-8% or less of Sales</t>
  </si>
  <si>
    <t>7-8%</t>
  </si>
  <si>
    <t>Allocated Fringe Benefits 23-25% or Direct Labor Costs Only</t>
  </si>
  <si>
    <t>7-8% of Sales</t>
  </si>
  <si>
    <t>Allocated Fringe Benefits</t>
  </si>
  <si>
    <t>3-4% of Sales</t>
  </si>
  <si>
    <t>3-4 % of Sales</t>
  </si>
  <si>
    <t>3%-5%</t>
  </si>
  <si>
    <t>3-5%</t>
  </si>
  <si>
    <t>7% of Sales</t>
  </si>
  <si>
    <t>Commercial Contract Specific</t>
  </si>
  <si>
    <t>Job Start-up Costs</t>
  </si>
  <si>
    <t>.3 % or less</t>
  </si>
  <si>
    <t>Warranty</t>
  </si>
  <si>
    <t>1% or Less</t>
  </si>
  <si>
    <t>.5% or Less</t>
  </si>
  <si>
    <t>0 - Billed to Accountable Dept.</t>
  </si>
  <si>
    <t>0.3%-.5%</t>
  </si>
  <si>
    <t>1.5% -2.0% or less</t>
  </si>
  <si>
    <t>.5% or less</t>
  </si>
  <si>
    <t>0.1% - .5%</t>
  </si>
  <si>
    <t>0.5%-2.0% or less</t>
  </si>
  <si>
    <t>Buydowns for financing</t>
  </si>
  <si>
    <t>Equipment Rentals</t>
  </si>
  <si>
    <t>Warranty Parts - Labor Only</t>
  </si>
  <si>
    <t>-(4)%</t>
  </si>
  <si>
    <t>0-2% , 0 if using Piece Rate</t>
  </si>
  <si>
    <t>2% or less</t>
  </si>
  <si>
    <t>-(1)%</t>
  </si>
  <si>
    <t>Margin % w/out support Wages</t>
  </si>
  <si>
    <t>42% - 45% Mix Related</t>
  </si>
  <si>
    <t>42% - 45%</t>
  </si>
  <si>
    <t>35% Breakeven, 50% profit motive</t>
  </si>
  <si>
    <t>34% - 36%</t>
  </si>
  <si>
    <t>22 - 30%</t>
  </si>
  <si>
    <t>20-22%</t>
  </si>
  <si>
    <t>45-50%</t>
  </si>
  <si>
    <t>32-35%</t>
  </si>
  <si>
    <t>30-39%</t>
  </si>
  <si>
    <t>26-30%</t>
  </si>
  <si>
    <t>48-50%</t>
  </si>
  <si>
    <t>50% minimum target</t>
  </si>
  <si>
    <t>Total Marketing/Adv. Expense to sales</t>
  </si>
  <si>
    <t>Target 3% - less than 4%</t>
  </si>
  <si>
    <t>Target 1%</t>
  </si>
  <si>
    <t>.5 - 1.0 % or less</t>
  </si>
  <si>
    <t>5% or less</t>
  </si>
  <si>
    <t>Employee related costs - Includes Support Wages</t>
  </si>
  <si>
    <t>Target 13% less than 15%</t>
  </si>
  <si>
    <t>Target 11% or less</t>
  </si>
  <si>
    <t xml:space="preserve">Target 3% </t>
  </si>
  <si>
    <t>6-7%</t>
  </si>
  <si>
    <t>14% or less</t>
  </si>
  <si>
    <t>8-10%</t>
  </si>
  <si>
    <t>Vehicle % to sales</t>
  </si>
  <si>
    <t>Target 3% less than 4%</t>
  </si>
  <si>
    <t>2%-3%</t>
  </si>
  <si>
    <t>2-3%</t>
  </si>
  <si>
    <t xml:space="preserve">7-8% </t>
  </si>
  <si>
    <t>6% or Less</t>
  </si>
  <si>
    <t>Plant &amp; Equipment to sales</t>
  </si>
  <si>
    <t>2 - 3%</t>
  </si>
  <si>
    <t>5-6%</t>
  </si>
  <si>
    <t>5% or Less</t>
  </si>
  <si>
    <t>Administration Expenses</t>
  </si>
  <si>
    <t>Target 2.5% less than 3%</t>
  </si>
  <si>
    <t>Target less than 3%</t>
  </si>
  <si>
    <t>Target less than 2%</t>
  </si>
  <si>
    <t>4% or Less</t>
  </si>
  <si>
    <t>Total SG&amp;A % to sales</t>
  </si>
  <si>
    <t>20% - to less than 30% of Sales</t>
  </si>
  <si>
    <t>21% - to less than 30% of Sales</t>
  </si>
  <si>
    <t>Less than 45% of Sales</t>
  </si>
  <si>
    <t>18% - 20% of Sales</t>
  </si>
  <si>
    <t>12% - 15% of Sales</t>
  </si>
  <si>
    <t>12-14% or less</t>
  </si>
  <si>
    <t>31-35%</t>
  </si>
  <si>
    <t>15-18%</t>
  </si>
  <si>
    <t>30-35%</t>
  </si>
  <si>
    <t>Less than 35% of Sales</t>
  </si>
  <si>
    <t>Pretax % to sales</t>
  </si>
  <si>
    <t>15% or greater</t>
  </si>
  <si>
    <t>10% or greater</t>
  </si>
  <si>
    <t xml:space="preserve">6-10% </t>
  </si>
  <si>
    <t>10-15% or greater</t>
  </si>
  <si>
    <t>8-15%</t>
  </si>
  <si>
    <t>Percent Service is of Residential Revenues</t>
  </si>
  <si>
    <t>25% to 30% of sales</t>
  </si>
  <si>
    <t>Target 25% less than 30% of sales</t>
  </si>
  <si>
    <t>Percent Service/Maintenance is of Residential Revenues</t>
  </si>
  <si>
    <t>Percent Comm. Service Revenue is of Total Commercial Revenues</t>
  </si>
  <si>
    <t>Percent Service is of Commercial Revenues</t>
  </si>
  <si>
    <t>20% or Greater</t>
  </si>
  <si>
    <t>Percent Comm Maintenance is of Commercial Revenues</t>
  </si>
  <si>
    <t>Target 70% of sales</t>
  </si>
  <si>
    <t>50% clients on Inspection Protocol</t>
  </si>
  <si>
    <t># of Service Agreements (Full Pay) per million in Residential Revenue</t>
  </si>
  <si>
    <t>Target 1000 per million, target 1500</t>
  </si>
  <si>
    <t>1000 - 1500 per million</t>
  </si>
  <si>
    <t>$ of Service Agreements as % of Commercial Revenue</t>
  </si>
  <si>
    <t>25% or greater</t>
  </si>
  <si>
    <t># of EPA's per million in Residential Revenue</t>
  </si>
  <si>
    <t># of Electrical Inspections as % of Revenue</t>
  </si>
  <si>
    <t>% Offer Rate of Maint. Agree. New Demand Service Cust.</t>
  </si>
  <si>
    <t>Renewal Rate of Service Agreements - all renewals</t>
  </si>
  <si>
    <t>90 % Residential, 80% Commercial</t>
  </si>
  <si>
    <t>90% or greater</t>
  </si>
  <si>
    <t>Renewal Rate of Inspections - all renewals</t>
  </si>
  <si>
    <t>Closure Rates Maint. Agree. Demand Service- New Cust.</t>
  </si>
  <si>
    <t>50% or greater</t>
  </si>
  <si>
    <t>25% - up to 70%</t>
  </si>
  <si>
    <t>Sales Closure Rates Maint. Agree. - New Cust.</t>
  </si>
  <si>
    <t>75% or greater</t>
  </si>
  <si>
    <t>30-50%</t>
  </si>
  <si>
    <t>Closure Rates Inspections Booked - New Client Sign-Ups</t>
  </si>
  <si>
    <t xml:space="preserve">25% or greater - target 50% </t>
  </si>
  <si>
    <t>Closure Rates Maint. Agree. New Customers-Comm.</t>
  </si>
  <si>
    <t>Financing of jobs</t>
  </si>
  <si>
    <t>40-70% of all Rep. Jobs</t>
  </si>
  <si>
    <t>Inventory to Sales Ratio</t>
  </si>
  <si>
    <t>Less than 5% of Sales</t>
  </si>
  <si>
    <t>Less than 15% of Total Service Sales</t>
  </si>
  <si>
    <t>Less than 10% of Sales</t>
  </si>
  <si>
    <t>2% of sales</t>
  </si>
  <si>
    <t>2-3% of Sales</t>
  </si>
  <si>
    <t>5% or less of Sales</t>
  </si>
  <si>
    <t>Inventory to Sales Ratio(Fleet Inventory - Service)</t>
  </si>
  <si>
    <t>8-10% of Sales</t>
  </si>
  <si>
    <t>Receivables Aging Targets Less retainage</t>
  </si>
  <si>
    <t>Less than 35 DSO</t>
  </si>
  <si>
    <t xml:space="preserve">10 days  DSO Max -COC </t>
  </si>
  <si>
    <t>45 Days or less</t>
  </si>
  <si>
    <t>70 Days or less</t>
  </si>
  <si>
    <t>45 days DSO or less</t>
  </si>
  <si>
    <t>30 days</t>
  </si>
  <si>
    <t>0-30 Days</t>
  </si>
  <si>
    <t>60 days DSO or less</t>
  </si>
  <si>
    <t>0 - Cash on Completion</t>
  </si>
  <si>
    <t>New Lead Closure Rates on New Customers</t>
  </si>
  <si>
    <t>42% or Above</t>
  </si>
  <si>
    <t>45% or Above</t>
  </si>
  <si>
    <t>Lead Closure Rate on leads generated from Service/Maintenance</t>
  </si>
  <si>
    <t>80% or Above</t>
  </si>
  <si>
    <t>Lead Closure Rate by Service Technician</t>
  </si>
  <si>
    <t>90% or Above</t>
  </si>
  <si>
    <t>Lead Closure Rate by Maintenance Technician</t>
  </si>
  <si>
    <t>Lead Closure Rate on service generated leads from Service Dept</t>
  </si>
  <si>
    <t>75% or Above</t>
  </si>
  <si>
    <t>Lead Closure Rate on Referrals to sales from Service Dept</t>
  </si>
  <si>
    <t>Total Company Lead/Sales Closure Rate Target</t>
  </si>
  <si>
    <t>60% or above</t>
  </si>
  <si>
    <t>Billing/Invoicing Per Month - Policy KPI</t>
  </si>
  <si>
    <t>Collection Policy by Department</t>
  </si>
  <si>
    <t>Policy by Department</t>
  </si>
  <si>
    <t>Collect Cash on Completion</t>
  </si>
  <si>
    <t>Billed - 30 Days Net</t>
  </si>
  <si>
    <t>Monthly Billing</t>
  </si>
  <si>
    <t>Invoiced - 30 days</t>
  </si>
  <si>
    <t>Pre-paid agreement</t>
  </si>
  <si>
    <t>Invoice - 30 days</t>
  </si>
  <si>
    <t>Once a month</t>
  </si>
  <si>
    <t>Paid on Completion</t>
  </si>
  <si>
    <t>2 times a month cycle billing</t>
  </si>
  <si>
    <t>Over-under</t>
  </si>
  <si>
    <t>General Manager</t>
  </si>
  <si>
    <t>Administration</t>
  </si>
  <si>
    <t xml:space="preserve">Sales &amp; </t>
  </si>
  <si>
    <t xml:space="preserve">Service </t>
  </si>
  <si>
    <t>&amp; Accounting</t>
  </si>
  <si>
    <t>Marketing</t>
  </si>
  <si>
    <t>Manager</t>
  </si>
  <si>
    <t>Comptroller</t>
  </si>
  <si>
    <t>CSR Manager</t>
  </si>
  <si>
    <t>Service Technicians</t>
  </si>
  <si>
    <t>Installation Technicians</t>
  </si>
  <si>
    <t>Payroll / HR</t>
  </si>
  <si>
    <t>CSR's</t>
  </si>
  <si>
    <t>Comfort Advisors</t>
  </si>
  <si>
    <t>AR Collections</t>
  </si>
  <si>
    <t xml:space="preserve">AP </t>
  </si>
  <si>
    <t>Assistants</t>
  </si>
  <si>
    <t>Dispatch</t>
  </si>
  <si>
    <t>Per Hour Average</t>
  </si>
  <si>
    <t>Lead Coordination</t>
  </si>
  <si>
    <t>John</t>
  </si>
  <si>
    <t>Business Philosophies to Meet Vision</t>
  </si>
  <si>
    <t>Major Co. Strategies Critical for Success:</t>
  </si>
  <si>
    <t>Min Splits</t>
  </si>
  <si>
    <t>Position 7</t>
  </si>
  <si>
    <t>Position 6</t>
  </si>
  <si>
    <t>Position 5</t>
  </si>
  <si>
    <t>Position 1</t>
  </si>
  <si>
    <t>Position 2</t>
  </si>
  <si>
    <t>Position 3</t>
  </si>
  <si>
    <t>Position 4</t>
  </si>
  <si>
    <t>MINI SPLITS</t>
  </si>
  <si>
    <t>MINI-SPLITS</t>
  </si>
  <si>
    <t>Total Co. Budgeted</t>
  </si>
  <si>
    <t>Market Analysis of Geo Zones</t>
  </si>
  <si>
    <t>Single Family</t>
  </si>
  <si>
    <t>Target Central Systems</t>
  </si>
  <si>
    <t>Potential</t>
  </si>
  <si>
    <t>Value of AC</t>
  </si>
  <si>
    <t>Market</t>
  </si>
  <si>
    <t>Percentage</t>
  </si>
  <si>
    <t>Population</t>
  </si>
  <si>
    <t>Counties</t>
  </si>
  <si>
    <t>Dwellings Total</t>
  </si>
  <si>
    <t>Owner Occupied %</t>
  </si>
  <si>
    <t>Target Homes</t>
  </si>
  <si>
    <t>% with Central Air/Heat</t>
  </si>
  <si>
    <t>Market Potential</t>
  </si>
  <si>
    <t>Annual Changeouts</t>
  </si>
  <si>
    <t>Changeout</t>
  </si>
  <si>
    <t>Revenue Value</t>
  </si>
  <si>
    <t>Market Share</t>
  </si>
  <si>
    <t>DATA SET</t>
  </si>
  <si>
    <t xml:space="preserve">US Census.gov </t>
  </si>
  <si>
    <t>TopicsAll TopicsPopulationAge and SexRace and Hispanic OriginPopulation CharacteristicsHousingFamilies &amp; Living ArrangementsComputer and Internet UseEducationHealthEconomyTransportationIncome &amp; PovertyBusinessesGeography</t>
  </si>
  <si>
    <t>Population estimates, July 1, 2019, (V2019)</t>
  </si>
  <si>
    <t>Population estimates base, April 1, 2010, (V2019)</t>
  </si>
  <si>
    <t>Population, percent change - April 1, 2010 (estimates base) to July 1, 2019, (V2019)</t>
  </si>
  <si>
    <t>Population, Census, April 1, 2020</t>
  </si>
  <si>
    <t>Population, Census, April 1, 2010</t>
  </si>
  <si>
    <t>Age and Sex</t>
  </si>
  <si>
    <t>Persons under 5 years, percent</t>
  </si>
  <si>
    <t>Persons under 18 years, percent</t>
  </si>
  <si>
    <t>Persons 65 years and over, percent</t>
  </si>
  <si>
    <t>Female persons, percent</t>
  </si>
  <si>
    <t>Race and Hispanic Origin</t>
  </si>
  <si>
    <t>White alone, percent</t>
  </si>
  <si>
    <t>Black or African American alone, percent(a)</t>
  </si>
  <si>
    <t>American Indian and Alaska Native alone, percent(a)</t>
  </si>
  <si>
    <t>Asian alone, percent(a)</t>
  </si>
  <si>
    <t>Native Hawaiian and Other Pacific Islander alone, percent(a)</t>
  </si>
  <si>
    <t>Two or More Races, percent</t>
  </si>
  <si>
    <t>Hispanic or Latino, percent(b)</t>
  </si>
  <si>
    <t>White alone, not Hispanic or Latino, percent</t>
  </si>
  <si>
    <t>Population Characteristics</t>
  </si>
  <si>
    <t>Veterans, 2015-2019</t>
  </si>
  <si>
    <t>Foreign born persons, percent, 2015-2019</t>
  </si>
  <si>
    <t>Housing</t>
  </si>
  <si>
    <t>Housing units, July 1, 2019, (V2019)</t>
  </si>
  <si>
    <t>Owner-occupied housing unit rate, 2015-2019</t>
  </si>
  <si>
    <t>Median value of owner-occupied housing units, 2015-2019</t>
  </si>
  <si>
    <t>Median selected monthly owner costs -with a mortgage, 2015-2019</t>
  </si>
  <si>
    <t>Median selected monthly owner costs -without a mortgage, 2015-2019</t>
  </si>
  <si>
    <t>Median gross rent, 2015-2019</t>
  </si>
  <si>
    <t>Building permits, 2020</t>
  </si>
  <si>
    <t>Families &amp; Living Arrangements</t>
  </si>
  <si>
    <t>Households, 2015-2019</t>
  </si>
  <si>
    <t>Persons per household, 2015-2019</t>
  </si>
  <si>
    <t>Living in same house 1 year ago, percent of persons age 1 year+, 2015-2019</t>
  </si>
  <si>
    <t>Language other than English spoken at home, percent of persons age 5 years+, 2015-2019</t>
  </si>
  <si>
    <t>Computer and Internet Use</t>
  </si>
  <si>
    <t>Households with a computer, percent, 2015-2019</t>
  </si>
  <si>
    <t>Households with a broadband Internet subscription, percent, 2015-2019</t>
  </si>
  <si>
    <t>EXAMPLE:</t>
  </si>
  <si>
    <t xml:space="preserve">Big Box - Or Other </t>
  </si>
  <si>
    <t>Tech Sales-IAQ Service Selling</t>
  </si>
  <si>
    <t>Generators - Electrical AOR</t>
  </si>
  <si>
    <t>Change-Out Residential Replacement</t>
  </si>
  <si>
    <t>Solar - Electrical</t>
  </si>
  <si>
    <t>Solar Electrical</t>
  </si>
  <si>
    <t>Generators Electrical AOR</t>
  </si>
  <si>
    <t>Change-out Residential Replacement</t>
  </si>
  <si>
    <t>HVAC Residential Demand Service</t>
  </si>
  <si>
    <t>Big Box - Other</t>
  </si>
  <si>
    <t>Tech Sales IAQ Service Tech. Sales</t>
  </si>
  <si>
    <t xml:space="preserve">Residential Replacement </t>
  </si>
  <si>
    <t>Plumbing Residential</t>
  </si>
  <si>
    <t>Tech Sales-Accessory</t>
  </si>
  <si>
    <t>Big Box-Other</t>
  </si>
  <si>
    <t>Tech Sales</t>
  </si>
  <si>
    <t>Comm. Svc.</t>
  </si>
  <si>
    <t>Comm. MTC.</t>
  </si>
  <si>
    <t>Comm. Spec-New</t>
  </si>
  <si>
    <t>Generators - Elec. AOR</t>
  </si>
  <si>
    <t xml:space="preserve">Solar Electrical </t>
  </si>
  <si>
    <r>
      <t>Marketing:</t>
    </r>
    <r>
      <rPr>
        <b/>
        <sz val="10"/>
        <color rgb="FFFF0000"/>
        <rFont val="Arial"/>
        <family val="2"/>
      </rPr>
      <t xml:space="preserve"> KPI is 3% or Less if CLUB is 1000 per Million</t>
    </r>
  </si>
  <si>
    <r>
      <t xml:space="preserve">Employee Related: </t>
    </r>
    <r>
      <rPr>
        <b/>
        <sz val="10"/>
        <color rgb="FFFF0000"/>
        <rFont val="Arial"/>
        <family val="2"/>
      </rPr>
      <t xml:space="preserve">KPI is 13-15% </t>
    </r>
  </si>
  <si>
    <r>
      <t xml:space="preserve">Plant &amp; Equipment:  </t>
    </r>
    <r>
      <rPr>
        <b/>
        <sz val="10"/>
        <color rgb="FFFF0000"/>
        <rFont val="Arial"/>
        <family val="2"/>
      </rPr>
      <t xml:space="preserve">KPI is 3-4% </t>
    </r>
  </si>
  <si>
    <r>
      <t xml:space="preserve">Vehicle Related: </t>
    </r>
    <r>
      <rPr>
        <b/>
        <sz val="10"/>
        <color rgb="FFFF0000"/>
        <rFont val="Arial"/>
        <family val="2"/>
      </rPr>
      <t xml:space="preserve"> KPI is 3-4% </t>
    </r>
  </si>
  <si>
    <r>
      <t xml:space="preserve">Administrative: </t>
    </r>
    <r>
      <rPr>
        <b/>
        <sz val="10"/>
        <color rgb="FFFF0000"/>
        <rFont val="Arial"/>
        <family val="2"/>
      </rPr>
      <t xml:space="preserve"> 3% or Less</t>
    </r>
  </si>
  <si>
    <t xml:space="preserve">DEMAND SERVICE PRICNG </t>
  </si>
  <si>
    <t>Number of Service Calls Run Total</t>
  </si>
  <si>
    <t>W2 Wage Average per technician</t>
  </si>
  <si>
    <t>Efficiency Ratio</t>
  </si>
  <si>
    <t>Res. Maintenance</t>
  </si>
  <si>
    <t>Account Mgt. Support</t>
  </si>
  <si>
    <t>COST PER LEAD - PRIORITY MARKETING CHOICES</t>
  </si>
  <si>
    <t xml:space="preserve">     a. Google My Business - Advanced GMB</t>
  </si>
  <si>
    <t>1. SEO Organic Lead Funnel</t>
  </si>
  <si>
    <t xml:space="preserve">     b. Content Marketing - Blogs and VIDEO Content</t>
  </si>
  <si>
    <t xml:space="preserve">     c. Chat Bot - AI BOT or Personal</t>
  </si>
  <si>
    <t>12. Competitor Conquest - Targeted AI Harvesting &amp; Remarketing</t>
  </si>
  <si>
    <t xml:space="preserve">     d. Vertical Town Pages by product - pillar pages/sub pillar pages</t>
  </si>
  <si>
    <t>2. Service Agreement Club Development 1000 per million target KPI</t>
  </si>
  <si>
    <t>7. Google/Bing Paid - Paid Social ads</t>
  </si>
  <si>
    <t>My Strategies for Replacement are Chosen - Tied to Shoulder Seasons</t>
  </si>
  <si>
    <t>My Entire Team is AWARE &amp; Understands My Strategies for Year</t>
  </si>
  <si>
    <t>My Replacement Goals Match up with My Capacity - Production Crews</t>
  </si>
  <si>
    <t>I have set Specific Goals for Growth this Replacement  Segment</t>
  </si>
  <si>
    <t>I HAVE a SHOULDER Season Map - Promotional Plan - Costed/Planned</t>
  </si>
  <si>
    <t>I HAVE a PROJECT plan for Internal Conversion Training Defined</t>
  </si>
  <si>
    <t xml:space="preserve">     Multi Location Strategy vs a Site based GEO strategy - Choose</t>
  </si>
  <si>
    <t xml:space="preserve">     Content - Text, Blogs, Advanced Blogs, VIDEO Content </t>
  </si>
  <si>
    <t xml:space="preserve">     Appt Schedulers</t>
  </si>
  <si>
    <t xml:space="preserve">     Continuous Link Building Monthly </t>
  </si>
  <si>
    <t>Website SEO - Organic - Mobile 1st Optimized</t>
  </si>
  <si>
    <t xml:space="preserve">     All Promotions Landing Pages with Tracking</t>
  </si>
  <si>
    <t xml:space="preserve">     Call Tracking &amp; Recording - LQR - Analysis</t>
  </si>
  <si>
    <t xml:space="preserve">     Directories Updated - Accurate</t>
  </si>
  <si>
    <t xml:space="preserve">     Links to Reviews </t>
  </si>
  <si>
    <t xml:space="preserve">     Site Designed for Conversion - not just Pretty</t>
  </si>
  <si>
    <t>Marketing Channels Below Are Organized to Exceed Goals</t>
  </si>
  <si>
    <t xml:space="preserve">Service Club Agreement Growth is a Driver </t>
  </si>
  <si>
    <t xml:space="preserve">     Tech Training and Price Models facilitate Conversion of Clubs</t>
  </si>
  <si>
    <t xml:space="preserve">     Retention of Existing Club Members if Tracked and Focused - Promotions</t>
  </si>
  <si>
    <t xml:space="preserve">     Content Calendar is created for replacement target emails</t>
  </si>
  <si>
    <t xml:space="preserve">     Cross marketing of Email Content to other Channels (blogs)</t>
  </si>
  <si>
    <t xml:space="preserve">REPLACEMENT HVAC MARKETING </t>
  </si>
  <si>
    <t xml:space="preserve">     GMB Listing - Tied With SEO - Updated Daily-Weekly </t>
  </si>
  <si>
    <t>BUDGET - Affordability and Supplier CO-OP - Spend tied to Growth Plan-LEAD PLAN</t>
  </si>
  <si>
    <t xml:space="preserve">     Dashboard to Track and Provide Analytics by Channel/Conversion</t>
  </si>
  <si>
    <t xml:space="preserve">     TEXTING - Campaigns </t>
  </si>
  <si>
    <t xml:space="preserve">     E-Mail Drip Campaigns to Segmented Customer Database</t>
  </si>
  <si>
    <t xml:space="preserve">Digital CLIENT Communication - </t>
  </si>
  <si>
    <t xml:space="preserve">     Aligned Messaging by Geo Zone, Local, Community-Product</t>
  </si>
  <si>
    <t>Digital Client Communications</t>
  </si>
  <si>
    <t>I Understand my MARKET POTENTIAL - and my position</t>
  </si>
  <si>
    <t>My Prices ABSORB any promotion - and Changeout Prices are SET at 30% EBIT in BOOK</t>
  </si>
  <si>
    <t>I have a TUCK-IN Strategy - Direct Mail Campaign out Quarterly to a target acquisition list of contractors</t>
  </si>
  <si>
    <t xml:space="preserve">     We have a Shoulder Season CAMPAIGN designed and Trained Techs </t>
  </si>
  <si>
    <t xml:space="preserve">     Schema Markup Accomplished by Town Pages</t>
  </si>
  <si>
    <t xml:space="preserve">   2. Email Campaigns to database</t>
  </si>
  <si>
    <t xml:space="preserve">     LIVE CHAT BOT - 25% of clients want AI or ROBOT - FAST</t>
  </si>
  <si>
    <t xml:space="preserve">DIRECT MAIL </t>
  </si>
  <si>
    <t xml:space="preserve">     Printed Tech Flyers - Distributed on all MTC Calls</t>
  </si>
  <si>
    <t xml:space="preserve">     Targeted Direct Mail - Specialized Seasonal Offers - 1 Page 1st class</t>
  </si>
  <si>
    <t xml:space="preserve">     Coupons and Service Coupon Flyers</t>
  </si>
  <si>
    <t xml:space="preserve">     Precision Tune-up Campaigns - Offers to Acquire Clients Home Data (on-going)</t>
  </si>
  <si>
    <t xml:space="preserve">     Free Standing Inserts - Tied to Magazines-Newspaper</t>
  </si>
  <si>
    <t>OTT - Digital TV and RADIO ADS</t>
  </si>
  <si>
    <t xml:space="preserve">Broadcast TV - Brand related </t>
  </si>
  <si>
    <t>Broadcast Radio - Tied to Demographics and Reach + Frequency - Brand and Promo Tied to LANDING PAGES</t>
  </si>
  <si>
    <t>MEDIA PLAN And Marketing Plan  Is Defined with all Below Aligned</t>
  </si>
  <si>
    <t>Brand Identity and VOICE  Is established - memorable &amp; disruptive</t>
  </si>
  <si>
    <r>
      <t xml:space="preserve">Review Generation - </t>
    </r>
    <r>
      <rPr>
        <b/>
        <sz val="12"/>
        <color theme="1"/>
        <rFont val="Arial"/>
        <family val="2"/>
      </rPr>
      <t>tied to SEO practices - create Velocity of new reviews &amp; measure</t>
    </r>
  </si>
  <si>
    <t xml:space="preserve">Print Media </t>
  </si>
  <si>
    <t xml:space="preserve">      Newspaper ads - call to action - zoned of possible - offer</t>
  </si>
  <si>
    <t xml:space="preserve">      Magazine Articles and ads</t>
  </si>
  <si>
    <t>Community Events</t>
  </si>
  <si>
    <t xml:space="preserve">       Free Seminars - local churches and schools</t>
  </si>
  <si>
    <t>Social Media Plan</t>
  </si>
  <si>
    <t xml:space="preserve">      Organic Social Media - Designed for Branding and Community Engagement</t>
  </si>
  <si>
    <t xml:space="preserve">      Cause Marketing - Social Media Ties and cross marketed to all channels</t>
  </si>
  <si>
    <t xml:space="preserve">      PAID social Ads</t>
  </si>
  <si>
    <t xml:space="preserve">      Bing Paid Ads</t>
  </si>
  <si>
    <t>PAID Advertising  (LSAG is paid and is a higher priority above in the lead funnels)</t>
  </si>
  <si>
    <t xml:space="preserve">Bill Boards - 7 Words or Less - Tied to Brand Promise - Coverage is based on REACH </t>
  </si>
  <si>
    <t xml:space="preserve">      FIREFLAI AI Targeted Ads</t>
  </si>
  <si>
    <t xml:space="preserve">      Google Paid Ads - Geotargeted by Zone</t>
  </si>
  <si>
    <t xml:space="preserve">      Remarketing &amp; Retargeted Ads - Tied to Social PIXELS </t>
  </si>
  <si>
    <t xml:space="preserve">               FACEBOOK-Instagram-YOU TUBE-LinkedIn-Twitter-Tik-Tok</t>
  </si>
  <si>
    <t>RESIDENTIAL DEMAND SERVICE</t>
  </si>
  <si>
    <t>I Understand my DS MARKET POTENTIAL - and my position</t>
  </si>
  <si>
    <t>My Demand Service Goals Match up with My Capacity - Production Crews</t>
  </si>
  <si>
    <t>My Strategies for Demand Service are Chosen - Tied to Shoulder Seasons</t>
  </si>
  <si>
    <t>I HAVE a SHOULDER Season Plan for Demand Service (Maintenance )</t>
  </si>
  <si>
    <t xml:space="preserve">     Town Pages by Vertical &amp; Pillar Pages - Sub Pillar Pages</t>
  </si>
  <si>
    <t xml:space="preserve">     Targeted Direct Mail - POSTCARDS - $100 Off Offers</t>
  </si>
  <si>
    <t xml:space="preserve">     Coupons and Service Coupon Flyers - Val Pak</t>
  </si>
  <si>
    <t xml:space="preserve">     Door Hangers</t>
  </si>
  <si>
    <t xml:space="preserve">       Guest Spots on Podcasts - Redistribute on Social Media</t>
  </si>
  <si>
    <t xml:space="preserve">       Job Site Signs - Signage</t>
  </si>
  <si>
    <t xml:space="preserve">      Newspaper ads - call to action Service Discount Coupon</t>
  </si>
  <si>
    <t>RESIDENTIAL MAINTENACE</t>
  </si>
  <si>
    <t>I have set Specific Goals for Growth this Demand Service Segment</t>
  </si>
  <si>
    <t>I have set Specific Goals for Growth this MTC.  Segment</t>
  </si>
  <si>
    <t>My MTC Goals Match up with My Capacity - Do I HIRE a MTC Tech?</t>
  </si>
  <si>
    <t>My Strategies for MTC. are Chosen - Tied to Shoulder Seasons</t>
  </si>
  <si>
    <t>I Understand my MTC. MARKET POTENTIAL - and my position</t>
  </si>
  <si>
    <t>BIG BOX RETAIL</t>
  </si>
  <si>
    <t>I have set Specific Goals for Grow. BY Segment</t>
  </si>
  <si>
    <t>Goals Match up with My Capacity - Do I HIRE a MTC Tech?</t>
  </si>
  <si>
    <t xml:space="preserve">My Strategies for BIG BOX SALES are Chosen </t>
  </si>
  <si>
    <t>My Prices are set for BIG BOX Demographics</t>
  </si>
  <si>
    <t>BUDGET - BIG BOX LEAD PLAN</t>
  </si>
  <si>
    <t>Hire Lead Generators</t>
  </si>
  <si>
    <t>Establish a BOOTH a various Stores</t>
  </si>
  <si>
    <t>Tie back to Sales Efficiency</t>
  </si>
  <si>
    <t>Close - track- follow up with sales Rehash</t>
  </si>
  <si>
    <t>RESIDENTIAL PLUMBING REPAIR-SERVICE-SALES</t>
  </si>
  <si>
    <t>I Understand my PLUMBING MARKET POTENTIAL - and my position</t>
  </si>
  <si>
    <t>I have set Specific Goals for Growth this Plumbing Repair Segment</t>
  </si>
  <si>
    <t>My Strategies for Plumbing Service are Chosen - Tied to Shoulder Seasons</t>
  </si>
  <si>
    <t xml:space="preserve">I HAVE a  Seasonal Plan for Plumbing Repair </t>
  </si>
  <si>
    <t xml:space="preserve">     We have Trained Techs </t>
  </si>
  <si>
    <t xml:space="preserve">     Whole House inspection Campaigns - Offers to Acquire Clients Home Data (on-going)</t>
  </si>
  <si>
    <t xml:space="preserve">     Targeted Direct Mail - POSTCARDS - Water Softening/Waster Filtration/On Demand Water</t>
  </si>
  <si>
    <t>VERTICAL MARKETING PLAN &amp; DEVELOPMENT</t>
  </si>
  <si>
    <t>TECHNICIAN SALES-IAQ SALES-ACCESSORY SALES</t>
  </si>
  <si>
    <t>My Tech sales Goals Match up with My Capacity - Do I HIRE A SALES TECH?</t>
  </si>
  <si>
    <t>My Strategies for TECH SELLING are Chosen - Tied to Shoulder Seasons</t>
  </si>
  <si>
    <t>I have set Specific Goals for Growth this Tech Selling Segment</t>
  </si>
  <si>
    <t xml:space="preserve">GENERATORS/ELECTRICL AOR MARKETING </t>
  </si>
  <si>
    <t>My Generator Goals Match up with My Capacity - Production Crews</t>
  </si>
  <si>
    <t>My Strategies for Generators are Chosen - Tied to Shoulder Seasons</t>
  </si>
  <si>
    <t xml:space="preserve">     Special Promotions - tied to links, landing pages</t>
  </si>
  <si>
    <t>I Understand my MARKET POTENTIAL - and The UTILITY and GOVT Options</t>
  </si>
  <si>
    <t>I have set Specific Goals for Growth this SOLAR Segment</t>
  </si>
  <si>
    <t>My SOLAR Goals Match up with My Capacity - Production Crews</t>
  </si>
  <si>
    <t>My Strategies for Solar are Chosen - Tied to Shoulder Seasons</t>
  </si>
  <si>
    <t>BUDGET - Affordability and Supplier/UTILITYCO-OP - Spend tied to Growth Plan-LEAD PLAN</t>
  </si>
  <si>
    <t xml:space="preserve">     Town Pages by Vertical &amp; Pillar Pages - Sub Pillar Pages - ALL SOLAR Products</t>
  </si>
  <si>
    <t xml:space="preserve">     Content - Text, Blogs, Advanced Blogs, VIDEO Content - ALL solar Products</t>
  </si>
  <si>
    <t xml:space="preserve">     Specials Promotions - tied to links, landing pages</t>
  </si>
  <si>
    <t xml:space="preserve">     Creative - Target Audience-Geo Zone Messaging-Call to ACTIONS - Campaigns - For each Product </t>
  </si>
  <si>
    <t xml:space="preserve">     Postcards- Offers to Acquire Clients Home Data (on-going)</t>
  </si>
  <si>
    <t xml:space="preserve">     Radius Mailers - Campaign Direct from Site touches or database</t>
  </si>
  <si>
    <t xml:space="preserve">Min-Split 5 Ton </t>
  </si>
  <si>
    <t>Min-Split</t>
  </si>
  <si>
    <t>A/H</t>
  </si>
  <si>
    <t>MINI-SPLIT</t>
  </si>
  <si>
    <t>Web Site - Advanced SEO</t>
  </si>
  <si>
    <t>SEM - Pay Per Click - Google</t>
  </si>
  <si>
    <t>SEM-Microsoft Ads - Paid</t>
  </si>
  <si>
    <t>SEM-Paid Search - Branded Search Campaign</t>
  </si>
  <si>
    <t>Email-Marketing-Existing Clients</t>
  </si>
  <si>
    <t>Reputation Management and Review Development/Site Integration</t>
  </si>
  <si>
    <t>Social Media-Strategy/Content Plan/Cause Mktg</t>
  </si>
  <si>
    <t>Content Management - On Going</t>
  </si>
  <si>
    <t>On-Going Website Management</t>
  </si>
  <si>
    <t>Marketing Calendar Mgt</t>
  </si>
  <si>
    <t>Social Media-Paid Instagram/Facebook</t>
  </si>
  <si>
    <t>Advanced Google Business Profile AGBP Mgt.</t>
  </si>
  <si>
    <t>Omnichannel Call Tracking &amp; Conversion Insights</t>
  </si>
  <si>
    <t>Revenue API - Data Tracking and Attribution by Channel</t>
  </si>
  <si>
    <t>One time Fees- Structure for Digital</t>
  </si>
  <si>
    <t>Remarketing Campaigns</t>
  </si>
  <si>
    <t>LOCAL Services By Google (LSAG) Mgt</t>
  </si>
  <si>
    <t>Click Fraud AI Google</t>
  </si>
  <si>
    <t>American Disabilities Act - (ADA)Toolkit &amp; Monitoring</t>
  </si>
  <si>
    <t>Location Detection by IP Address (Multi-Location Only)</t>
  </si>
  <si>
    <t>YELP</t>
  </si>
  <si>
    <t>Angies List</t>
  </si>
  <si>
    <t>FIREFLAI AI</t>
  </si>
  <si>
    <t>LQR - Lead Quality Review</t>
  </si>
  <si>
    <t>Yellow Pages Digital Ads</t>
  </si>
  <si>
    <t>Content Creation - Video - and Sales Handout</t>
  </si>
  <si>
    <t>E-commerce - Site Direct to Consumer Sales</t>
  </si>
  <si>
    <t xml:space="preserve">    Newspaper - Local Suburban and City Based</t>
  </si>
  <si>
    <t xml:space="preserve">    Homeshow 2</t>
  </si>
  <si>
    <t>Live Chat Bots</t>
  </si>
  <si>
    <t>GROSS PROFIT   GP$ per Labor Ratio</t>
  </si>
  <si>
    <t xml:space="preserve">i. Existing customer emails available # </t>
  </si>
  <si>
    <t xml:space="preserve">j. Facebook community - # and growth target </t>
  </si>
  <si>
    <t>l. DO I have a campaign calendar system - promos next 30-60-90 days</t>
  </si>
  <si>
    <t>m. Return on ad spend</t>
  </si>
  <si>
    <t>16. SERVICE TITAN/SOFTWARE Automations</t>
  </si>
  <si>
    <t>YOU CAN COMBINE Service Selling - it is NOT Combined here</t>
  </si>
  <si>
    <t>b. Service Productivity - billable dollars/hours paid</t>
  </si>
  <si>
    <t>1B.  Maintenance Residential</t>
  </si>
  <si>
    <t>Detailed 2026 Marketing Budget - Residential Replacement</t>
  </si>
  <si>
    <t>DEPARTMENT     2025</t>
  </si>
  <si>
    <t>2027-2029</t>
  </si>
  <si>
    <t>KEY INITIATIVES 2026 - 1 YR Priorities</t>
  </si>
  <si>
    <t>KEY STRATEGIES 2026</t>
  </si>
  <si>
    <t>Club Agreement Growth</t>
  </si>
  <si>
    <t>Business Plan - 2026 Year</t>
  </si>
  <si>
    <t>Develop X 1000 service calls in 2026</t>
  </si>
  <si>
    <t>Cost of Consumer Related Programs/ all credit card costs &amp; fees</t>
  </si>
  <si>
    <t>Minimum $3500 per Day/per crew</t>
  </si>
  <si>
    <t>Less than 35% of Repl. Sales</t>
  </si>
  <si>
    <t>Cost of Overhead for Demand Service</t>
  </si>
  <si>
    <t>Wages total per call average</t>
  </si>
  <si>
    <t>Breakeven Per Call</t>
  </si>
  <si>
    <t>Average call 2 Hrs. OH per call</t>
  </si>
  <si>
    <t>AI</t>
  </si>
  <si>
    <t>Instructions for Use</t>
  </si>
  <si>
    <t>KPI Chart # 13</t>
  </si>
  <si>
    <t>Total Revenues Per employee  (Service&amp; maintenance together)</t>
  </si>
  <si>
    <t>Total Revenues Per employee by Department (Svc &amp; Maint. together)</t>
  </si>
  <si>
    <t>Mix Dependent - 2,500,000 Min</t>
  </si>
  <si>
    <r>
      <t xml:space="preserve">Efficiency SVC Dept.- </t>
    </r>
    <r>
      <rPr>
        <b/>
        <sz val="10"/>
        <rFont val="Arial"/>
        <family val="2"/>
      </rPr>
      <t>No Sales</t>
    </r>
    <r>
      <rPr>
        <sz val="10"/>
        <rFont val="Arial"/>
        <family val="2"/>
      </rPr>
      <t xml:space="preserve"> (hrs. Paid/Hrs. Billed)</t>
    </r>
  </si>
  <si>
    <r>
      <t xml:space="preserve">Efficiency .- </t>
    </r>
    <r>
      <rPr>
        <b/>
        <sz val="10"/>
        <rFont val="Arial"/>
        <family val="2"/>
      </rPr>
      <t>No Sales</t>
    </r>
    <r>
      <rPr>
        <sz val="10"/>
        <rFont val="Arial"/>
        <family val="2"/>
      </rPr>
      <t xml:space="preserve"> (hrs. Paid/Hrs. Billed)</t>
    </r>
  </si>
  <si>
    <r>
      <t xml:space="preserve">Productivity Ratio . </t>
    </r>
    <r>
      <rPr>
        <b/>
        <sz val="10"/>
        <rFont val="Arial"/>
        <family val="2"/>
      </rPr>
      <t>-No Sales</t>
    </r>
    <r>
      <rPr>
        <sz val="10"/>
        <rFont val="Arial"/>
        <family val="2"/>
      </rPr>
      <t xml:space="preserve"> (Revenues/Hrs. Paid)</t>
    </r>
  </si>
  <si>
    <r>
      <t xml:space="preserve">Productivity Ratio . </t>
    </r>
    <r>
      <rPr>
        <b/>
        <sz val="10"/>
        <rFont val="Arial"/>
        <family val="2"/>
      </rPr>
      <t xml:space="preserve">- </t>
    </r>
    <r>
      <rPr>
        <sz val="10"/>
        <rFont val="Arial"/>
        <family val="2"/>
      </rPr>
      <t>(Revenues/Hrs. Paid)</t>
    </r>
  </si>
  <si>
    <r>
      <t xml:space="preserve">Efficiency .- </t>
    </r>
    <r>
      <rPr>
        <b/>
        <sz val="10"/>
        <rFont val="Arial"/>
        <family val="2"/>
      </rPr>
      <t xml:space="preserve"> With Sales</t>
    </r>
    <r>
      <rPr>
        <sz val="10"/>
        <rFont val="Arial"/>
        <family val="2"/>
      </rPr>
      <t xml:space="preserve"> (hrs. billed/hrs. paid)</t>
    </r>
  </si>
  <si>
    <r>
      <t xml:space="preserve">Efficiency .- </t>
    </r>
    <r>
      <rPr>
        <b/>
        <sz val="10"/>
        <rFont val="Arial"/>
        <family val="2"/>
      </rPr>
      <t xml:space="preserve"> With Sales</t>
    </r>
    <r>
      <rPr>
        <sz val="10"/>
        <rFont val="Arial"/>
        <family val="2"/>
      </rPr>
      <t xml:space="preserve"> (hrs. Billed/Hrs. Paid)</t>
    </r>
  </si>
  <si>
    <r>
      <t xml:space="preserve">Productivity Ratio . </t>
    </r>
    <r>
      <rPr>
        <b/>
        <sz val="10"/>
        <rFont val="Arial"/>
        <family val="2"/>
      </rPr>
      <t>-With Sales</t>
    </r>
    <r>
      <rPr>
        <sz val="10"/>
        <rFont val="Arial"/>
        <family val="2"/>
      </rPr>
      <t xml:space="preserve"> (Revenues/Hrs. Paid)</t>
    </r>
  </si>
  <si>
    <r>
      <t xml:space="preserve">Sales Productivity Ratio . </t>
    </r>
    <r>
      <rPr>
        <b/>
        <sz val="10"/>
        <rFont val="Arial"/>
        <family val="2"/>
      </rPr>
      <t>-With Sales</t>
    </r>
    <r>
      <rPr>
        <sz val="10"/>
        <rFont val="Arial"/>
        <family val="2"/>
      </rPr>
      <t xml:space="preserve"> (Revenues/Hrs. Paid)</t>
    </r>
  </si>
  <si>
    <t>Mix Dependent - target 30% or less</t>
  </si>
  <si>
    <t>Mix Dependent</t>
  </si>
  <si>
    <t>Job Start-up Costs (Commercially Dependent)</t>
  </si>
  <si>
    <t>60% - 65% GP Per Hour $150/Hr. Target</t>
  </si>
  <si>
    <t>0 Receivables - Cash-Monthly Debits</t>
  </si>
  <si>
    <t>Monthly Debit/Prepay</t>
  </si>
  <si>
    <t>1000 -1500 per million</t>
  </si>
  <si>
    <t>$300,000 or greater</t>
  </si>
  <si>
    <t>Residential Replacement w/IAQ Added</t>
  </si>
  <si>
    <t>Residential Service/Labor/Parts - No Equipment Sales</t>
  </si>
  <si>
    <t>Residential Maintenance Only</t>
  </si>
  <si>
    <t>Residential Custom New Home Only</t>
  </si>
  <si>
    <t>Residential New - TRAK Only</t>
  </si>
  <si>
    <t>Commercial Plan &amp; Specification</t>
  </si>
  <si>
    <t>Commercial Design Build</t>
  </si>
  <si>
    <t>Plumbing Replacement &amp; Service</t>
  </si>
  <si>
    <t>Residential Electrical - Sales-Service</t>
  </si>
  <si>
    <t>Total Company Performance Evaluation</t>
  </si>
  <si>
    <r>
      <t>KPI Chart # 1 (</t>
    </r>
    <r>
      <rPr>
        <b/>
        <sz val="11"/>
        <color rgb="FFFF0000"/>
        <rFont val="Arial"/>
        <family val="2"/>
      </rPr>
      <t>Blended Markets All Together)</t>
    </r>
  </si>
  <si>
    <t>2. Yellow means a place for user to enter data and it is required</t>
  </si>
  <si>
    <t>3. Light blue means data has been entered once, and the software has exported it to this space.</t>
  </si>
  <si>
    <t>4. You can always change anything you like - it is a program that is formatted to be open for changes.</t>
  </si>
  <si>
    <t>1. Before you enter data, you may notice many cells containing "#DIV/0!".</t>
  </si>
  <si>
    <t xml:space="preserve">  These "division by zero" errors will be resolved as you enter your data.</t>
  </si>
  <si>
    <t>Cost of Sales-Fringe Benefits</t>
  </si>
  <si>
    <t>Sales Brochures, materials for Tech Sales</t>
  </si>
  <si>
    <t>Plant &amp; Equipment: KPI is 3-4% of Sales</t>
  </si>
  <si>
    <t>Depreciation-Leasehold Improvements.</t>
  </si>
  <si>
    <t>If you are responsible for r lease improvement - cost it here</t>
  </si>
  <si>
    <t>Cost of taxes if you are responsible by lease/rental agreement</t>
  </si>
  <si>
    <t>Cost of gasoline and fuels for vehicle sonly</t>
  </si>
  <si>
    <t>All permits, tolls, vehicle licenses</t>
  </si>
  <si>
    <t xml:space="preserve">Business licenses or permits only </t>
  </si>
  <si>
    <t>Any radio or pagers in use</t>
  </si>
  <si>
    <t>Cost of mileage repaid to employees for business travel (keep journals)</t>
  </si>
  <si>
    <t>Your QuickBooks Account Code</t>
  </si>
  <si>
    <t>Salary paid to Sales Personnel Only</t>
  </si>
  <si>
    <t>Operating Profit - Earnings Before Interest &amp; Taxes</t>
  </si>
  <si>
    <t>10.Review the monthly budgets now - all 12 months are now auto completed - with overhead spread across the months - breakeven is now calculated for each department and each month</t>
  </si>
  <si>
    <t>11.In each month - Jan-December, at the far right is a lead planner - enter in the average sale, the closure rate by month, financing declines by month, and leads will be calculated for you</t>
  </si>
  <si>
    <t>12. Leads are now exported by month into the Worksheet called Lead Plan by month- this now captures how many leads are needed, where they come from, and how much estimated marketing you need</t>
  </si>
  <si>
    <t>14. Complete the summary reports tab - in the yellow areas - type in directly the sales, gross profit, overhead figures - this transfers your planned budget - so when we have actuals this is our track record for comparison</t>
  </si>
  <si>
    <t>occurring within the company.</t>
  </si>
  <si>
    <t>Financing fixed assets</t>
  </si>
  <si>
    <t>Collect Receivables more quickly - efficiently</t>
  </si>
  <si>
    <t>there most likely has been a pricing problem, or withdrawal of capital by owners.</t>
  </si>
  <si>
    <t>One method of improving this ratio is to lease instead of buying.</t>
  </si>
  <si>
    <t>Accounts receivables affect the company working capital and therefore the ability to operate.</t>
  </si>
  <si>
    <t>This ratio indicates the company's ability to take discounts with working capital.</t>
  </si>
  <si>
    <t xml:space="preserve">This ratio relates to the company's capitalization and liquidity.  </t>
  </si>
  <si>
    <t>The more turns of working capital, the better. To high a number means not enough capital.  Too low a number means over capitalization.</t>
  </si>
  <si>
    <t>No less than 8, should be closer to 12</t>
  </si>
  <si>
    <t>These ratios measure how the profit of a company is derived through management of operations</t>
  </si>
  <si>
    <t>Minimum 15 %</t>
  </si>
  <si>
    <t>Total Other Expenses</t>
  </si>
  <si>
    <t>Customer Base Growth (new)</t>
  </si>
  <si>
    <t>f. Referrals marketing texted and thank you notes sent</t>
  </si>
  <si>
    <t>b. Budget to actual sales, GOP and Overhead</t>
  </si>
  <si>
    <t>9. Marketing and Lead Generation Scorecard</t>
  </si>
  <si>
    <t>a. Leads targeted for month met or not?</t>
  </si>
  <si>
    <t>g. Reviews generated month over month and totals</t>
  </si>
  <si>
    <t>h. Customer database at # - growth rate of customer database?</t>
  </si>
  <si>
    <t xml:space="preserve">k. # of reviews established and target review quantity </t>
  </si>
  <si>
    <t>n. Return on invested capital % Budget marketing to sales</t>
  </si>
  <si>
    <t xml:space="preserve">b. Commercial appointments made by CAM KPI = 10 </t>
  </si>
  <si>
    <t>Operations</t>
  </si>
  <si>
    <t>3. A larger payroll has the effects of driving burden down - due to capped limits on Federal payroll taxes</t>
  </si>
  <si>
    <t>Service Sales</t>
  </si>
  <si>
    <t>Business Mix Percentage</t>
  </si>
  <si>
    <t>Comm. Maintenance</t>
  </si>
  <si>
    <t>Commercial Maintenance, Commercial Service and energy combine to remove days available</t>
  </si>
  <si>
    <t>AOR and Commercial AOR combine to equal total jobs filled</t>
  </si>
  <si>
    <t>Energy</t>
  </si>
  <si>
    <t>Crew Days used by Department</t>
  </si>
  <si>
    <t xml:space="preserve">    P AI - FIREFLAI and Competitor Conquest</t>
  </si>
  <si>
    <t>Red - Products Currently in place or will with Creative Group</t>
  </si>
  <si>
    <t>SOLAR MARKETING (solar Electricity/Solar Pool Heaters/Solar Generators/Solar Water Heaters/Solar Attic Fans/Solar Battery/Solar Backup/Storage Edge backup/PV Service)</t>
  </si>
  <si>
    <t>I have set Specific Goals for Growth this Generators   Segment</t>
  </si>
  <si>
    <t>14.. Public Relations Strategies</t>
  </si>
  <si>
    <t>My Prices ABSORB any Club Discounts Prices are Set at 20% EBIT in Flat Rate</t>
  </si>
  <si>
    <t>Market Analysis - Market Share - Company Marketing Analytics-Key Conversion Ratios-GP and Trends</t>
  </si>
  <si>
    <t>9. Co-Op from Suppliers - Leverage Strategy</t>
  </si>
  <si>
    <t>15. Networking - BNI/Rotary - Strategies</t>
  </si>
  <si>
    <t>Marketing Goals Co. - Also by Dept - Mix/Revenue/Growth</t>
  </si>
  <si>
    <t>Create a Scheduling System Inside the Sales Lead Coordination function</t>
  </si>
  <si>
    <t xml:space="preserve">     Appt Schedulers for maintenance.</t>
  </si>
  <si>
    <t>Establish Pricing GP per day to cover Overhead per Day in this segment</t>
  </si>
  <si>
    <t>Home shows/Fairs/Costco/Retail</t>
  </si>
  <si>
    <t xml:space="preserve">        FB/Insta/YouTube/Twitter</t>
  </si>
  <si>
    <t>Campaign Plans</t>
  </si>
  <si>
    <t>Billboard-Outdoor Reminder Ads</t>
  </si>
  <si>
    <t>5. Client - Maintenance. Post Cards-Reminders</t>
  </si>
  <si>
    <t xml:space="preserve">     Accessory Discount Strategy in place with All Technician Club visits</t>
  </si>
  <si>
    <t xml:space="preserve">    D. Email Mktg - Existing Cust. database</t>
  </si>
  <si>
    <t xml:space="preserve">     I have a KOS - Kit of Stuff - To Distribute to all clients</t>
  </si>
  <si>
    <t>12. H.R Reviews Quarterly</t>
  </si>
  <si>
    <t>Paid - LSAG - Google Local Service Ads - Be Certified-REACT-Update-Manage</t>
  </si>
  <si>
    <t xml:space="preserve">     Video Links are embedded and ied to YouTube Channel and Site</t>
  </si>
  <si>
    <t xml:space="preserve">     Creative - Target Audience-Geo Zone Messaging-Call to ACTIONS - Campaigns - Water Filtration/On Demand High Eff Water Heaters.</t>
  </si>
  <si>
    <t>9. Direct Mail - Direct Response campaigns</t>
  </si>
  <si>
    <t>REFERRAL CAMPAIGNS - Referral Strategy to Solicit Community Recommendations to your company</t>
  </si>
  <si>
    <t xml:space="preserve">      Competitor Conquest FIREFLAI AI Ads</t>
  </si>
  <si>
    <t xml:space="preserve">       Home shows</t>
  </si>
  <si>
    <t xml:space="preserve">       Home shows - Coupon handouts</t>
  </si>
  <si>
    <t>15 Yr Financing, Free Water Heater/16 Yr Warranty/$1,000 Cash VISA</t>
  </si>
  <si>
    <t>General instructions for using the Budgeting Tool for Planning purposes</t>
  </si>
  <si>
    <t>Marketing Campaign and Promotions Layout</t>
  </si>
  <si>
    <t>Closed Sales Volume</t>
  </si>
  <si>
    <t>Average Life Cycle (Years)</t>
  </si>
  <si>
    <t>Our Company's</t>
  </si>
  <si>
    <t>Year over Year Medium Comparison</t>
  </si>
  <si>
    <t>This Year</t>
  </si>
  <si>
    <t>Last Year</t>
  </si>
  <si>
    <t>Cable Television</t>
  </si>
  <si>
    <t>Newspaper - Free Standing Insert</t>
  </si>
  <si>
    <t xml:space="preserve">Yellow Pages - </t>
  </si>
  <si>
    <t>Magazine</t>
  </si>
  <si>
    <t>Direct Mail</t>
  </si>
  <si>
    <t>Flyer and Distribution</t>
  </si>
  <si>
    <t>Free Standing Inserts</t>
  </si>
  <si>
    <t>Coupons</t>
  </si>
  <si>
    <t>Door Hangers - Distribution</t>
  </si>
  <si>
    <t>Targeted Letter - PROMO 1</t>
  </si>
  <si>
    <t>Targeted Letter - Promo 2</t>
  </si>
  <si>
    <t>Postcards - PTU and Safety Checks (Zips)</t>
  </si>
  <si>
    <t>Neighborhood Mailer - Circle of Six Direct Mail Campaign</t>
  </si>
  <si>
    <t>Passive - Outbound through CSR's/USA's</t>
  </si>
  <si>
    <t>Active - Outbound Call Center</t>
  </si>
  <si>
    <t>Web Site - SEO Services -Organic Leads/Forms</t>
  </si>
  <si>
    <t>LSG - Google Local-Tied to SEO Above</t>
  </si>
  <si>
    <t>Email Marketing Campaigns</t>
  </si>
  <si>
    <t>Google Paid Search</t>
  </si>
  <si>
    <t>Bing Paid Search</t>
  </si>
  <si>
    <t>Paid Social Platforms</t>
  </si>
  <si>
    <t>Retargeting and Remarketed Ads</t>
  </si>
  <si>
    <t>GMB Page Leads</t>
  </si>
  <si>
    <t>Texting Digital - Items like Chirp</t>
  </si>
  <si>
    <t>Angies List/Yelp/Home Advisor or Subscription Internet Mktg</t>
  </si>
  <si>
    <t>Digital Reviews</t>
  </si>
  <si>
    <t>Neigborhood - NextDoor</t>
  </si>
  <si>
    <t>E-Commerce - on Line Co. Store</t>
  </si>
  <si>
    <t>Competitor Conquest</t>
  </si>
  <si>
    <t>Home Shows</t>
  </si>
  <si>
    <t>Mall Shows</t>
  </si>
  <si>
    <t>State Fairs</t>
  </si>
  <si>
    <t>Referral Program</t>
  </si>
  <si>
    <t>Service Lead Tuirnover Related Program</t>
  </si>
  <si>
    <t>Maintenance LTO Related Program</t>
  </si>
  <si>
    <t>Employee Special Contests</t>
  </si>
  <si>
    <t>Friends and Family Offers/Program</t>
  </si>
  <si>
    <t>Comfort Advisor Self Generated</t>
  </si>
  <si>
    <t>Business Cards</t>
  </si>
  <si>
    <t>Telemarketing</t>
  </si>
  <si>
    <t>Billboards</t>
  </si>
  <si>
    <t>Vehicle Identification/Paint/Logo</t>
  </si>
  <si>
    <t>Job Site Signage</t>
  </si>
  <si>
    <t>Grocery Carts</t>
  </si>
  <si>
    <t>Video News Releases - TV</t>
  </si>
  <si>
    <t>Radio Releases - Special Shows</t>
  </si>
  <si>
    <t>Newspaper Releases</t>
  </si>
  <si>
    <t>Month Name</t>
  </si>
  <si>
    <t>Number of leads required</t>
  </si>
  <si>
    <t>Detailed Situational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</si>
</sst>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
    <numFmt numFmtId="165" formatCode="_(&quot;$&quot;* #,##0_);_(&quot;$&quot;* \(#,##0\);_(&quot;$&quot;* &quot;-&quot;??_);_(@_)"/>
    <numFmt numFmtId="166" formatCode="0.0"/>
    <numFmt numFmtId="167" formatCode="0.000"/>
    <numFmt numFmtId="168" formatCode="0.00_);[Red]\(0.00\)"/>
    <numFmt numFmtId="169" formatCode="&quot;$&quot;#,##0.00"/>
    <numFmt numFmtId="170" formatCode="_(* #,##0_);_(* \(#,##0\);_(* &quot;-&quot;??_);_(@_)"/>
    <numFmt numFmtId="171" formatCode="&quot;$&quot;#,##0"/>
    <numFmt numFmtId="172" formatCode="0.0000"/>
    <numFmt numFmtId="173" formatCode="_([$$-409]* #,##0.00_);_([$$-409]* \(#,##0.00\);_([$$-409]* &quot;-&quot;??_);_(@_)"/>
    <numFmt numFmtId="174" formatCode="#,##0.0"/>
    <numFmt numFmtId="175" formatCode="m/d/yy"/>
    <numFmt numFmtId="176" formatCode="mm/dd/yyyy"/>
    <numFmt numFmtId="177" formatCode="mmm\ d"/>
  </numFmts>
  <fonts count="213">
    <font>
      <sz val="10"/>
      <name val="Arial"/>
    </font>
    <font>
      <sz val="11"/>
      <color theme="1"/>
      <name val="Calibri"/>
      <family val="2"/>
      <scheme val="minor"/>
    </font>
    <font>
      <sz val="10"/>
      <name val="Arial"/>
      <family val="2"/>
    </font>
    <font>
      <b/>
      <sz val="10"/>
      <name val="Arial"/>
      <family val="2"/>
    </font>
    <font>
      <b/>
      <sz val="10"/>
      <color indexed="10"/>
      <name val="Arial"/>
      <family val="2"/>
    </font>
    <font>
      <sz val="10"/>
      <color indexed="10"/>
      <name val="Arial"/>
      <family val="2"/>
    </font>
    <font>
      <sz val="10"/>
      <color indexed="8"/>
      <name val="Arial"/>
      <family val="2"/>
    </font>
    <font>
      <b/>
      <sz val="12"/>
      <name val="Arial"/>
      <family val="2"/>
    </font>
    <font>
      <b/>
      <sz val="16"/>
      <name val="Arial"/>
      <family val="2"/>
    </font>
    <font>
      <u/>
      <sz val="10"/>
      <name val="Arial"/>
      <family val="2"/>
    </font>
    <font>
      <b/>
      <u/>
      <sz val="10"/>
      <color indexed="10"/>
      <name val="Arial"/>
      <family val="2"/>
    </font>
    <font>
      <b/>
      <sz val="18"/>
      <name val="Arial"/>
      <family val="2"/>
    </font>
    <font>
      <b/>
      <sz val="20"/>
      <color indexed="10"/>
      <name val="Arial"/>
      <family val="2"/>
    </font>
    <font>
      <b/>
      <sz val="14"/>
      <color indexed="10"/>
      <name val="Arial"/>
      <family val="2"/>
    </font>
    <font>
      <b/>
      <sz val="12"/>
      <color indexed="9"/>
      <name val="Arial"/>
      <family val="2"/>
    </font>
    <font>
      <b/>
      <u/>
      <sz val="10"/>
      <name val="Arial"/>
      <family val="2"/>
    </font>
    <font>
      <b/>
      <sz val="11"/>
      <name val="Arial"/>
      <family val="2"/>
    </font>
    <font>
      <b/>
      <sz val="10"/>
      <color indexed="12"/>
      <name val="Arial"/>
      <family val="2"/>
    </font>
    <font>
      <sz val="8"/>
      <name val="Arial"/>
      <family val="2"/>
    </font>
    <font>
      <b/>
      <sz val="12"/>
      <color indexed="8"/>
      <name val="Arial"/>
      <family val="2"/>
    </font>
    <font>
      <b/>
      <u/>
      <sz val="12"/>
      <color indexed="8"/>
      <name val="Arial"/>
      <family val="2"/>
    </font>
    <font>
      <i/>
      <sz val="11"/>
      <name val="Arial"/>
      <family val="2"/>
    </font>
    <font>
      <sz val="10"/>
      <color indexed="8"/>
      <name val="Arial"/>
      <family val="2"/>
    </font>
    <font>
      <b/>
      <sz val="14"/>
      <name val="Arial"/>
      <family val="2"/>
    </font>
    <font>
      <b/>
      <sz val="24"/>
      <name val="Arial"/>
      <family val="2"/>
    </font>
    <font>
      <sz val="16"/>
      <name val="Arial"/>
      <family val="2"/>
    </font>
    <font>
      <sz val="14"/>
      <name val="Arial"/>
      <family val="2"/>
    </font>
    <font>
      <sz val="10"/>
      <color indexed="9"/>
      <name val="Arial"/>
      <family val="2"/>
    </font>
    <font>
      <b/>
      <sz val="10"/>
      <color indexed="9"/>
      <name val="Arial"/>
      <family val="2"/>
    </font>
    <font>
      <b/>
      <sz val="11"/>
      <color indexed="9"/>
      <name val="Arial"/>
      <family val="2"/>
    </font>
    <font>
      <sz val="8"/>
      <color indexed="81"/>
      <name val="Tahoma"/>
      <family val="2"/>
    </font>
    <font>
      <b/>
      <sz val="8"/>
      <color indexed="81"/>
      <name val="Tahoma"/>
      <family val="2"/>
    </font>
    <font>
      <b/>
      <sz val="8"/>
      <name val="Arial"/>
      <family val="2"/>
    </font>
    <font>
      <b/>
      <sz val="20"/>
      <name val="Arial"/>
      <family val="2"/>
    </font>
    <font>
      <b/>
      <sz val="14"/>
      <color indexed="9"/>
      <name val="Arial"/>
      <family val="2"/>
    </font>
    <font>
      <b/>
      <sz val="14"/>
      <color indexed="8"/>
      <name val="Arial"/>
      <family val="2"/>
    </font>
    <font>
      <sz val="10"/>
      <name val="Arial"/>
      <family val="2"/>
    </font>
    <font>
      <sz val="12"/>
      <name val="Arial"/>
      <family val="2"/>
    </font>
    <font>
      <b/>
      <sz val="10"/>
      <color indexed="56"/>
      <name val="Arial"/>
      <family val="2"/>
    </font>
    <font>
      <sz val="14"/>
      <color indexed="9"/>
      <name val="Arial"/>
      <family val="2"/>
    </font>
    <font>
      <b/>
      <sz val="22"/>
      <name val="Arial"/>
      <family val="2"/>
    </font>
    <font>
      <b/>
      <sz val="12"/>
      <color indexed="10"/>
      <name val="Arial"/>
      <family val="2"/>
    </font>
    <font>
      <b/>
      <sz val="12"/>
      <color indexed="12"/>
      <name val="Arial"/>
      <family val="2"/>
    </font>
    <font>
      <b/>
      <sz val="10"/>
      <color indexed="8"/>
      <name val="Arial"/>
      <family val="2"/>
    </font>
    <font>
      <sz val="20"/>
      <name val="Arial"/>
      <family val="2"/>
    </font>
    <font>
      <b/>
      <sz val="11"/>
      <color indexed="8"/>
      <name val="Arial"/>
      <family val="2"/>
    </font>
    <font>
      <b/>
      <sz val="20"/>
      <color rgb="FF000000"/>
      <name val="Arial"/>
      <family val="2"/>
    </font>
    <font>
      <sz val="10"/>
      <color theme="1"/>
      <name val="Arial"/>
      <family val="2"/>
    </font>
    <font>
      <b/>
      <sz val="18"/>
      <color theme="0"/>
      <name val="Arial"/>
      <family val="2"/>
    </font>
    <font>
      <sz val="10"/>
      <color theme="0"/>
      <name val="Arial"/>
      <family val="2"/>
    </font>
    <font>
      <sz val="8.1999999999999993"/>
      <name val="Arial"/>
      <family val="2"/>
    </font>
    <font>
      <b/>
      <sz val="16"/>
      <color rgb="FFC00000"/>
      <name val="Arial"/>
      <family val="2"/>
    </font>
    <font>
      <b/>
      <sz val="16"/>
      <color theme="1"/>
      <name val="Arial"/>
      <family val="2"/>
    </font>
    <font>
      <b/>
      <i/>
      <sz val="12"/>
      <name val="Arial"/>
      <family val="2"/>
    </font>
    <font>
      <b/>
      <i/>
      <sz val="16"/>
      <name val="Arial"/>
      <family val="2"/>
    </font>
    <font>
      <b/>
      <i/>
      <sz val="14"/>
      <name val="Arial"/>
      <family val="2"/>
    </font>
    <font>
      <b/>
      <i/>
      <sz val="14"/>
      <color theme="1"/>
      <name val="Arial"/>
      <family val="2"/>
    </font>
    <font>
      <b/>
      <i/>
      <sz val="10"/>
      <name val="Arial"/>
      <family val="2"/>
    </font>
    <font>
      <i/>
      <sz val="18"/>
      <name val="Arial"/>
      <family val="2"/>
    </font>
    <font>
      <b/>
      <sz val="12"/>
      <color theme="0"/>
      <name val="Arial"/>
      <family val="2"/>
    </font>
    <font>
      <b/>
      <sz val="10"/>
      <color theme="0"/>
      <name val="Arial"/>
      <family val="2"/>
    </font>
    <font>
      <sz val="12"/>
      <color rgb="FFFFFFFF"/>
      <name val="Arial"/>
      <family val="2"/>
    </font>
    <font>
      <sz val="10"/>
      <color rgb="FF000000"/>
      <name val="Arial"/>
      <family val="2"/>
    </font>
    <font>
      <sz val="9"/>
      <color indexed="81"/>
      <name val="Tahoma"/>
      <family val="2"/>
    </font>
    <font>
      <b/>
      <sz val="9"/>
      <color indexed="81"/>
      <name val="Tahoma"/>
      <family val="2"/>
    </font>
    <font>
      <b/>
      <sz val="10"/>
      <color theme="1"/>
      <name val="Arial"/>
      <family val="2"/>
    </font>
    <font>
      <b/>
      <u val="singleAccounting"/>
      <sz val="12"/>
      <name val="Arial"/>
      <family val="2"/>
    </font>
    <font>
      <b/>
      <sz val="16"/>
      <color indexed="9"/>
      <name val="Arial"/>
      <family val="2"/>
    </font>
    <font>
      <b/>
      <sz val="10"/>
      <color rgb="FFC00000"/>
      <name val="Arial"/>
      <family val="2"/>
    </font>
    <font>
      <b/>
      <sz val="14"/>
      <color theme="1"/>
      <name val="Arial"/>
      <family val="2"/>
    </font>
    <font>
      <b/>
      <i/>
      <sz val="16"/>
      <color theme="0"/>
      <name val="Arial"/>
      <family val="2"/>
    </font>
    <font>
      <b/>
      <sz val="11"/>
      <color theme="1"/>
      <name val="Calibri"/>
      <family val="2"/>
      <scheme val="minor"/>
    </font>
    <font>
      <sz val="11"/>
      <color theme="0"/>
      <name val="Calibri"/>
      <family val="2"/>
      <scheme val="minor"/>
    </font>
    <font>
      <b/>
      <sz val="11"/>
      <name val="Calibri"/>
      <family val="2"/>
      <scheme val="minor"/>
    </font>
    <font>
      <b/>
      <u/>
      <sz val="11"/>
      <color theme="1"/>
      <name val="Calibri"/>
      <family val="2"/>
      <scheme val="minor"/>
    </font>
    <font>
      <b/>
      <sz val="11"/>
      <color rgb="FFFF0000"/>
      <name val="Calibri"/>
      <family val="2"/>
      <scheme val="minor"/>
    </font>
    <font>
      <b/>
      <sz val="11"/>
      <color rgb="FFC00000"/>
      <name val="Calibri"/>
      <family val="2"/>
      <scheme val="minor"/>
    </font>
    <font>
      <b/>
      <sz val="14"/>
      <color theme="0"/>
      <name val="Calibri"/>
      <family val="2"/>
      <scheme val="minor"/>
    </font>
    <font>
      <b/>
      <sz val="12"/>
      <color rgb="FFFF0000"/>
      <name val="Calibri"/>
      <family val="2"/>
      <scheme val="minor"/>
    </font>
    <font>
      <sz val="11"/>
      <name val="Calibri"/>
      <family val="2"/>
      <scheme val="minor"/>
    </font>
    <font>
      <b/>
      <u/>
      <sz val="10"/>
      <name val="Calibri"/>
      <family val="2"/>
      <scheme val="minor"/>
    </font>
    <font>
      <b/>
      <sz val="10"/>
      <name val="Calibri"/>
      <family val="2"/>
      <scheme val="minor"/>
    </font>
    <font>
      <b/>
      <sz val="8"/>
      <name val="Calibri"/>
      <family val="2"/>
      <scheme val="minor"/>
    </font>
    <font>
      <b/>
      <sz val="8"/>
      <color theme="1"/>
      <name val="Calibri"/>
      <family val="2"/>
      <scheme val="minor"/>
    </font>
    <font>
      <sz val="11"/>
      <color theme="0" tint="-4.9989318521683403E-2"/>
      <name val="Calibri"/>
      <family val="2"/>
      <scheme val="minor"/>
    </font>
    <font>
      <sz val="8"/>
      <color theme="1"/>
      <name val="Calibri"/>
      <family val="2"/>
      <scheme val="minor"/>
    </font>
    <font>
      <sz val="11"/>
      <color rgb="FF0070C0"/>
      <name val="Calibri"/>
      <family val="2"/>
      <scheme val="minor"/>
    </font>
    <font>
      <sz val="11"/>
      <color rgb="FFC00000"/>
      <name val="Calibri"/>
      <family val="2"/>
      <scheme val="minor"/>
    </font>
    <font>
      <b/>
      <sz val="12"/>
      <color theme="0"/>
      <name val="Calibri"/>
      <family val="2"/>
      <scheme val="minor"/>
    </font>
    <font>
      <b/>
      <sz val="14"/>
      <color rgb="FFFF0000"/>
      <name val="Arial"/>
      <family val="2"/>
    </font>
    <font>
      <b/>
      <sz val="11"/>
      <color theme="0"/>
      <name val="Calibri"/>
      <family val="2"/>
      <scheme val="minor"/>
    </font>
    <font>
      <b/>
      <sz val="16"/>
      <color theme="0"/>
      <name val="Arial"/>
      <family val="2"/>
    </font>
    <font>
      <sz val="10"/>
      <name val="Arial"/>
      <family val="2"/>
    </font>
    <font>
      <sz val="11"/>
      <color rgb="FF000000"/>
      <name val="Calibri"/>
      <family val="2"/>
    </font>
    <font>
      <b/>
      <sz val="16"/>
      <color rgb="FF000000"/>
      <name val="Calibri"/>
      <family val="2"/>
    </font>
    <font>
      <sz val="11"/>
      <name val="Calibri"/>
      <family val="2"/>
    </font>
    <font>
      <b/>
      <sz val="12"/>
      <color rgb="FF000000"/>
      <name val="Calibri"/>
      <family val="2"/>
    </font>
    <font>
      <b/>
      <sz val="20"/>
      <color rgb="FFC00000"/>
      <name val="Calibri"/>
      <family val="2"/>
    </font>
    <font>
      <b/>
      <sz val="18"/>
      <color rgb="FFC11D15"/>
      <name val="Calibri"/>
      <family val="2"/>
    </font>
    <font>
      <b/>
      <sz val="11"/>
      <color rgb="FFC11D15"/>
      <name val="Calibri"/>
      <family val="2"/>
    </font>
    <font>
      <b/>
      <sz val="18"/>
      <color rgb="FFC00000"/>
      <name val="Calibri"/>
      <family val="2"/>
    </font>
    <font>
      <b/>
      <sz val="12"/>
      <color rgb="FF1C4587"/>
      <name val="Calibri"/>
      <family val="2"/>
    </font>
    <font>
      <b/>
      <sz val="11"/>
      <name val="Calibri"/>
      <family val="2"/>
    </font>
    <font>
      <b/>
      <i/>
      <sz val="11"/>
      <name val="Calibri"/>
      <family val="2"/>
    </font>
    <font>
      <b/>
      <sz val="11"/>
      <color rgb="FF1155CC"/>
      <name val="Calibri"/>
      <family val="2"/>
    </font>
    <font>
      <b/>
      <sz val="24"/>
      <color rgb="FF000000"/>
      <name val="Calibri"/>
      <family val="2"/>
    </font>
    <font>
      <b/>
      <sz val="11"/>
      <name val="Arial"/>
      <family val="2"/>
    </font>
    <font>
      <sz val="11"/>
      <color rgb="FF0F1FE6"/>
      <name val="Arial"/>
      <family val="2"/>
    </font>
    <font>
      <b/>
      <sz val="12"/>
      <name val="Arial"/>
      <family val="2"/>
    </font>
    <font>
      <sz val="12"/>
      <name val="Arial"/>
      <family val="2"/>
    </font>
    <font>
      <sz val="12"/>
      <color rgb="FF000000"/>
      <name val="Arial"/>
      <family val="2"/>
    </font>
    <font>
      <b/>
      <sz val="12"/>
      <color rgb="FF0F1FE6"/>
      <name val="Arial"/>
      <family val="2"/>
    </font>
    <font>
      <b/>
      <sz val="16"/>
      <color rgb="FFFFFFFF"/>
      <name val="Arial"/>
      <family val="2"/>
    </font>
    <font>
      <sz val="11"/>
      <name val="Arial"/>
      <family val="2"/>
    </font>
    <font>
      <b/>
      <sz val="16"/>
      <name val="Calibri"/>
      <family val="2"/>
    </font>
    <font>
      <sz val="11"/>
      <color rgb="FFF3F3F3"/>
      <name val="Arial"/>
      <family val="2"/>
    </font>
    <font>
      <b/>
      <sz val="11"/>
      <color rgb="FFF3F3F3"/>
      <name val="Arial"/>
      <family val="2"/>
    </font>
    <font>
      <b/>
      <sz val="18"/>
      <color rgb="FFF3F3F3"/>
      <name val="Arial"/>
      <family val="2"/>
    </font>
    <font>
      <b/>
      <sz val="16"/>
      <name val="Arial"/>
      <family val="2"/>
    </font>
    <font>
      <sz val="16"/>
      <name val="Arial"/>
      <family val="2"/>
    </font>
    <font>
      <b/>
      <sz val="16"/>
      <color rgb="FFFFFFFF"/>
      <name val="Calibri"/>
      <family val="2"/>
    </font>
    <font>
      <b/>
      <sz val="14"/>
      <color rgb="FFFFFFFF"/>
      <name val="Calibri"/>
      <family val="2"/>
    </font>
    <font>
      <b/>
      <sz val="11"/>
      <color rgb="FF0F1FE6"/>
      <name val="Arial"/>
      <family val="2"/>
    </font>
    <font>
      <sz val="12"/>
      <color rgb="FFFFFFFF"/>
      <name val="Arial"/>
      <family val="2"/>
    </font>
    <font>
      <sz val="11"/>
      <color rgb="FFFFFFFF"/>
      <name val="Arial"/>
      <family val="2"/>
    </font>
    <font>
      <b/>
      <sz val="14"/>
      <name val="Calibri"/>
      <family val="2"/>
    </font>
    <font>
      <b/>
      <sz val="24"/>
      <name val="Calibri"/>
      <family val="2"/>
    </font>
    <font>
      <b/>
      <sz val="11"/>
      <color rgb="FF4A86E8"/>
      <name val="Arial"/>
      <family val="2"/>
    </font>
    <font>
      <b/>
      <sz val="11"/>
      <color rgb="FFFFFFFF"/>
      <name val="Calibri"/>
      <family val="2"/>
    </font>
    <font>
      <b/>
      <sz val="11"/>
      <color rgb="FF000000"/>
      <name val="Docs-Calibri"/>
    </font>
    <font>
      <b/>
      <i/>
      <strike/>
      <sz val="11"/>
      <color rgb="FF999999"/>
      <name val="Calibri"/>
      <family val="2"/>
    </font>
    <font>
      <b/>
      <sz val="11"/>
      <color rgb="FF000000"/>
      <name val="Calibri"/>
      <family val="2"/>
    </font>
    <font>
      <b/>
      <i/>
      <sz val="11"/>
      <color rgb="FFFFFFFF"/>
      <name val="Calibri"/>
      <family val="2"/>
    </font>
    <font>
      <i/>
      <sz val="12"/>
      <color rgb="FFFFFFFF"/>
      <name val="Calibri"/>
      <family val="2"/>
    </font>
    <font>
      <sz val="10"/>
      <color rgb="FFC00000"/>
      <name val="Arial"/>
      <family val="2"/>
    </font>
    <font>
      <b/>
      <sz val="12"/>
      <color rgb="FFC00000"/>
      <name val="Arial"/>
      <family val="2"/>
    </font>
    <font>
      <b/>
      <sz val="14"/>
      <color theme="0"/>
      <name val="Arial"/>
      <family val="2"/>
    </font>
    <font>
      <b/>
      <sz val="20"/>
      <color theme="0"/>
      <name val="Arial"/>
      <family val="2"/>
    </font>
    <font>
      <sz val="16"/>
      <color theme="0"/>
      <name val="Arial"/>
      <family val="2"/>
    </font>
    <font>
      <b/>
      <sz val="20"/>
      <color theme="1"/>
      <name val="Arial"/>
      <family val="2"/>
    </font>
    <font>
      <b/>
      <sz val="24"/>
      <color indexed="12"/>
      <name val="Arial"/>
      <family val="2"/>
    </font>
    <font>
      <sz val="12"/>
      <color theme="1"/>
      <name val="Calibri"/>
      <family val="2"/>
      <scheme val="minor"/>
    </font>
    <font>
      <sz val="12"/>
      <color theme="0"/>
      <name val="Calibri"/>
      <family val="2"/>
      <scheme val="minor"/>
    </font>
    <font>
      <b/>
      <sz val="20"/>
      <color theme="1"/>
      <name val="Calibri"/>
      <family val="2"/>
      <scheme val="minor"/>
    </font>
    <font>
      <b/>
      <sz val="16"/>
      <color theme="0"/>
      <name val="Calibri"/>
      <family val="2"/>
      <scheme val="minor"/>
    </font>
    <font>
      <sz val="16"/>
      <color theme="1"/>
      <name val="Calibri"/>
      <family val="2"/>
      <scheme val="minor"/>
    </font>
    <font>
      <b/>
      <sz val="18"/>
      <color theme="0"/>
      <name val="Calibri"/>
      <family val="2"/>
      <scheme val="minor"/>
    </font>
    <font>
      <sz val="10"/>
      <color rgb="FF000000"/>
      <name val="Arial"/>
      <family val="2"/>
    </font>
    <font>
      <sz val="10"/>
      <color theme="1"/>
      <name val="Arial"/>
      <family val="2"/>
    </font>
    <font>
      <b/>
      <sz val="12"/>
      <color rgb="FFFFFFFF"/>
      <name val="Arial"/>
      <family val="2"/>
    </font>
    <font>
      <b/>
      <sz val="22"/>
      <color rgb="FFFFFFFF"/>
      <name val="Arial"/>
      <family val="2"/>
    </font>
    <font>
      <b/>
      <sz val="10"/>
      <color theme="1"/>
      <name val="Arial"/>
      <family val="2"/>
    </font>
    <font>
      <b/>
      <sz val="21"/>
      <color rgb="FF578278"/>
      <name val="Arial"/>
      <family val="2"/>
    </font>
    <font>
      <b/>
      <sz val="14"/>
      <color rgb="FF000000"/>
      <name val="Calibri"/>
      <family val="2"/>
    </font>
    <font>
      <b/>
      <sz val="14"/>
      <color rgb="FFC00000"/>
      <name val="Calibri"/>
      <family val="2"/>
    </font>
    <font>
      <b/>
      <sz val="14"/>
      <name val="Calibri"/>
      <family val="2"/>
    </font>
    <font>
      <b/>
      <sz val="14"/>
      <color rgb="FF7030A0"/>
      <name val="Calibri"/>
      <family val="2"/>
    </font>
    <font>
      <b/>
      <sz val="14"/>
      <color rgb="FF0070C0"/>
      <name val="Calibri"/>
      <family val="2"/>
    </font>
    <font>
      <b/>
      <sz val="11"/>
      <color theme="1"/>
      <name val="Arial"/>
      <family val="2"/>
    </font>
    <font>
      <b/>
      <sz val="12"/>
      <color rgb="FFFFFFFF"/>
      <name val="Arial"/>
      <family val="2"/>
    </font>
    <font>
      <b/>
      <sz val="18"/>
      <color theme="1"/>
      <name val="Calibri"/>
      <family val="2"/>
    </font>
    <font>
      <b/>
      <sz val="10"/>
      <color rgb="FF9900FF"/>
      <name val="Arial"/>
      <family val="2"/>
    </font>
    <font>
      <sz val="10"/>
      <color rgb="FF0000FF"/>
      <name val="Calibri"/>
      <family val="2"/>
      <scheme val="minor"/>
    </font>
    <font>
      <b/>
      <sz val="14"/>
      <color rgb="FF0000FF"/>
      <name val="Calibri"/>
      <family val="2"/>
      <scheme val="minor"/>
    </font>
    <font>
      <sz val="10"/>
      <color theme="1"/>
      <name val="Calibri"/>
      <family val="2"/>
      <scheme val="minor"/>
    </font>
    <font>
      <b/>
      <sz val="10"/>
      <color rgb="FF9900FF"/>
      <name val="Calibri"/>
      <family val="2"/>
      <scheme val="minor"/>
    </font>
    <font>
      <b/>
      <sz val="14"/>
      <color theme="4" tint="-0.249977111117893"/>
      <name val="Calibri"/>
      <family val="2"/>
      <scheme val="minor"/>
    </font>
    <font>
      <b/>
      <sz val="10"/>
      <color rgb="FFFF0000"/>
      <name val="Calibri"/>
      <family val="2"/>
      <scheme val="minor"/>
    </font>
    <font>
      <b/>
      <sz val="10"/>
      <color rgb="FF0000FF"/>
      <name val="Calibri"/>
      <family val="2"/>
      <scheme val="minor"/>
    </font>
    <font>
      <b/>
      <sz val="10"/>
      <color rgb="FFC00000"/>
      <name val="Calibri"/>
      <family val="2"/>
      <scheme val="minor"/>
    </font>
    <font>
      <b/>
      <sz val="10"/>
      <color rgb="FF6AA84F"/>
      <name val="Calibri"/>
      <family val="2"/>
      <scheme val="minor"/>
    </font>
    <font>
      <b/>
      <i/>
      <sz val="14"/>
      <color rgb="FFC00000"/>
      <name val="Times New Roman"/>
      <family val="1"/>
    </font>
    <font>
      <b/>
      <sz val="14"/>
      <color theme="1"/>
      <name val="Calibri"/>
      <family val="2"/>
      <scheme val="minor"/>
    </font>
    <font>
      <b/>
      <sz val="14"/>
      <color rgb="FF000000"/>
      <name val="Calibri"/>
      <family val="2"/>
      <scheme val="minor"/>
    </font>
    <font>
      <b/>
      <sz val="10"/>
      <color theme="1"/>
      <name val="Calibri"/>
      <family val="2"/>
      <scheme val="minor"/>
    </font>
    <font>
      <sz val="10"/>
      <color rgb="FF000000"/>
      <name val="Calibri"/>
      <family val="2"/>
      <scheme val="minor"/>
    </font>
    <font>
      <sz val="10"/>
      <name val="Calibri"/>
      <family val="2"/>
      <scheme val="minor"/>
    </font>
    <font>
      <b/>
      <sz val="10"/>
      <color rgb="FF00B050"/>
      <name val="Arial"/>
      <family val="2"/>
    </font>
    <font>
      <sz val="6"/>
      <name val="Arial"/>
      <family val="2"/>
    </font>
    <font>
      <b/>
      <sz val="6"/>
      <name val="Arial"/>
      <family val="2"/>
    </font>
    <font>
      <b/>
      <sz val="18"/>
      <color rgb="FFC00000"/>
      <name val="Calibri"/>
      <family val="2"/>
    </font>
    <font>
      <sz val="10"/>
      <color theme="0"/>
      <name val="Arial"/>
      <family val="2"/>
    </font>
    <font>
      <sz val="14"/>
      <color rgb="FFFF0000"/>
      <name val="Arial"/>
      <family val="2"/>
    </font>
    <font>
      <b/>
      <sz val="10"/>
      <color rgb="FFFFFFFF"/>
      <name val="Arial"/>
      <family val="2"/>
    </font>
    <font>
      <b/>
      <sz val="10"/>
      <color rgb="FF4B636E"/>
      <name val="Arial"/>
      <family val="2"/>
    </font>
    <font>
      <b/>
      <sz val="9"/>
      <color rgb="FF4B636E"/>
      <name val="Arial"/>
      <family val="2"/>
    </font>
    <font>
      <b/>
      <sz val="9"/>
      <name val="Arial"/>
      <family val="2"/>
    </font>
    <font>
      <sz val="9"/>
      <name val="Arial"/>
      <family val="2"/>
    </font>
    <font>
      <u/>
      <sz val="9"/>
      <name val="Arial"/>
      <family val="2"/>
    </font>
    <font>
      <u/>
      <sz val="10"/>
      <color theme="10"/>
      <name val="Arial"/>
      <family val="2"/>
    </font>
    <font>
      <b/>
      <sz val="10"/>
      <color rgb="FFFF0000"/>
      <name val="Arial"/>
      <family val="2"/>
    </font>
    <font>
      <b/>
      <sz val="8"/>
      <color rgb="FFFF0000"/>
      <name val="Arial"/>
      <family val="2"/>
    </font>
    <font>
      <b/>
      <sz val="8"/>
      <color theme="0"/>
      <name val="Arial"/>
      <family val="2"/>
    </font>
    <font>
      <b/>
      <sz val="12"/>
      <color theme="1"/>
      <name val="Arial"/>
      <family val="2"/>
    </font>
    <font>
      <sz val="12"/>
      <color rgb="FF000000"/>
      <name val="Arial"/>
      <family val="2"/>
    </font>
    <font>
      <b/>
      <sz val="12"/>
      <color rgb="FF0070C0"/>
      <name val="Arial"/>
      <family val="2"/>
    </font>
    <font>
      <b/>
      <sz val="10"/>
      <color rgb="FF0070C0"/>
      <name val="Calibri"/>
      <family val="2"/>
      <scheme val="minor"/>
    </font>
    <font>
      <sz val="10"/>
      <color rgb="FF0070C0"/>
      <name val="Calibri"/>
      <family val="2"/>
      <scheme val="minor"/>
    </font>
    <font>
      <sz val="10"/>
      <color rgb="FF0070C0"/>
      <name val="Arial"/>
      <family val="2"/>
    </font>
    <font>
      <sz val="8"/>
      <color theme="0"/>
      <name val="Arial"/>
      <family val="2"/>
    </font>
    <font>
      <b/>
      <sz val="10"/>
      <color rgb="FF0070C0"/>
      <name val="Arial"/>
      <family val="2"/>
    </font>
    <font>
      <b/>
      <sz val="14"/>
      <color rgb="FF0070C0"/>
      <name val="Arial"/>
      <family val="2"/>
    </font>
    <font>
      <sz val="14"/>
      <color rgb="FF0070C0"/>
      <name val="Arial"/>
      <family val="2"/>
    </font>
    <font>
      <b/>
      <sz val="11"/>
      <color theme="1" tint="0.499984740745262"/>
      <name val="Arial"/>
      <family val="2"/>
    </font>
    <font>
      <b/>
      <sz val="11"/>
      <color rgb="FFFF0000"/>
      <name val="Arial"/>
      <family val="2"/>
    </font>
    <font>
      <b/>
      <sz val="20"/>
      <color theme="0"/>
      <name val="Calibri"/>
      <family val="2"/>
      <scheme val="minor"/>
    </font>
    <font>
      <b/>
      <sz val="28"/>
      <color theme="0"/>
      <name val="Calibri"/>
      <family val="2"/>
      <scheme val="minor"/>
    </font>
    <font>
      <b/>
      <sz val="14"/>
      <color rgb="FFC00000"/>
      <name val="Arial"/>
      <family val="2"/>
    </font>
    <font>
      <sz val="12"/>
      <color theme="0"/>
      <name val="Arial"/>
      <family val="2"/>
    </font>
    <font>
      <b/>
      <i/>
      <sz val="10"/>
      <color theme="0"/>
      <name val="Arial"/>
      <family val="2"/>
    </font>
    <font>
      <sz val="12"/>
      <color theme="1"/>
      <name val="Arial"/>
      <family val="2"/>
    </font>
    <font>
      <sz val="14"/>
      <color indexed="8"/>
      <name val="Arial"/>
      <family val="2"/>
    </font>
    <font>
      <b/>
      <sz val="10"/>
      <color indexed="58"/>
      <name val="Arial"/>
      <family val="2"/>
    </font>
  </fonts>
  <fills count="9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indexed="43"/>
        <bgColor indexed="64"/>
      </patternFill>
    </fill>
    <fill>
      <patternFill patternType="solid">
        <fgColor indexed="10"/>
        <bgColor indexed="64"/>
      </patternFill>
    </fill>
    <fill>
      <patternFill patternType="solid">
        <fgColor indexed="22"/>
        <bgColor indexed="64"/>
      </patternFill>
    </fill>
    <fill>
      <patternFill patternType="solid">
        <fgColor indexed="26"/>
        <bgColor indexed="64"/>
      </patternFill>
    </fill>
    <fill>
      <patternFill patternType="solid">
        <fgColor indexed="63"/>
        <bgColor indexed="64"/>
      </patternFill>
    </fill>
    <fill>
      <patternFill patternType="solid">
        <fgColor indexed="51"/>
        <bgColor indexed="64"/>
      </patternFill>
    </fill>
    <fill>
      <patternFill patternType="solid">
        <fgColor indexed="18"/>
        <bgColor indexed="64"/>
      </patternFill>
    </fill>
    <fill>
      <patternFill patternType="solid">
        <fgColor indexed="56"/>
        <bgColor indexed="64"/>
      </patternFill>
    </fill>
    <fill>
      <patternFill patternType="solid">
        <fgColor indexed="23"/>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theme="3" tint="0.59999389629810485"/>
        <bgColor indexed="64"/>
      </patternFill>
    </fill>
    <fill>
      <patternFill patternType="solid">
        <fgColor theme="2"/>
        <bgColor indexed="64"/>
      </patternFill>
    </fill>
    <fill>
      <patternFill patternType="solid">
        <fgColor rgb="FFFF0000"/>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rgb="FFFFC000"/>
        <bgColor indexed="64"/>
      </patternFill>
    </fill>
    <fill>
      <patternFill patternType="solid">
        <fgColor theme="9" tint="-0.249977111117893"/>
        <bgColor indexed="64"/>
      </patternFill>
    </fill>
    <fill>
      <patternFill patternType="solid">
        <fgColor theme="1" tint="0.34998626667073579"/>
        <bgColor indexed="64"/>
      </patternFill>
    </fill>
    <fill>
      <patternFill patternType="solid">
        <fgColor rgb="FF000000"/>
        <bgColor rgb="FF000000"/>
      </patternFill>
    </fill>
    <fill>
      <patternFill patternType="solid">
        <fgColor rgb="FFFFFF00"/>
        <bgColor rgb="FF000000"/>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theme="7" tint="-0.249977111117893"/>
        <bgColor indexed="64"/>
      </patternFill>
    </fill>
    <fill>
      <patternFill patternType="solid">
        <fgColor rgb="FF00B0F0"/>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rgb="FFFFFF66"/>
        <bgColor indexed="64"/>
      </patternFill>
    </fill>
    <fill>
      <patternFill patternType="solid">
        <fgColor rgb="FF6699FF"/>
        <bgColor indexed="64"/>
      </patternFill>
    </fill>
    <fill>
      <patternFill patternType="solid">
        <fgColor rgb="FFEFEFEF"/>
        <bgColor rgb="FFEFEFEF"/>
      </patternFill>
    </fill>
    <fill>
      <patternFill patternType="solid">
        <fgColor rgb="FFCF2B23"/>
        <bgColor rgb="FFCF2B23"/>
      </patternFill>
    </fill>
    <fill>
      <patternFill patternType="solid">
        <fgColor rgb="FFCFE2F3"/>
        <bgColor rgb="FFCFE2F3"/>
      </patternFill>
    </fill>
    <fill>
      <patternFill patternType="solid">
        <fgColor rgb="FFFFFF00"/>
        <bgColor rgb="FFFFFF00"/>
      </patternFill>
    </fill>
    <fill>
      <patternFill patternType="solid">
        <fgColor rgb="FF93C47D"/>
        <bgColor rgb="FF93C47D"/>
      </patternFill>
    </fill>
    <fill>
      <patternFill patternType="solid">
        <fgColor rgb="FF00FF00"/>
        <bgColor rgb="FF00FF00"/>
      </patternFill>
    </fill>
    <fill>
      <patternFill patternType="solid">
        <fgColor rgb="FF222222"/>
        <bgColor rgb="FF222222"/>
      </patternFill>
    </fill>
    <fill>
      <patternFill patternType="solid">
        <fgColor rgb="FF0F1FE6"/>
        <bgColor rgb="FF0F1FE6"/>
      </patternFill>
    </fill>
    <fill>
      <patternFill patternType="solid">
        <fgColor rgb="FFFFFFFF"/>
        <bgColor rgb="FFFFFFFF"/>
      </patternFill>
    </fill>
    <fill>
      <patternFill patternType="solid">
        <fgColor rgb="FF1C4587"/>
        <bgColor rgb="FF1C4587"/>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C00000"/>
        <bgColor indexed="64"/>
      </patternFill>
    </fill>
    <fill>
      <patternFill patternType="solid">
        <fgColor indexed="61"/>
        <bgColor indexed="64"/>
      </patternFill>
    </fill>
    <fill>
      <patternFill patternType="solid">
        <fgColor indexed="12"/>
        <bgColor indexed="64"/>
      </patternFill>
    </fill>
    <fill>
      <patternFill patternType="solid">
        <fgColor rgb="FF968C8C"/>
        <bgColor rgb="FF968C8C"/>
      </patternFill>
    </fill>
    <fill>
      <patternFill patternType="solid">
        <fgColor rgb="FFF7EFED"/>
        <bgColor rgb="FFF7EFED"/>
      </patternFill>
    </fill>
    <fill>
      <patternFill patternType="solid">
        <fgColor theme="1"/>
        <bgColor theme="1"/>
      </patternFill>
    </fill>
    <fill>
      <patternFill patternType="solid">
        <fgColor theme="0"/>
        <bgColor theme="0"/>
      </patternFill>
    </fill>
    <fill>
      <patternFill patternType="solid">
        <fgColor theme="0"/>
        <bgColor rgb="FFFFFFFF"/>
      </patternFill>
    </fill>
    <fill>
      <patternFill patternType="solid">
        <fgColor theme="0"/>
        <bgColor rgb="FFD9D2E9"/>
      </patternFill>
    </fill>
    <fill>
      <patternFill patternType="solid">
        <fgColor theme="0"/>
        <bgColor rgb="FFA4C2F4"/>
      </patternFill>
    </fill>
    <fill>
      <patternFill patternType="solid">
        <fgColor theme="0"/>
        <bgColor rgb="FFB4A7D6"/>
      </patternFill>
    </fill>
    <fill>
      <patternFill patternType="solid">
        <fgColor theme="0"/>
        <bgColor rgb="FF9FC5E8"/>
      </patternFill>
    </fill>
    <fill>
      <patternFill patternType="solid">
        <fgColor theme="0"/>
        <bgColor rgb="FFEA9999"/>
      </patternFill>
    </fill>
    <fill>
      <patternFill patternType="solid">
        <fgColor theme="0"/>
        <bgColor rgb="FF93C47D"/>
      </patternFill>
    </fill>
    <fill>
      <patternFill patternType="solid">
        <fgColor theme="0"/>
        <bgColor rgb="FF968C8C"/>
      </patternFill>
    </fill>
    <fill>
      <patternFill patternType="solid">
        <fgColor theme="0"/>
        <bgColor rgb="FFA2C4C9"/>
      </patternFill>
    </fill>
    <fill>
      <patternFill patternType="solid">
        <fgColor theme="0"/>
        <bgColor rgb="FF76A5AF"/>
      </patternFill>
    </fill>
    <fill>
      <patternFill patternType="solid">
        <fgColor theme="0"/>
        <bgColor rgb="FFF7EFED"/>
      </patternFill>
    </fill>
    <fill>
      <patternFill patternType="solid">
        <fgColor theme="0"/>
        <bgColor rgb="FFEBDDC3"/>
      </patternFill>
    </fill>
    <fill>
      <patternFill patternType="solid">
        <fgColor theme="0"/>
        <bgColor rgb="FFEAE8E8"/>
      </patternFill>
    </fill>
    <fill>
      <patternFill patternType="solid">
        <fgColor theme="0"/>
        <bgColor theme="1"/>
      </patternFill>
    </fill>
    <fill>
      <patternFill patternType="solid">
        <fgColor theme="1"/>
        <bgColor rgb="FFF7EFED"/>
      </patternFill>
    </fill>
    <fill>
      <patternFill patternType="solid">
        <fgColor theme="1"/>
        <bgColor rgb="FFFFFFFF"/>
      </patternFill>
    </fill>
    <fill>
      <patternFill patternType="solid">
        <fgColor theme="7" tint="0.59999389629810485"/>
        <bgColor indexed="64"/>
      </patternFill>
    </fill>
    <fill>
      <patternFill patternType="solid">
        <fgColor rgb="FF000000"/>
        <bgColor indexed="64"/>
      </patternFill>
    </fill>
    <fill>
      <patternFill patternType="solid">
        <fgColor rgb="FFE5F4F6"/>
        <bgColor indexed="64"/>
      </patternFill>
    </fill>
    <fill>
      <patternFill patternType="solid">
        <fgColor rgb="FFB2DFE4"/>
        <bgColor indexed="64"/>
      </patternFill>
    </fill>
    <fill>
      <patternFill patternType="solid">
        <fgColor rgb="FFD6DDE1"/>
        <bgColor indexed="64"/>
      </patternFill>
    </fill>
    <fill>
      <patternFill patternType="solid">
        <fgColor rgb="FFFFFFFF"/>
        <bgColor indexed="64"/>
      </patternFill>
    </fill>
    <fill>
      <patternFill patternType="solid">
        <fgColor rgb="FFF1F3F5"/>
        <bgColor indexed="64"/>
      </patternFill>
    </fill>
    <fill>
      <patternFill patternType="solid">
        <fgColor theme="5" tint="-0.249977111117893"/>
        <bgColor indexed="64"/>
      </patternFill>
    </fill>
    <fill>
      <patternFill patternType="solid">
        <fgColor rgb="FF00B050"/>
        <bgColor indexed="64"/>
      </patternFill>
    </fill>
    <fill>
      <patternFill patternType="solid">
        <fgColor theme="3" tint="-0.249977111117893"/>
        <bgColor indexed="64"/>
      </patternFill>
    </fill>
    <fill>
      <patternFill patternType="solid">
        <fgColor rgb="FF7030A0"/>
        <bgColor rgb="FFCFAE72"/>
      </patternFill>
    </fill>
    <fill>
      <patternFill patternType="solid">
        <fgColor rgb="FF7030A0"/>
        <bgColor rgb="FF7BA79D"/>
      </patternFill>
    </fill>
    <fill>
      <patternFill patternType="solid">
        <fgColor rgb="FF7030A0"/>
        <bgColor rgb="FFD8B25C"/>
      </patternFill>
    </fill>
    <fill>
      <patternFill patternType="solid">
        <fgColor rgb="FF7030A0"/>
        <bgColor rgb="FFDD8047"/>
      </patternFill>
    </fill>
    <fill>
      <patternFill patternType="solid">
        <fgColor rgb="FF7030A0"/>
        <bgColor rgb="FFA5AB81"/>
      </patternFill>
    </fill>
    <fill>
      <patternFill patternType="solid">
        <fgColor rgb="FF7030A0"/>
        <bgColor rgb="FF578278"/>
      </patternFill>
    </fill>
    <fill>
      <patternFill patternType="solid">
        <fgColor rgb="FFFFFFCC"/>
        <bgColor indexed="64"/>
      </patternFill>
    </fill>
    <fill>
      <patternFill patternType="solid">
        <fgColor theme="8" tint="-0.249977111117893"/>
        <bgColor indexed="64"/>
      </patternFill>
    </fill>
    <fill>
      <patternFill patternType="solid">
        <fgColor theme="4"/>
        <bgColor indexed="64"/>
      </patternFill>
    </fill>
  </fills>
  <borders count="234">
    <border>
      <left/>
      <right/>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right/>
      <top style="thick">
        <color indexed="64"/>
      </top>
      <bottom/>
      <diagonal/>
    </border>
    <border>
      <left style="double">
        <color indexed="64"/>
      </left>
      <right/>
      <top/>
      <bottom/>
      <diagonal/>
    </border>
    <border>
      <left style="double">
        <color indexed="64"/>
      </left>
      <right/>
      <top style="thick">
        <color indexed="64"/>
      </top>
      <bottom/>
      <diagonal/>
    </border>
    <border>
      <left style="double">
        <color indexed="64"/>
      </left>
      <right/>
      <top style="medium">
        <color indexed="64"/>
      </top>
      <bottom style="thick">
        <color indexed="64"/>
      </bottom>
      <diagonal/>
    </border>
    <border>
      <left/>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style="thick">
        <color indexed="64"/>
      </bottom>
      <diagonal/>
    </border>
    <border>
      <left style="thin">
        <color indexed="64"/>
      </left>
      <right style="double">
        <color indexed="64"/>
      </right>
      <top/>
      <bottom/>
      <diagonal/>
    </border>
    <border>
      <left style="thin">
        <color indexed="64"/>
      </left>
      <right style="double">
        <color indexed="64"/>
      </right>
      <top style="medium">
        <color indexed="64"/>
      </top>
      <bottom/>
      <diagonal/>
    </border>
    <border>
      <left style="thick">
        <color indexed="64"/>
      </left>
      <right/>
      <top style="medium">
        <color indexed="64"/>
      </top>
      <bottom style="thick">
        <color indexed="64"/>
      </bottom>
      <diagonal/>
    </border>
    <border>
      <left style="thick">
        <color indexed="64"/>
      </left>
      <right/>
      <top/>
      <bottom/>
      <diagonal/>
    </border>
    <border>
      <left style="thick">
        <color indexed="64"/>
      </left>
      <right/>
      <top style="medium">
        <color indexed="64"/>
      </top>
      <bottom/>
      <diagonal/>
    </border>
    <border>
      <left/>
      <right/>
      <top style="thin">
        <color indexed="64"/>
      </top>
      <bottom style="medium">
        <color indexed="64"/>
      </bottom>
      <diagonal/>
    </border>
    <border>
      <left/>
      <right style="double">
        <color indexed="64"/>
      </right>
      <top style="thick">
        <color indexed="64"/>
      </top>
      <bottom/>
      <diagonal/>
    </border>
    <border>
      <left style="thin">
        <color indexed="64"/>
      </left>
      <right style="double">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thick">
        <color indexed="64"/>
      </left>
      <right style="thin">
        <color indexed="64"/>
      </right>
      <top/>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ck">
        <color indexed="64"/>
      </right>
      <top style="medium">
        <color indexed="64"/>
      </top>
      <bottom style="thick">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diagonal/>
    </border>
    <border>
      <left style="thin">
        <color indexed="64"/>
      </left>
      <right style="double">
        <color indexed="64"/>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thick">
        <color indexed="64"/>
      </top>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right/>
      <top/>
      <bottom style="thick">
        <color indexed="64"/>
      </bottom>
      <diagonal/>
    </border>
    <border>
      <left style="thin">
        <color indexed="64"/>
      </left>
      <right style="double">
        <color indexed="64"/>
      </right>
      <top style="thin">
        <color indexed="64"/>
      </top>
      <bottom style="medium">
        <color indexed="64"/>
      </bottom>
      <diagonal/>
    </border>
    <border>
      <left style="thick">
        <color indexed="64"/>
      </left>
      <right/>
      <top style="double">
        <color indexed="64"/>
      </top>
      <bottom/>
      <diagonal/>
    </border>
    <border>
      <left/>
      <right/>
      <top style="double">
        <color indexed="64"/>
      </top>
      <bottom/>
      <diagonal/>
    </border>
    <border>
      <left style="medium">
        <color indexed="64"/>
      </left>
      <right style="medium">
        <color indexed="64"/>
      </right>
      <top style="double">
        <color indexed="64"/>
      </top>
      <bottom/>
      <diagonal/>
    </border>
    <border>
      <left style="double">
        <color indexed="64"/>
      </left>
      <right style="thick">
        <color indexed="64"/>
      </right>
      <top style="double">
        <color indexed="64"/>
      </top>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thick">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style="medium">
        <color indexed="64"/>
      </bottom>
      <diagonal/>
    </border>
    <border>
      <left style="thin">
        <color indexed="64"/>
      </left>
      <right style="thick">
        <color indexed="64"/>
      </right>
      <top/>
      <bottom style="thick">
        <color indexed="64"/>
      </bottom>
      <diagonal/>
    </border>
    <border>
      <left style="thin">
        <color indexed="64"/>
      </left>
      <right/>
      <top style="thick">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ck">
        <color indexed="64"/>
      </right>
      <top style="thick">
        <color indexed="64"/>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ck">
        <color indexed="64"/>
      </right>
      <top style="thin">
        <color indexed="64"/>
      </top>
      <bottom style="thin">
        <color indexed="64"/>
      </bottom>
      <diagonal/>
    </border>
    <border>
      <left/>
      <right style="thin">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style="thick">
        <color indexed="64"/>
      </top>
      <bottom/>
      <diagonal/>
    </border>
    <border>
      <left style="thin">
        <color indexed="64"/>
      </left>
      <right/>
      <top style="medium">
        <color indexed="64"/>
      </top>
      <bottom style="thick">
        <color indexed="64"/>
      </bottom>
      <diagonal/>
    </border>
    <border>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medium">
        <color indexed="64"/>
      </top>
      <bottom style="medium">
        <color indexed="64"/>
      </bottom>
      <diagonal/>
    </border>
    <border>
      <left style="double">
        <color indexed="64"/>
      </left>
      <right style="thin">
        <color indexed="64"/>
      </right>
      <top/>
      <bottom style="thick">
        <color indexed="64"/>
      </bottom>
      <diagonal/>
    </border>
    <border>
      <left style="thick">
        <color indexed="64"/>
      </left>
      <right/>
      <top/>
      <bottom style="thick">
        <color indexed="64"/>
      </bottom>
      <diagonal/>
    </border>
    <border>
      <left style="medium">
        <color indexed="64"/>
      </left>
      <right style="medium">
        <color indexed="64"/>
      </right>
      <top/>
      <bottom style="thick">
        <color indexed="64"/>
      </bottom>
      <diagonal/>
    </border>
    <border>
      <left style="double">
        <color indexed="64"/>
      </left>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n">
        <color indexed="64"/>
      </top>
      <bottom/>
      <diagonal/>
    </border>
    <border>
      <left style="thick">
        <color indexed="64"/>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ck">
        <color indexed="64"/>
      </bottom>
      <diagonal/>
    </border>
    <border>
      <left style="medium">
        <color indexed="64"/>
      </left>
      <right style="double">
        <color indexed="64"/>
      </right>
      <top style="thick">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ck">
        <color indexed="64"/>
      </bottom>
      <diagonal/>
    </border>
    <border>
      <left style="medium">
        <color indexed="64"/>
      </left>
      <right/>
      <top style="thick">
        <color indexed="64"/>
      </top>
      <bottom/>
      <diagonal/>
    </border>
    <border>
      <left style="thin">
        <color indexed="64"/>
      </left>
      <right style="medium">
        <color indexed="64"/>
      </right>
      <top style="thick">
        <color indexed="64"/>
      </top>
      <bottom/>
      <diagonal/>
    </border>
    <border>
      <left style="medium">
        <color indexed="64"/>
      </left>
      <right/>
      <top style="thin">
        <color indexed="64"/>
      </top>
      <bottom/>
      <diagonal/>
    </border>
    <border>
      <left/>
      <right style="medium">
        <color indexed="64"/>
      </right>
      <top style="thick">
        <color indexed="64"/>
      </top>
      <bottom/>
      <diagonal/>
    </border>
    <border>
      <left style="medium">
        <color indexed="64"/>
      </left>
      <right/>
      <top style="medium">
        <color indexed="64"/>
      </top>
      <bottom style="medium">
        <color indexed="64"/>
      </bottom>
      <diagonal/>
    </border>
    <border>
      <left style="thick">
        <color indexed="64"/>
      </left>
      <right/>
      <top/>
      <bottom style="medium">
        <color indexed="64"/>
      </bottom>
      <diagonal/>
    </border>
    <border>
      <left style="thin">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diagonalUp="1" diagonalDown="1">
      <left style="thin">
        <color indexed="64"/>
      </left>
      <right style="medium">
        <color indexed="64"/>
      </right>
      <top/>
      <bottom/>
      <diagonal style="thin">
        <color indexed="64"/>
      </diagonal>
    </border>
    <border diagonalUp="1" diagonalDown="1">
      <left style="thin">
        <color indexed="64"/>
      </left>
      <right style="medium">
        <color indexed="64"/>
      </right>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double">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double">
        <color indexed="64"/>
      </left>
      <right/>
      <top style="thick">
        <color indexed="64"/>
      </top>
      <bottom style="medium">
        <color indexed="64"/>
      </bottom>
      <diagonal/>
    </border>
    <border>
      <left/>
      <right style="double">
        <color indexed="64"/>
      </right>
      <top style="thick">
        <color indexed="64"/>
      </top>
      <bottom style="medium">
        <color indexed="64"/>
      </bottom>
      <diagonal/>
    </border>
    <border>
      <left/>
      <right style="thick">
        <color indexed="64"/>
      </right>
      <top style="thick">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double">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auto="1"/>
      </left>
      <right style="medium">
        <color auto="1"/>
      </right>
      <top style="medium">
        <color auto="1"/>
      </top>
      <bottom/>
      <diagonal/>
    </border>
    <border>
      <left/>
      <right style="medium">
        <color auto="1"/>
      </right>
      <top style="medium">
        <color auto="1"/>
      </top>
      <bottom style="thin">
        <color auto="1"/>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right style="thin">
        <color rgb="FF55593C"/>
      </right>
      <top/>
      <bottom style="thin">
        <color rgb="FFA27B35"/>
      </bottom>
      <diagonal/>
    </border>
    <border>
      <left/>
      <right/>
      <top/>
      <bottom style="thin">
        <color rgb="FFA27B35"/>
      </bottom>
      <diagonal/>
    </border>
    <border>
      <left style="thin">
        <color rgb="FF55593C"/>
      </left>
      <right/>
      <top/>
      <bottom style="thin">
        <color rgb="FFA27B35"/>
      </bottom>
      <diagonal/>
    </border>
    <border>
      <left/>
      <right style="thin">
        <color rgb="FFA27B35"/>
      </right>
      <top/>
      <bottom style="thin">
        <color rgb="FFA27B35"/>
      </bottom>
      <diagonal/>
    </border>
    <border>
      <left style="thin">
        <color rgb="FF55593C"/>
      </left>
      <right style="thin">
        <color rgb="FFA27B35"/>
      </right>
      <top/>
      <bottom style="thin">
        <color rgb="FFA27B35"/>
      </bottom>
      <diagonal/>
    </border>
    <border>
      <left/>
      <right style="thin">
        <color rgb="FF55593C"/>
      </right>
      <top/>
      <bottom style="thin">
        <color rgb="FF55593C"/>
      </bottom>
      <diagonal/>
    </border>
    <border>
      <left/>
      <right/>
      <top/>
      <bottom style="thin">
        <color rgb="FF55593C"/>
      </bottom>
      <diagonal/>
    </border>
    <border>
      <left style="thin">
        <color rgb="FF55593C"/>
      </left>
      <right/>
      <top/>
      <bottom style="thin">
        <color rgb="FF55593C"/>
      </bottom>
      <diagonal/>
    </border>
    <border>
      <left/>
      <right style="thin">
        <color rgb="FFA27B35"/>
      </right>
      <top/>
      <bottom style="thin">
        <color rgb="FF000000"/>
      </bottom>
      <diagonal/>
    </border>
    <border>
      <left style="thin">
        <color rgb="FF000000"/>
      </left>
      <right style="thin">
        <color rgb="FFA27B35"/>
      </right>
      <top/>
      <bottom style="thin">
        <color rgb="FF000000"/>
      </bottom>
      <diagonal/>
    </border>
    <border>
      <left/>
      <right style="thin">
        <color rgb="FF000000"/>
      </right>
      <top/>
      <bottom style="thin">
        <color rgb="FFA27B35"/>
      </bottom>
      <diagonal/>
    </border>
    <border>
      <left style="thin">
        <color rgb="FF000000"/>
      </left>
      <right style="thin">
        <color rgb="FFA27B35"/>
      </right>
      <top/>
      <bottom style="thin">
        <color rgb="FFA27B35"/>
      </bottom>
      <diagonal/>
    </border>
    <border>
      <left/>
      <right style="thin">
        <color rgb="FF000000"/>
      </right>
      <top style="thin">
        <color rgb="FF000000"/>
      </top>
      <bottom style="thin">
        <color rgb="FFA27B35"/>
      </bottom>
      <diagonal/>
    </border>
    <border>
      <left/>
      <right style="thin">
        <color rgb="FFA27B35"/>
      </right>
      <top style="thin">
        <color rgb="FF000000"/>
      </top>
      <bottom style="thin">
        <color rgb="FFA27B35"/>
      </bottom>
      <diagonal/>
    </border>
    <border>
      <left style="thin">
        <color rgb="FF000000"/>
      </left>
      <right style="thin">
        <color rgb="FFA27B35"/>
      </right>
      <top style="thin">
        <color rgb="FF000000"/>
      </top>
      <bottom style="thin">
        <color rgb="FFA27B35"/>
      </bottom>
      <diagonal/>
    </border>
    <border>
      <left/>
      <right style="thin">
        <color rgb="FF55593C"/>
      </right>
      <top/>
      <bottom/>
      <diagonal/>
    </border>
    <border>
      <left/>
      <right style="thin">
        <color rgb="FFA27B35"/>
      </right>
      <top/>
      <bottom/>
      <diagonal/>
    </border>
    <border>
      <left style="thin">
        <color rgb="FF55593C"/>
      </left>
      <right style="thin">
        <color rgb="FFA27B35"/>
      </right>
      <top/>
      <bottom/>
      <diagonal/>
    </border>
    <border>
      <left style="thin">
        <color rgb="FF000000"/>
      </left>
      <right style="thin">
        <color rgb="FFA27B35"/>
      </right>
      <top/>
      <bottom/>
      <diagonal/>
    </border>
    <border>
      <left/>
      <right style="thin">
        <color rgb="FFFFFFFF"/>
      </right>
      <top/>
      <bottom style="thin">
        <color rgb="FFFFFFFF"/>
      </bottom>
      <diagonal/>
    </border>
    <border>
      <left/>
      <right style="thin">
        <color rgb="FFFFFFFF"/>
      </right>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bottom style="medium">
        <color rgb="FF000000"/>
      </bottom>
      <diagonal/>
    </border>
  </borders>
  <cellStyleXfs count="10">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93" fillId="0" borderId="0"/>
    <xf numFmtId="44" fontId="92" fillId="0" borderId="0" applyFont="0" applyFill="0" applyBorder="0" applyAlignment="0" applyProtection="0"/>
    <xf numFmtId="9" fontId="92" fillId="0" borderId="0" applyFont="0" applyFill="0" applyBorder="0" applyAlignment="0" applyProtection="0"/>
    <xf numFmtId="0" fontId="141" fillId="0" borderId="0"/>
    <xf numFmtId="0" fontId="147" fillId="0" borderId="0"/>
    <xf numFmtId="0" fontId="189" fillId="0" borderId="0" applyNumberFormat="0" applyFill="0" applyBorder="0" applyAlignment="0" applyProtection="0"/>
  </cellStyleXfs>
  <cellXfs count="2378">
    <xf numFmtId="0" fontId="0" fillId="0" borderId="0" xfId="0"/>
    <xf numFmtId="0" fontId="0" fillId="0" borderId="1" xfId="0" applyBorder="1"/>
    <xf numFmtId="0" fontId="0" fillId="0" borderId="2" xfId="0" applyBorder="1"/>
    <xf numFmtId="0" fontId="0" fillId="0" borderId="3" xfId="0" applyBorder="1"/>
    <xf numFmtId="0" fontId="3"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4" fillId="0" borderId="0" xfId="0" applyFont="1"/>
    <xf numFmtId="0" fontId="0" fillId="0" borderId="9" xfId="0" applyBorder="1"/>
    <xf numFmtId="165" fontId="0" fillId="0" borderId="9" xfId="2" applyNumberFormat="1" applyFont="1" applyBorder="1"/>
    <xf numFmtId="9" fontId="0" fillId="0" borderId="9" xfId="3" applyFont="1" applyBorder="1"/>
    <xf numFmtId="165" fontId="0" fillId="0" borderId="9" xfId="0" applyNumberFormat="1" applyBorder="1"/>
    <xf numFmtId="0" fontId="8" fillId="0" borderId="0" xfId="0" applyFont="1"/>
    <xf numFmtId="0" fontId="7" fillId="0" borderId="0" xfId="0" applyFont="1"/>
    <xf numFmtId="39" fontId="0" fillId="0" borderId="9" xfId="2" applyNumberFormat="1" applyFont="1" applyBorder="1"/>
    <xf numFmtId="9" fontId="0" fillId="0" borderId="0" xfId="3" applyFont="1" applyBorder="1"/>
    <xf numFmtId="0" fontId="9" fillId="0" borderId="0" xfId="0" applyFont="1"/>
    <xf numFmtId="0" fontId="10" fillId="0" borderId="0" xfId="0" applyFont="1"/>
    <xf numFmtId="2" fontId="0" fillId="0" borderId="9" xfId="0" applyNumberFormat="1" applyBorder="1"/>
    <xf numFmtId="2" fontId="0" fillId="0" borderId="9" xfId="2" applyNumberFormat="1" applyFont="1" applyBorder="1"/>
    <xf numFmtId="10" fontId="0" fillId="0" borderId="9" xfId="3" applyNumberFormat="1" applyFont="1" applyBorder="1"/>
    <xf numFmtId="0" fontId="7" fillId="0" borderId="6" xfId="0" applyFont="1" applyBorder="1"/>
    <xf numFmtId="0" fontId="7" fillId="0" borderId="7" xfId="0" applyFont="1" applyBorder="1"/>
    <xf numFmtId="0" fontId="7" fillId="0" borderId="3" xfId="0" applyFont="1" applyBorder="1"/>
    <xf numFmtId="0" fontId="7" fillId="0" borderId="4" xfId="0" applyFont="1" applyBorder="1"/>
    <xf numFmtId="0" fontId="7" fillId="0" borderId="1" xfId="0" applyFont="1" applyBorder="1"/>
    <xf numFmtId="0" fontId="11" fillId="0" borderId="1" xfId="0" applyFont="1" applyBorder="1"/>
    <xf numFmtId="165" fontId="5" fillId="0" borderId="9" xfId="0" applyNumberFormat="1" applyFont="1" applyBorder="1"/>
    <xf numFmtId="0" fontId="12" fillId="0" borderId="3" xfId="0" applyFont="1" applyBorder="1"/>
    <xf numFmtId="0" fontId="13" fillId="0" borderId="0" xfId="0" applyFont="1"/>
    <xf numFmtId="10" fontId="3" fillId="0" borderId="9" xfId="3" applyNumberFormat="1" applyFont="1" applyBorder="1"/>
    <xf numFmtId="0" fontId="15" fillId="0" borderId="0" xfId="0" applyFont="1" applyAlignment="1">
      <alignment horizontal="center"/>
    </xf>
    <xf numFmtId="170" fontId="3" fillId="0" borderId="0" xfId="1" applyNumberFormat="1" applyFont="1" applyProtection="1"/>
    <xf numFmtId="0" fontId="0" fillId="0" borderId="0" xfId="0" applyAlignment="1">
      <alignment horizontal="left"/>
    </xf>
    <xf numFmtId="164" fontId="18" fillId="0" borderId="0" xfId="3" applyNumberFormat="1" applyFont="1" applyAlignment="1" applyProtection="1">
      <alignment horizontal="center"/>
    </xf>
    <xf numFmtId="0" fontId="17" fillId="0" borderId="0" xfId="0" applyFont="1" applyAlignment="1">
      <alignment horizontal="left"/>
    </xf>
    <xf numFmtId="170" fontId="3" fillId="0" borderId="0" xfId="0" applyNumberFormat="1" applyFont="1"/>
    <xf numFmtId="0" fontId="3" fillId="0" borderId="0" xfId="0" applyFont="1" applyAlignment="1">
      <alignment horizontal="left"/>
    </xf>
    <xf numFmtId="10" fontId="3" fillId="0" borderId="0" xfId="3" applyNumberFormat="1" applyFont="1" applyProtection="1"/>
    <xf numFmtId="10" fontId="17" fillId="2" borderId="10" xfId="3" applyNumberFormat="1" applyFont="1" applyFill="1" applyBorder="1" applyProtection="1">
      <protection locked="0"/>
    </xf>
    <xf numFmtId="10" fontId="17" fillId="2" borderId="11" xfId="3" applyNumberFormat="1" applyFont="1" applyFill="1" applyBorder="1" applyProtection="1">
      <protection locked="0"/>
    </xf>
    <xf numFmtId="10" fontId="17" fillId="2" borderId="12" xfId="3" applyNumberFormat="1" applyFont="1" applyFill="1" applyBorder="1" applyProtection="1">
      <protection locked="0"/>
    </xf>
    <xf numFmtId="10" fontId="3" fillId="0" borderId="0" xfId="3" applyNumberFormat="1" applyFont="1" applyBorder="1" applyAlignment="1" applyProtection="1">
      <alignment horizontal="right"/>
    </xf>
    <xf numFmtId="0" fontId="19" fillId="0" borderId="0" xfId="0" applyFont="1"/>
    <xf numFmtId="0" fontId="16" fillId="3" borderId="0" xfId="0" applyFont="1" applyFill="1" applyAlignment="1">
      <alignment horizontal="left"/>
    </xf>
    <xf numFmtId="0" fontId="0" fillId="0" borderId="13" xfId="0" applyBorder="1"/>
    <xf numFmtId="0" fontId="20" fillId="0" borderId="0" xfId="0" applyFont="1"/>
    <xf numFmtId="0" fontId="15" fillId="0" borderId="14" xfId="0" applyFont="1" applyBorder="1"/>
    <xf numFmtId="0" fontId="15" fillId="0" borderId="14" xfId="0" applyFont="1" applyBorder="1" applyAlignment="1">
      <alignment horizontal="center"/>
    </xf>
    <xf numFmtId="0" fontId="3" fillId="0" borderId="14" xfId="0" applyFont="1" applyBorder="1" applyAlignment="1">
      <alignment horizontal="right"/>
    </xf>
    <xf numFmtId="0" fontId="0" fillId="0" borderId="14" xfId="0" applyBorder="1"/>
    <xf numFmtId="0" fontId="0" fillId="0" borderId="15" xfId="0" applyBorder="1"/>
    <xf numFmtId="0" fontId="4" fillId="0" borderId="13" xfId="0" applyFont="1" applyBorder="1"/>
    <xf numFmtId="0" fontId="17" fillId="0" borderId="14" xfId="0" applyFont="1" applyBorder="1" applyAlignment="1" applyProtection="1">
      <alignment horizontal="center"/>
      <protection locked="0"/>
    </xf>
    <xf numFmtId="0" fontId="3" fillId="0" borderId="7" xfId="0" applyFont="1" applyBorder="1" applyAlignment="1">
      <alignment horizontal="left"/>
    </xf>
    <xf numFmtId="0" fontId="7" fillId="0" borderId="16" xfId="0" quotePrefix="1" applyFont="1" applyBorder="1" applyAlignment="1">
      <alignment horizontal="center"/>
    </xf>
    <xf numFmtId="0" fontId="7" fillId="0" borderId="17" xfId="0" applyFont="1" applyBorder="1" applyAlignment="1">
      <alignment horizontal="center"/>
    </xf>
    <xf numFmtId="0" fontId="3" fillId="0" borderId="18" xfId="0" quotePrefix="1" applyFont="1" applyBorder="1" applyAlignment="1">
      <alignment horizontal="center"/>
    </xf>
    <xf numFmtId="0" fontId="0" fillId="0" borderId="19" xfId="0" applyBorder="1"/>
    <xf numFmtId="0" fontId="0" fillId="0" borderId="20" xfId="0" applyBorder="1"/>
    <xf numFmtId="0" fontId="3" fillId="0" borderId="21" xfId="0" quotePrefix="1" applyFont="1" applyBorder="1" applyAlignment="1">
      <alignment horizontal="center"/>
    </xf>
    <xf numFmtId="0" fontId="0" fillId="0" borderId="22" xfId="0" applyBorder="1"/>
    <xf numFmtId="0" fontId="0" fillId="0" borderId="23" xfId="0" applyBorder="1"/>
    <xf numFmtId="0" fontId="7" fillId="0" borderId="24" xfId="0" quotePrefix="1" applyFont="1" applyBorder="1" applyAlignment="1">
      <alignment horizontal="center"/>
    </xf>
    <xf numFmtId="0" fontId="0" fillId="0" borderId="25" xfId="0" applyBorder="1"/>
    <xf numFmtId="0" fontId="0" fillId="0" borderId="26" xfId="0" applyBorder="1"/>
    <xf numFmtId="0" fontId="3" fillId="0" borderId="27" xfId="0" applyFont="1" applyBorder="1" applyAlignment="1">
      <alignment horizontal="left"/>
    </xf>
    <xf numFmtId="0" fontId="0" fillId="0" borderId="27" xfId="0" applyBorder="1"/>
    <xf numFmtId="0" fontId="7" fillId="0" borderId="28" xfId="0" applyFont="1" applyBorder="1"/>
    <xf numFmtId="0" fontId="7" fillId="0" borderId="0" xfId="0" applyFont="1" applyAlignment="1">
      <alignment horizontal="left"/>
    </xf>
    <xf numFmtId="0" fontId="0" fillId="0" borderId="29" xfId="0" applyBorder="1"/>
    <xf numFmtId="0" fontId="0" fillId="0" borderId="30" xfId="0" applyBorder="1"/>
    <xf numFmtId="0" fontId="0" fillId="0" borderId="31" xfId="0" applyBorder="1"/>
    <xf numFmtId="0" fontId="0" fillId="0" borderId="32" xfId="0" applyBorder="1"/>
    <xf numFmtId="164" fontId="0" fillId="0" borderId="19" xfId="0" applyNumberFormat="1" applyBorder="1"/>
    <xf numFmtId="164" fontId="0" fillId="0" borderId="33" xfId="0" applyNumberFormat="1"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3" fillId="0" borderId="42" xfId="0" quotePrefix="1" applyFont="1" applyBorder="1" applyAlignment="1">
      <alignment horizontal="center"/>
    </xf>
    <xf numFmtId="0" fontId="7" fillId="0" borderId="13" xfId="0" applyFont="1" applyBorder="1"/>
    <xf numFmtId="164" fontId="0" fillId="0" borderId="22" xfId="0" applyNumberFormat="1" applyBorder="1"/>
    <xf numFmtId="0" fontId="21" fillId="0" borderId="0" xfId="0" applyFont="1" applyAlignment="1">
      <alignment wrapText="1"/>
    </xf>
    <xf numFmtId="0" fontId="0" fillId="0" borderId="0" xfId="0" applyAlignment="1">
      <alignment horizontal="left" wrapText="1"/>
    </xf>
    <xf numFmtId="0" fontId="3" fillId="0" borderId="43" xfId="0" applyFont="1" applyBorder="1" applyAlignment="1">
      <alignment horizontal="left"/>
    </xf>
    <xf numFmtId="0" fontId="0" fillId="0" borderId="43" xfId="0" applyBorder="1"/>
    <xf numFmtId="164" fontId="0" fillId="0" borderId="44" xfId="0" applyNumberFormat="1" applyBorder="1"/>
    <xf numFmtId="0" fontId="3" fillId="0" borderId="45" xfId="0" applyFont="1" applyBorder="1" applyAlignment="1">
      <alignment horizontal="left"/>
    </xf>
    <xf numFmtId="164" fontId="0" fillId="0" borderId="46" xfId="0" applyNumberFormat="1" applyBorder="1"/>
    <xf numFmtId="164" fontId="0" fillId="0" borderId="47" xfId="0" applyNumberFormat="1" applyBorder="1"/>
    <xf numFmtId="0" fontId="6" fillId="3" borderId="0" xfId="0" applyFont="1" applyFill="1" applyAlignment="1">
      <alignment horizontal="left"/>
    </xf>
    <xf numFmtId="164" fontId="0" fillId="0" borderId="0" xfId="0" applyNumberFormat="1"/>
    <xf numFmtId="164" fontId="0" fillId="0" borderId="45" xfId="0" applyNumberFormat="1" applyBorder="1"/>
    <xf numFmtId="0" fontId="0" fillId="0" borderId="48" xfId="0" applyBorder="1"/>
    <xf numFmtId="0" fontId="0" fillId="0" borderId="49" xfId="0" applyBorder="1"/>
    <xf numFmtId="0" fontId="0" fillId="0" borderId="50" xfId="0" applyBorder="1"/>
    <xf numFmtId="164" fontId="0" fillId="0" borderId="51" xfId="0" applyNumberFormat="1" applyBorder="1"/>
    <xf numFmtId="0" fontId="0" fillId="4" borderId="0" xfId="0" applyFill="1"/>
    <xf numFmtId="0" fontId="0" fillId="4" borderId="43" xfId="0" applyFill="1" applyBorder="1"/>
    <xf numFmtId="0" fontId="0" fillId="4" borderId="45" xfId="0" applyFill="1" applyBorder="1"/>
    <xf numFmtId="0" fontId="0" fillId="4" borderId="1" xfId="0" applyFill="1" applyBorder="1"/>
    <xf numFmtId="0" fontId="0" fillId="4" borderId="34" xfId="0" applyFill="1" applyBorder="1"/>
    <xf numFmtId="0" fontId="0" fillId="4" borderId="52" xfId="0" applyFill="1" applyBorder="1"/>
    <xf numFmtId="0" fontId="0" fillId="0" borderId="53" xfId="0" applyBorder="1"/>
    <xf numFmtId="0" fontId="3" fillId="0" borderId="54" xfId="0" applyFont="1" applyBorder="1" applyAlignment="1">
      <alignment horizontal="left"/>
    </xf>
    <xf numFmtId="164" fontId="0" fillId="0" borderId="55" xfId="0" applyNumberFormat="1" applyBorder="1"/>
    <xf numFmtId="164" fontId="0" fillId="0" borderId="54" xfId="0" applyNumberFormat="1" applyBorder="1"/>
    <xf numFmtId="0" fontId="0" fillId="0" borderId="56" xfId="0" applyBorder="1"/>
    <xf numFmtId="0" fontId="0" fillId="0" borderId="0" xfId="0" applyAlignment="1">
      <alignment vertical="center"/>
    </xf>
    <xf numFmtId="0" fontId="16" fillId="0" borderId="0" xfId="0" applyFont="1"/>
    <xf numFmtId="164" fontId="0" fillId="0" borderId="57" xfId="0" applyNumberFormat="1" applyBorder="1"/>
    <xf numFmtId="0" fontId="16" fillId="0" borderId="25" xfId="0" applyFont="1" applyBorder="1"/>
    <xf numFmtId="0" fontId="7" fillId="0" borderId="58" xfId="0" applyFont="1" applyBorder="1"/>
    <xf numFmtId="0" fontId="0" fillId="0" borderId="59" xfId="0" applyBorder="1"/>
    <xf numFmtId="0" fontId="0" fillId="3" borderId="58" xfId="0" applyFill="1" applyBorder="1"/>
    <xf numFmtId="0" fontId="0" fillId="0" borderId="60" xfId="0" applyBorder="1"/>
    <xf numFmtId="0" fontId="0" fillId="0" borderId="61" xfId="0" applyBorder="1"/>
    <xf numFmtId="0" fontId="7" fillId="0" borderId="62" xfId="0" quotePrefix="1" applyFont="1" applyBorder="1"/>
    <xf numFmtId="0" fontId="0" fillId="0" borderId="62" xfId="0" applyBorder="1"/>
    <xf numFmtId="0" fontId="0" fillId="0" borderId="63" xfId="0" applyBorder="1"/>
    <xf numFmtId="0" fontId="0" fillId="0" borderId="45" xfId="0" applyBorder="1"/>
    <xf numFmtId="0" fontId="0" fillId="0" borderId="64" xfId="0" applyBorder="1"/>
    <xf numFmtId="0" fontId="16" fillId="0" borderId="62" xfId="0" applyFont="1" applyBorder="1"/>
    <xf numFmtId="0" fontId="16" fillId="0" borderId="13" xfId="0" applyFont="1" applyBorder="1"/>
    <xf numFmtId="0" fontId="0" fillId="0" borderId="65" xfId="0" applyBorder="1"/>
    <xf numFmtId="0" fontId="0" fillId="0" borderId="66" xfId="0" applyBorder="1"/>
    <xf numFmtId="0" fontId="0" fillId="0" borderId="67" xfId="0" applyBorder="1"/>
    <xf numFmtId="0" fontId="23" fillId="0" borderId="0" xfId="0" applyFont="1"/>
    <xf numFmtId="0" fontId="0" fillId="4" borderId="7" xfId="0" applyFill="1" applyBorder="1"/>
    <xf numFmtId="0" fontId="0" fillId="3" borderId="1" xfId="0" applyFill="1" applyBorder="1"/>
    <xf numFmtId="0" fontId="0" fillId="3" borderId="7" xfId="0" applyFill="1" applyBorder="1"/>
    <xf numFmtId="0" fontId="0" fillId="3" borderId="0" xfId="0" applyFill="1"/>
    <xf numFmtId="0" fontId="0" fillId="3" borderId="32" xfId="0" applyFill="1" applyBorder="1"/>
    <xf numFmtId="164" fontId="0" fillId="0" borderId="63" xfId="0" applyNumberFormat="1" applyBorder="1"/>
    <xf numFmtId="164" fontId="0" fillId="0" borderId="64" xfId="0" applyNumberFormat="1" applyBorder="1"/>
    <xf numFmtId="164" fontId="0" fillId="0" borderId="62" xfId="0" applyNumberFormat="1" applyBorder="1"/>
    <xf numFmtId="164" fontId="0" fillId="0" borderId="68" xfId="0" applyNumberFormat="1" applyBorder="1"/>
    <xf numFmtId="164" fontId="0" fillId="0" borderId="25" xfId="0" applyNumberFormat="1" applyBorder="1"/>
    <xf numFmtId="164" fontId="0" fillId="0" borderId="69" xfId="0" applyNumberFormat="1" applyBorder="1"/>
    <xf numFmtId="0" fontId="0" fillId="3" borderId="25" xfId="0" applyFill="1" applyBorder="1"/>
    <xf numFmtId="164" fontId="3" fillId="0" borderId="18" xfId="0" quotePrefix="1" applyNumberFormat="1" applyFont="1" applyBorder="1" applyAlignment="1">
      <alignment horizontal="center"/>
    </xf>
    <xf numFmtId="164" fontId="0" fillId="0" borderId="20" xfId="0" applyNumberFormat="1" applyBorder="1"/>
    <xf numFmtId="164" fontId="0" fillId="0" borderId="70" xfId="0" applyNumberFormat="1" applyBorder="1"/>
    <xf numFmtId="164" fontId="0" fillId="0" borderId="13" xfId="0" applyNumberFormat="1" applyBorder="1"/>
    <xf numFmtId="164" fontId="0" fillId="0" borderId="71" xfId="0" applyNumberFormat="1" applyBorder="1"/>
    <xf numFmtId="0" fontId="0" fillId="3" borderId="37" xfId="0" applyFill="1" applyBorder="1"/>
    <xf numFmtId="164" fontId="3" fillId="0" borderId="42" xfId="0" quotePrefix="1" applyNumberFormat="1" applyFont="1" applyBorder="1" applyAlignment="1">
      <alignment horizontal="center"/>
    </xf>
    <xf numFmtId="164" fontId="0" fillId="0" borderId="52" xfId="0" applyNumberFormat="1" applyBorder="1"/>
    <xf numFmtId="164" fontId="0" fillId="0" borderId="34" xfId="0" applyNumberFormat="1" applyBorder="1"/>
    <xf numFmtId="164" fontId="0" fillId="0" borderId="72" xfId="0" applyNumberFormat="1" applyBorder="1"/>
    <xf numFmtId="164" fontId="0" fillId="0" borderId="73" xfId="0" applyNumberFormat="1" applyBorder="1"/>
    <xf numFmtId="164" fontId="0" fillId="0" borderId="74" xfId="0" applyNumberFormat="1" applyBorder="1"/>
    <xf numFmtId="164" fontId="0" fillId="0" borderId="75" xfId="0" applyNumberFormat="1" applyBorder="1"/>
    <xf numFmtId="1" fontId="0" fillId="0" borderId="0" xfId="0" applyNumberFormat="1"/>
    <xf numFmtId="1" fontId="7" fillId="0" borderId="24" xfId="0" quotePrefix="1" applyNumberFormat="1" applyFont="1" applyBorder="1" applyAlignment="1">
      <alignment horizontal="center"/>
    </xf>
    <xf numFmtId="1" fontId="0" fillId="0" borderId="25" xfId="0" applyNumberFormat="1" applyBorder="1"/>
    <xf numFmtId="1" fontId="0" fillId="3" borderId="25" xfId="0" applyNumberFormat="1" applyFill="1" applyBorder="1"/>
    <xf numFmtId="1" fontId="0" fillId="0" borderId="38" xfId="0" applyNumberFormat="1" applyBorder="1"/>
    <xf numFmtId="1" fontId="0" fillId="0" borderId="26" xfId="0" applyNumberFormat="1" applyBorder="1"/>
    <xf numFmtId="1" fontId="0" fillId="0" borderId="37" xfId="0" applyNumberFormat="1" applyBorder="1"/>
    <xf numFmtId="1" fontId="0" fillId="0" borderId="31" xfId="0" applyNumberFormat="1" applyBorder="1"/>
    <xf numFmtId="1" fontId="0" fillId="0" borderId="36" xfId="0" applyNumberFormat="1" applyBorder="1"/>
    <xf numFmtId="1" fontId="0" fillId="0" borderId="13" xfId="0" applyNumberFormat="1" applyBorder="1"/>
    <xf numFmtId="164" fontId="0" fillId="0" borderId="76" xfId="0" applyNumberFormat="1" applyBorder="1"/>
    <xf numFmtId="164" fontId="0" fillId="0" borderId="77" xfId="0" applyNumberFormat="1" applyBorder="1"/>
    <xf numFmtId="164" fontId="0" fillId="0" borderId="78" xfId="0" applyNumberFormat="1" applyBorder="1"/>
    <xf numFmtId="0" fontId="3" fillId="0" borderId="13" xfId="0" applyFont="1" applyBorder="1"/>
    <xf numFmtId="0" fontId="0" fillId="0" borderId="79" xfId="0" applyBorder="1"/>
    <xf numFmtId="0" fontId="0" fillId="0" borderId="80" xfId="0" applyBorder="1"/>
    <xf numFmtId="164" fontId="0" fillId="0" borderId="81" xfId="0" applyNumberFormat="1" applyBorder="1"/>
    <xf numFmtId="164" fontId="0" fillId="3" borderId="78" xfId="0" applyNumberFormat="1" applyFill="1" applyBorder="1"/>
    <xf numFmtId="164" fontId="0" fillId="3" borderId="34" xfId="0" applyNumberFormat="1" applyFill="1" applyBorder="1"/>
    <xf numFmtId="164" fontId="0" fillId="3" borderId="72" xfId="0" applyNumberFormat="1" applyFill="1" applyBorder="1"/>
    <xf numFmtId="0" fontId="0" fillId="0" borderId="82" xfId="0" applyBorder="1"/>
    <xf numFmtId="0" fontId="3" fillId="0" borderId="83" xfId="0" applyFont="1" applyBorder="1"/>
    <xf numFmtId="0" fontId="0" fillId="0" borderId="84" xfId="0" applyBorder="1"/>
    <xf numFmtId="1" fontId="3" fillId="0" borderId="83" xfId="0" applyNumberFormat="1" applyFont="1" applyBorder="1"/>
    <xf numFmtId="1" fontId="0" fillId="0" borderId="84" xfId="0" applyNumberFormat="1" applyBorder="1"/>
    <xf numFmtId="1" fontId="0" fillId="0" borderId="39" xfId="0" applyNumberFormat="1" applyBorder="1"/>
    <xf numFmtId="164" fontId="0" fillId="0" borderId="85" xfId="0" applyNumberFormat="1" applyBorder="1"/>
    <xf numFmtId="1" fontId="7" fillId="0" borderId="16" xfId="0" quotePrefix="1" applyNumberFormat="1" applyFont="1" applyBorder="1" applyAlignment="1">
      <alignment horizontal="center"/>
    </xf>
    <xf numFmtId="1" fontId="0" fillId="0" borderId="86" xfId="0" applyNumberFormat="1" applyBorder="1"/>
    <xf numFmtId="0" fontId="24" fillId="0" borderId="0" xfId="0" applyFont="1"/>
    <xf numFmtId="10" fontId="0" fillId="0" borderId="0" xfId="0" applyNumberFormat="1"/>
    <xf numFmtId="164" fontId="3" fillId="0" borderId="87" xfId="0" quotePrefix="1" applyNumberFormat="1" applyFont="1" applyBorder="1" applyAlignment="1">
      <alignment horizontal="center"/>
    </xf>
    <xf numFmtId="164" fontId="0" fillId="0" borderId="41" xfId="0" applyNumberFormat="1" applyBorder="1"/>
    <xf numFmtId="0" fontId="7" fillId="0" borderId="17" xfId="0" quotePrefix="1" applyFont="1" applyBorder="1" applyAlignment="1">
      <alignment horizontal="center"/>
    </xf>
    <xf numFmtId="0" fontId="0" fillId="0" borderId="88" xfId="0" applyBorder="1"/>
    <xf numFmtId="0" fontId="0" fillId="3" borderId="89" xfId="0" applyFill="1" applyBorder="1"/>
    <xf numFmtId="0" fontId="3" fillId="0" borderId="90" xfId="0" applyFont="1" applyBorder="1"/>
    <xf numFmtId="0" fontId="3" fillId="0" borderId="69" xfId="0" applyFont="1" applyBorder="1"/>
    <xf numFmtId="0" fontId="3" fillId="0" borderId="91" xfId="0" applyFont="1" applyBorder="1"/>
    <xf numFmtId="0" fontId="7" fillId="0" borderId="90" xfId="0" applyFont="1" applyBorder="1" applyAlignment="1">
      <alignment vertical="center"/>
    </xf>
    <xf numFmtId="0" fontId="7" fillId="0" borderId="60" xfId="0" applyFont="1" applyBorder="1"/>
    <xf numFmtId="0" fontId="16" fillId="0" borderId="63" xfId="0" applyFont="1" applyBorder="1"/>
    <xf numFmtId="0" fontId="16" fillId="0" borderId="92" xfId="0" applyFont="1" applyBorder="1"/>
    <xf numFmtId="0" fontId="16" fillId="0" borderId="93" xfId="0" applyFont="1" applyBorder="1"/>
    <xf numFmtId="44" fontId="0" fillId="0" borderId="0" xfId="2" applyFont="1"/>
    <xf numFmtId="10" fontId="0" fillId="3" borderId="45" xfId="3" applyNumberFormat="1" applyFont="1" applyFill="1" applyBorder="1"/>
    <xf numFmtId="0" fontId="16" fillId="0" borderId="6" xfId="0" applyFont="1" applyBorder="1"/>
    <xf numFmtId="0" fontId="16" fillId="0" borderId="3" xfId="0" applyFont="1" applyBorder="1"/>
    <xf numFmtId="0" fontId="0" fillId="0" borderId="94" xfId="0" applyBorder="1"/>
    <xf numFmtId="0" fontId="16" fillId="0" borderId="7"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95" xfId="0" applyFont="1" applyBorder="1" applyAlignment="1">
      <alignment horizontal="center" vertical="center"/>
    </xf>
    <xf numFmtId="164" fontId="0" fillId="0" borderId="96" xfId="0" applyNumberFormat="1" applyBorder="1"/>
    <xf numFmtId="10" fontId="0" fillId="0" borderId="96" xfId="0" applyNumberFormat="1" applyBorder="1"/>
    <xf numFmtId="0" fontId="0" fillId="0" borderId="96" xfId="0" applyBorder="1"/>
    <xf numFmtId="0" fontId="16" fillId="0" borderId="41" xfId="0" applyFont="1" applyBorder="1" applyAlignment="1">
      <alignment horizontal="center" vertical="center" wrapText="1"/>
    </xf>
    <xf numFmtId="10" fontId="0" fillId="3" borderId="47" xfId="3" applyNumberFormat="1" applyFont="1" applyFill="1" applyBorder="1"/>
    <xf numFmtId="0" fontId="0" fillId="2" borderId="0" xfId="0" applyFill="1"/>
    <xf numFmtId="164" fontId="0" fillId="2" borderId="52" xfId="0" applyNumberFormat="1" applyFill="1" applyBorder="1"/>
    <xf numFmtId="164" fontId="0" fillId="2" borderId="44" xfId="0" applyNumberFormat="1" applyFill="1" applyBorder="1"/>
    <xf numFmtId="164" fontId="0" fillId="2" borderId="19" xfId="0" applyNumberFormat="1" applyFill="1" applyBorder="1"/>
    <xf numFmtId="44" fontId="0" fillId="3" borderId="59" xfId="0" applyNumberFormat="1" applyFill="1" applyBorder="1"/>
    <xf numFmtId="44" fontId="0" fillId="2" borderId="14" xfId="2" applyFont="1" applyFill="1" applyBorder="1"/>
    <xf numFmtId="44" fontId="0" fillId="0" borderId="0" xfId="0" applyNumberFormat="1"/>
    <xf numFmtId="44" fontId="0" fillId="3" borderId="25" xfId="2" applyFont="1" applyFill="1" applyBorder="1"/>
    <xf numFmtId="44" fontId="0" fillId="0" borderId="36" xfId="2" applyFont="1" applyBorder="1"/>
    <xf numFmtId="10" fontId="0" fillId="0" borderId="19" xfId="0" applyNumberFormat="1" applyBorder="1"/>
    <xf numFmtId="44" fontId="0" fillId="0" borderId="86" xfId="2" applyFont="1" applyBorder="1"/>
    <xf numFmtId="44" fontId="0" fillId="0" borderId="97" xfId="2" applyFont="1" applyBorder="1"/>
    <xf numFmtId="44" fontId="0" fillId="0" borderId="35" xfId="2" applyFont="1" applyBorder="1"/>
    <xf numFmtId="44" fontId="0" fillId="0" borderId="14" xfId="2" applyFont="1" applyBorder="1"/>
    <xf numFmtId="44" fontId="0" fillId="3" borderId="14" xfId="2" applyFont="1" applyFill="1" applyBorder="1"/>
    <xf numFmtId="44" fontId="0" fillId="0" borderId="25" xfId="2" applyFont="1" applyBorder="1"/>
    <xf numFmtId="44" fontId="0" fillId="3" borderId="98" xfId="2" applyFont="1" applyFill="1" applyBorder="1"/>
    <xf numFmtId="44" fontId="0" fillId="0" borderId="99" xfId="2" applyFont="1" applyBorder="1"/>
    <xf numFmtId="44" fontId="0" fillId="2" borderId="36" xfId="2" applyFont="1" applyFill="1" applyBorder="1"/>
    <xf numFmtId="44" fontId="0" fillId="3" borderId="100" xfId="2" applyFont="1" applyFill="1" applyBorder="1"/>
    <xf numFmtId="44" fontId="0" fillId="0" borderId="100" xfId="2" applyFont="1" applyBorder="1"/>
    <xf numFmtId="44" fontId="0" fillId="3" borderId="101" xfId="2" applyFont="1" applyFill="1" applyBorder="1"/>
    <xf numFmtId="44" fontId="0" fillId="0" borderId="102" xfId="2" applyFont="1" applyBorder="1"/>
    <xf numFmtId="44" fontId="3" fillId="0" borderId="83" xfId="2" applyFont="1" applyBorder="1"/>
    <xf numFmtId="44" fontId="0" fillId="0" borderId="37" xfId="2" applyFont="1" applyBorder="1"/>
    <xf numFmtId="44" fontId="0" fillId="0" borderId="84" xfId="2" applyFont="1" applyBorder="1"/>
    <xf numFmtId="44" fontId="0" fillId="0" borderId="39" xfId="2" applyFont="1" applyBorder="1"/>
    <xf numFmtId="0" fontId="4" fillId="0" borderId="0" xfId="0" applyFont="1" applyAlignment="1">
      <alignment horizontal="center"/>
    </xf>
    <xf numFmtId="44" fontId="0" fillId="3" borderId="103" xfId="2" applyFont="1" applyFill="1" applyBorder="1"/>
    <xf numFmtId="44" fontId="0" fillId="0" borderId="103" xfId="2" applyFont="1" applyBorder="1"/>
    <xf numFmtId="44" fontId="0" fillId="0" borderId="104" xfId="2" applyFont="1" applyBorder="1"/>
    <xf numFmtId="44" fontId="22" fillId="3" borderId="105" xfId="2" applyFont="1" applyFill="1" applyBorder="1"/>
    <xf numFmtId="44" fontId="0" fillId="0" borderId="105" xfId="2" applyFont="1" applyBorder="1"/>
    <xf numFmtId="44" fontId="0" fillId="0" borderId="106" xfId="2" applyFont="1" applyBorder="1"/>
    <xf numFmtId="44" fontId="3" fillId="0" borderId="15" xfId="2" applyFont="1" applyBorder="1"/>
    <xf numFmtId="44" fontId="0" fillId="3" borderId="37" xfId="2" applyFont="1" applyFill="1" applyBorder="1"/>
    <xf numFmtId="44" fontId="0" fillId="0" borderId="38" xfId="2" applyFont="1" applyBorder="1"/>
    <xf numFmtId="44" fontId="0" fillId="0" borderId="26" xfId="2" applyFont="1" applyBorder="1"/>
    <xf numFmtId="0" fontId="26" fillId="0" borderId="0" xfId="0" applyFont="1"/>
    <xf numFmtId="44" fontId="0" fillId="0" borderId="15" xfId="2" applyFont="1" applyBorder="1"/>
    <xf numFmtId="164" fontId="6" fillId="0" borderId="19" xfId="0" applyNumberFormat="1" applyFont="1" applyBorder="1"/>
    <xf numFmtId="164" fontId="6" fillId="0" borderId="51" xfId="0" applyNumberFormat="1" applyFont="1" applyBorder="1"/>
    <xf numFmtId="164" fontId="28" fillId="4" borderId="62" xfId="0" applyNumberFormat="1" applyFont="1" applyFill="1" applyBorder="1" applyAlignment="1">
      <alignment horizontal="center"/>
    </xf>
    <xf numFmtId="164" fontId="28" fillId="4" borderId="63" xfId="0" applyNumberFormat="1" applyFont="1" applyFill="1" applyBorder="1" applyAlignment="1">
      <alignment horizontal="center"/>
    </xf>
    <xf numFmtId="164" fontId="28" fillId="4" borderId="45" xfId="0" applyNumberFormat="1" applyFont="1" applyFill="1" applyBorder="1" applyAlignment="1">
      <alignment horizontal="center"/>
    </xf>
    <xf numFmtId="0" fontId="14" fillId="4" borderId="62" xfId="0" quotePrefix="1" applyFont="1" applyFill="1" applyBorder="1"/>
    <xf numFmtId="0" fontId="29" fillId="4" borderId="62" xfId="0" applyFont="1" applyFill="1" applyBorder="1"/>
    <xf numFmtId="0" fontId="27" fillId="4" borderId="62" xfId="0" applyFont="1" applyFill="1" applyBorder="1"/>
    <xf numFmtId="0" fontId="27" fillId="4" borderId="63" xfId="0" applyFont="1" applyFill="1" applyBorder="1"/>
    <xf numFmtId="0" fontId="27" fillId="4" borderId="45" xfId="0" applyFont="1" applyFill="1" applyBorder="1"/>
    <xf numFmtId="0" fontId="29" fillId="4" borderId="25" xfId="0" applyFont="1" applyFill="1" applyBorder="1"/>
    <xf numFmtId="164" fontId="27" fillId="4" borderId="107" xfId="0" applyNumberFormat="1" applyFont="1" applyFill="1" applyBorder="1"/>
    <xf numFmtId="164" fontId="27" fillId="4" borderId="108" xfId="0" applyNumberFormat="1" applyFont="1" applyFill="1" applyBorder="1"/>
    <xf numFmtId="164" fontId="27" fillId="4" borderId="56" xfId="0" applyNumberFormat="1" applyFont="1" applyFill="1" applyBorder="1"/>
    <xf numFmtId="44" fontId="0" fillId="0" borderId="45" xfId="2" applyFont="1" applyBorder="1"/>
    <xf numFmtId="44" fontId="0" fillId="0" borderId="47" xfId="2" applyFont="1" applyBorder="1"/>
    <xf numFmtId="44" fontId="0" fillId="0" borderId="51" xfId="2" applyFont="1" applyBorder="1"/>
    <xf numFmtId="44" fontId="0" fillId="0" borderId="96" xfId="2" applyFont="1" applyBorder="1"/>
    <xf numFmtId="44" fontId="0" fillId="0" borderId="62" xfId="2" applyFont="1" applyBorder="1"/>
    <xf numFmtId="44" fontId="0" fillId="0" borderId="64" xfId="2" applyFont="1" applyBorder="1"/>
    <xf numFmtId="9" fontId="0" fillId="0" borderId="64" xfId="3" applyFont="1" applyBorder="1"/>
    <xf numFmtId="9" fontId="0" fillId="0" borderId="25" xfId="3" applyFont="1" applyBorder="1"/>
    <xf numFmtId="44" fontId="0" fillId="2" borderId="65" xfId="2" applyFont="1" applyFill="1" applyBorder="1"/>
    <xf numFmtId="44" fontId="0" fillId="2" borderId="66" xfId="2" applyFont="1" applyFill="1" applyBorder="1"/>
    <xf numFmtId="9" fontId="0" fillId="0" borderId="67" xfId="3" applyFont="1" applyBorder="1"/>
    <xf numFmtId="44" fontId="0" fillId="3" borderId="66" xfId="2" applyFont="1" applyFill="1" applyBorder="1"/>
    <xf numFmtId="165" fontId="6" fillId="3" borderId="90" xfId="2" applyNumberFormat="1" applyFont="1" applyFill="1" applyBorder="1"/>
    <xf numFmtId="165" fontId="6" fillId="3" borderId="69" xfId="2" applyNumberFormat="1" applyFont="1" applyFill="1" applyBorder="1"/>
    <xf numFmtId="165" fontId="6" fillId="3" borderId="91" xfId="2" applyNumberFormat="1" applyFont="1" applyFill="1" applyBorder="1"/>
    <xf numFmtId="165" fontId="6" fillId="2" borderId="9" xfId="2" applyNumberFormat="1" applyFont="1" applyFill="1" applyBorder="1"/>
    <xf numFmtId="165" fontId="0" fillId="2" borderId="9" xfId="2" applyNumberFormat="1" applyFont="1" applyFill="1" applyBorder="1"/>
    <xf numFmtId="165" fontId="0" fillId="3" borderId="9" xfId="2" applyNumberFormat="1" applyFont="1" applyFill="1" applyBorder="1"/>
    <xf numFmtId="1" fontId="0" fillId="3" borderId="9" xfId="2" applyNumberFormat="1" applyFont="1" applyFill="1" applyBorder="1"/>
    <xf numFmtId="2" fontId="0" fillId="0" borderId="0" xfId="2" applyNumberFormat="1" applyFont="1" applyBorder="1"/>
    <xf numFmtId="44" fontId="0" fillId="2" borderId="9" xfId="2" applyFont="1" applyFill="1" applyBorder="1"/>
    <xf numFmtId="0" fontId="3" fillId="0" borderId="109" xfId="0" applyFont="1" applyBorder="1"/>
    <xf numFmtId="44" fontId="3" fillId="0" borderId="39" xfId="2" applyFont="1" applyBorder="1"/>
    <xf numFmtId="1" fontId="3" fillId="0" borderId="39" xfId="0" applyNumberFormat="1" applyFont="1" applyBorder="1"/>
    <xf numFmtId="0" fontId="3" fillId="0" borderId="39" xfId="0" applyFont="1" applyBorder="1"/>
    <xf numFmtId="0" fontId="3" fillId="0" borderId="7" xfId="0" applyFont="1" applyBorder="1"/>
    <xf numFmtId="164" fontId="0" fillId="0" borderId="94" xfId="0" applyNumberFormat="1" applyBorder="1"/>
    <xf numFmtId="164" fontId="0" fillId="0" borderId="110" xfId="0" applyNumberFormat="1" applyBorder="1"/>
    <xf numFmtId="164" fontId="0" fillId="0" borderId="111" xfId="0" applyNumberFormat="1" applyBorder="1"/>
    <xf numFmtId="164" fontId="0" fillId="0" borderId="112" xfId="0" applyNumberFormat="1" applyBorder="1"/>
    <xf numFmtId="164" fontId="0" fillId="0" borderId="2" xfId="0" applyNumberFormat="1" applyBorder="1"/>
    <xf numFmtId="0" fontId="0" fillId="0" borderId="102" xfId="0" applyBorder="1"/>
    <xf numFmtId="164" fontId="0" fillId="0" borderId="1" xfId="0" applyNumberFormat="1" applyBorder="1"/>
    <xf numFmtId="0" fontId="0" fillId="0" borderId="113" xfId="0" applyBorder="1"/>
    <xf numFmtId="0" fontId="28" fillId="5" borderId="0" xfId="0" applyFont="1" applyFill="1"/>
    <xf numFmtId="0" fontId="3" fillId="0" borderId="0" xfId="0" applyFont="1" applyAlignment="1">
      <alignment horizontal="center"/>
    </xf>
    <xf numFmtId="170" fontId="17" fillId="6" borderId="0" xfId="0" applyNumberFormat="1" applyFont="1" applyFill="1" applyProtection="1">
      <protection locked="0"/>
    </xf>
    <xf numFmtId="1" fontId="7" fillId="0" borderId="17" xfId="0" quotePrefix="1" applyNumberFormat="1" applyFont="1" applyBorder="1" applyAlignment="1">
      <alignment horizontal="center"/>
    </xf>
    <xf numFmtId="44" fontId="0" fillId="0" borderId="82" xfId="2" applyFont="1" applyBorder="1"/>
    <xf numFmtId="44" fontId="0" fillId="0" borderId="79" xfId="2" applyFont="1" applyBorder="1"/>
    <xf numFmtId="44" fontId="0" fillId="0" borderId="88" xfId="2" applyFont="1" applyBorder="1"/>
    <xf numFmtId="1" fontId="0" fillId="0" borderId="80" xfId="0" applyNumberFormat="1" applyBorder="1"/>
    <xf numFmtId="44" fontId="0" fillId="0" borderId="80" xfId="2" applyFont="1" applyBorder="1"/>
    <xf numFmtId="44" fontId="0" fillId="3" borderId="114" xfId="2" applyFont="1" applyFill="1" applyBorder="1"/>
    <xf numFmtId="44" fontId="0" fillId="0" borderId="114" xfId="2" applyFont="1" applyBorder="1"/>
    <xf numFmtId="44" fontId="0" fillId="0" borderId="115" xfId="2" applyFont="1" applyBorder="1"/>
    <xf numFmtId="44" fontId="4" fillId="0" borderId="79" xfId="2" applyFont="1" applyBorder="1"/>
    <xf numFmtId="44" fontId="0" fillId="0" borderId="113" xfId="2" applyFont="1" applyBorder="1"/>
    <xf numFmtId="44" fontId="6" fillId="2" borderId="79" xfId="2" applyFont="1" applyFill="1" applyBorder="1"/>
    <xf numFmtId="44" fontId="22" fillId="3" borderId="116" xfId="2" applyFont="1" applyFill="1" applyBorder="1"/>
    <xf numFmtId="1" fontId="0" fillId="0" borderId="117" xfId="0" applyNumberFormat="1" applyBorder="1"/>
    <xf numFmtId="0" fontId="7" fillId="0" borderId="90" xfId="0" applyFont="1" applyBorder="1"/>
    <xf numFmtId="0" fontId="0" fillId="0" borderId="69" xfId="0" applyBorder="1"/>
    <xf numFmtId="0" fontId="7" fillId="0" borderId="118" xfId="0" applyFont="1" applyBorder="1"/>
    <xf numFmtId="0" fontId="7" fillId="0" borderId="69" xfId="0" applyFont="1" applyBorder="1"/>
    <xf numFmtId="0" fontId="0" fillId="0" borderId="69" xfId="0" applyBorder="1" applyAlignment="1">
      <alignment horizontal="left"/>
    </xf>
    <xf numFmtId="0" fontId="3" fillId="0" borderId="93" xfId="0" applyFont="1" applyBorder="1" applyAlignment="1">
      <alignment horizontal="left"/>
    </xf>
    <xf numFmtId="0" fontId="3" fillId="0" borderId="90" xfId="0" applyFont="1" applyBorder="1" applyAlignment="1">
      <alignment horizontal="left"/>
    </xf>
    <xf numFmtId="0" fontId="7" fillId="0" borderId="69" xfId="0" applyFont="1" applyBorder="1" applyAlignment="1">
      <alignment horizontal="left"/>
    </xf>
    <xf numFmtId="0" fontId="21" fillId="0" borderId="69" xfId="0" applyFont="1" applyBorder="1" applyAlignment="1">
      <alignment wrapText="1"/>
    </xf>
    <xf numFmtId="0" fontId="0" fillId="0" borderId="90" xfId="0" applyBorder="1"/>
    <xf numFmtId="0" fontId="0" fillId="0" borderId="69" xfId="0" applyBorder="1" applyAlignment="1">
      <alignment horizontal="left" wrapText="1"/>
    </xf>
    <xf numFmtId="0" fontId="3" fillId="0" borderId="119" xfId="0" applyFont="1" applyBorder="1" applyAlignment="1">
      <alignment horizontal="left"/>
    </xf>
    <xf numFmtId="0" fontId="0" fillId="0" borderId="119" xfId="0" applyBorder="1"/>
    <xf numFmtId="0" fontId="3" fillId="0" borderId="63" xfId="0" applyFont="1" applyBorder="1" applyAlignment="1">
      <alignment horizontal="left"/>
    </xf>
    <xf numFmtId="0" fontId="3" fillId="0" borderId="69" xfId="0" applyFont="1" applyBorder="1" applyAlignment="1">
      <alignment horizontal="left"/>
    </xf>
    <xf numFmtId="0" fontId="6" fillId="3" borderId="69" xfId="0" applyFont="1" applyFill="1" applyBorder="1" applyAlignment="1">
      <alignment horizontal="left"/>
    </xf>
    <xf numFmtId="0" fontId="7" fillId="7" borderId="69" xfId="0" applyFont="1" applyFill="1" applyBorder="1" applyAlignment="1">
      <alignment horizontal="left"/>
    </xf>
    <xf numFmtId="0" fontId="0" fillId="0" borderId="91" xfId="0" applyBorder="1"/>
    <xf numFmtId="0" fontId="3" fillId="0" borderId="9" xfId="0" applyFont="1" applyBorder="1" applyAlignment="1">
      <alignment horizontal="left"/>
    </xf>
    <xf numFmtId="164" fontId="0" fillId="0" borderId="92" xfId="0" applyNumberFormat="1" applyBorder="1"/>
    <xf numFmtId="44" fontId="0" fillId="3" borderId="9" xfId="2" applyFont="1" applyFill="1" applyBorder="1"/>
    <xf numFmtId="164" fontId="0" fillId="0" borderId="120" xfId="0" applyNumberFormat="1" applyBorder="1"/>
    <xf numFmtId="44" fontId="0" fillId="0" borderId="61" xfId="2" applyFont="1" applyBorder="1"/>
    <xf numFmtId="10" fontId="0" fillId="3" borderId="62" xfId="3" applyNumberFormat="1" applyFont="1" applyFill="1" applyBorder="1"/>
    <xf numFmtId="44" fontId="0" fillId="3" borderId="121" xfId="0" applyNumberFormat="1" applyFill="1" applyBorder="1"/>
    <xf numFmtId="44" fontId="0" fillId="3" borderId="122" xfId="0" applyNumberFormat="1" applyFill="1" applyBorder="1"/>
    <xf numFmtId="44" fontId="0" fillId="0" borderId="123" xfId="2" applyFont="1" applyBorder="1"/>
    <xf numFmtId="10" fontId="0" fillId="3" borderId="59" xfId="3" applyNumberFormat="1" applyFont="1" applyFill="1" applyBorder="1"/>
    <xf numFmtId="9" fontId="0" fillId="0" borderId="45" xfId="3" applyFont="1" applyBorder="1"/>
    <xf numFmtId="10" fontId="0" fillId="0" borderId="45" xfId="3" applyNumberFormat="1" applyFont="1" applyBorder="1"/>
    <xf numFmtId="0" fontId="7" fillId="0" borderId="124" xfId="0" quotePrefix="1" applyFont="1" applyBorder="1"/>
    <xf numFmtId="0" fontId="16" fillId="0" borderId="69" xfId="0" applyFont="1" applyBorder="1"/>
    <xf numFmtId="0" fontId="16" fillId="0" borderId="124" xfId="0" applyFont="1" applyBorder="1"/>
    <xf numFmtId="44" fontId="0" fillId="3" borderId="125" xfId="0" applyNumberFormat="1" applyFill="1" applyBorder="1"/>
    <xf numFmtId="44" fontId="0" fillId="3" borderId="126" xfId="0" applyNumberFormat="1" applyFill="1" applyBorder="1"/>
    <xf numFmtId="44" fontId="3" fillId="0" borderId="111" xfId="2" applyFont="1" applyBorder="1"/>
    <xf numFmtId="44" fontId="0" fillId="0" borderId="127" xfId="2" applyFont="1" applyBorder="1"/>
    <xf numFmtId="44" fontId="0" fillId="0" borderId="128" xfId="2" applyFont="1" applyBorder="1"/>
    <xf numFmtId="44" fontId="0" fillId="0" borderId="129" xfId="2" applyFont="1" applyBorder="1"/>
    <xf numFmtId="44" fontId="3" fillId="0" borderId="130" xfId="2" applyFont="1" applyBorder="1"/>
    <xf numFmtId="44" fontId="3" fillId="0" borderId="131" xfId="2" applyFont="1" applyBorder="1"/>
    <xf numFmtId="44" fontId="3" fillId="0" borderId="132" xfId="2" applyFont="1" applyBorder="1"/>
    <xf numFmtId="10" fontId="0" fillId="0" borderId="133" xfId="3" applyNumberFormat="1" applyFont="1" applyBorder="1"/>
    <xf numFmtId="10" fontId="0" fillId="0" borderId="27" xfId="3" applyNumberFormat="1" applyFont="1" applyBorder="1"/>
    <xf numFmtId="10" fontId="0" fillId="0" borderId="134" xfId="3" applyNumberFormat="1" applyFont="1" applyBorder="1"/>
    <xf numFmtId="164" fontId="3" fillId="0" borderId="135" xfId="0" quotePrefix="1" applyNumberFormat="1" applyFont="1" applyBorder="1" applyAlignment="1">
      <alignment horizontal="center"/>
    </xf>
    <xf numFmtId="0" fontId="7" fillId="0" borderId="136" xfId="0" applyFont="1" applyBorder="1"/>
    <xf numFmtId="44" fontId="0" fillId="3" borderId="0" xfId="2" applyFont="1" applyFill="1" applyBorder="1"/>
    <xf numFmtId="0" fontId="0" fillId="0" borderId="3" xfId="0" applyBorder="1" applyAlignment="1">
      <alignment horizontal="left"/>
    </xf>
    <xf numFmtId="164" fontId="0" fillId="2" borderId="110" xfId="0" applyNumberFormat="1" applyFill="1" applyBorder="1"/>
    <xf numFmtId="164" fontId="0" fillId="2" borderId="129" xfId="0" applyNumberFormat="1" applyFill="1" applyBorder="1"/>
    <xf numFmtId="0" fontId="3" fillId="0" borderId="137" xfId="0" applyFont="1" applyBorder="1" applyAlignment="1">
      <alignment horizontal="left"/>
    </xf>
    <xf numFmtId="164" fontId="0" fillId="0" borderId="138" xfId="0" applyNumberFormat="1" applyBorder="1"/>
    <xf numFmtId="0" fontId="3" fillId="0" borderId="6" xfId="0" applyFont="1" applyBorder="1" applyAlignment="1">
      <alignment horizontal="left"/>
    </xf>
    <xf numFmtId="0" fontId="7" fillId="0" borderId="3" xfId="0" applyFont="1" applyBorder="1" applyAlignment="1">
      <alignment horizontal="left"/>
    </xf>
    <xf numFmtId="164" fontId="0" fillId="0" borderId="139" xfId="0" applyNumberFormat="1" applyBorder="1"/>
    <xf numFmtId="0" fontId="0" fillId="0" borderId="140" xfId="0" applyBorder="1"/>
    <xf numFmtId="164" fontId="0" fillId="0" borderId="141" xfId="0" applyNumberFormat="1" applyBorder="1"/>
    <xf numFmtId="0" fontId="3" fillId="0" borderId="3" xfId="0" applyFont="1" applyBorder="1"/>
    <xf numFmtId="0" fontId="0" fillId="0" borderId="3" xfId="0" applyBorder="1" applyAlignment="1">
      <alignment horizontal="left" wrapText="1"/>
    </xf>
    <xf numFmtId="0" fontId="3" fillId="0" borderId="142" xfId="0" applyFont="1" applyBorder="1" applyAlignment="1">
      <alignment horizontal="left"/>
    </xf>
    <xf numFmtId="0" fontId="0" fillId="0" borderId="142" xfId="0" applyBorder="1"/>
    <xf numFmtId="0" fontId="3" fillId="0" borderId="68" xfId="0" applyFont="1" applyBorder="1" applyAlignment="1">
      <alignment horizontal="left"/>
    </xf>
    <xf numFmtId="0" fontId="3" fillId="0" borderId="3" xfId="0" applyFont="1" applyBorder="1" applyAlignment="1">
      <alignment horizontal="left"/>
    </xf>
    <xf numFmtId="0" fontId="6" fillId="3" borderId="3" xfId="0" applyFont="1" applyFill="1" applyBorder="1" applyAlignment="1">
      <alignment horizontal="left"/>
    </xf>
    <xf numFmtId="164" fontId="0" fillId="0" borderId="143" xfId="0" applyNumberFormat="1" applyBorder="1"/>
    <xf numFmtId="0" fontId="3" fillId="0" borderId="144" xfId="0" applyFont="1" applyBorder="1" applyAlignment="1">
      <alignment horizontal="left"/>
    </xf>
    <xf numFmtId="1" fontId="0" fillId="0" borderId="102" xfId="0" applyNumberFormat="1" applyBorder="1"/>
    <xf numFmtId="0" fontId="0" fillId="0" borderId="145" xfId="0" applyBorder="1"/>
    <xf numFmtId="1" fontId="0" fillId="0" borderId="1" xfId="0" applyNumberFormat="1" applyBorder="1"/>
    <xf numFmtId="164" fontId="0" fillId="0" borderId="5" xfId="0" applyNumberFormat="1" applyBorder="1"/>
    <xf numFmtId="0" fontId="27" fillId="0" borderId="0" xfId="0" applyFont="1"/>
    <xf numFmtId="44" fontId="27" fillId="0" borderId="0" xfId="2" applyFont="1"/>
    <xf numFmtId="9" fontId="0" fillId="0" borderId="47" xfId="3" applyFont="1" applyBorder="1"/>
    <xf numFmtId="10" fontId="0" fillId="3" borderId="125" xfId="3" applyNumberFormat="1" applyFont="1" applyFill="1" applyBorder="1"/>
    <xf numFmtId="44" fontId="0" fillId="3" borderId="146" xfId="0" applyNumberFormat="1" applyFill="1" applyBorder="1"/>
    <xf numFmtId="9" fontId="0" fillId="0" borderId="51" xfId="3" applyFont="1" applyBorder="1"/>
    <xf numFmtId="10" fontId="0" fillId="3" borderId="126" xfId="3" applyNumberFormat="1" applyFont="1" applyFill="1" applyBorder="1"/>
    <xf numFmtId="44" fontId="0" fillId="3" borderId="147" xfId="0" applyNumberFormat="1" applyFill="1" applyBorder="1"/>
    <xf numFmtId="10" fontId="0" fillId="0" borderId="47" xfId="3" applyNumberFormat="1" applyFont="1" applyBorder="1"/>
    <xf numFmtId="10" fontId="0" fillId="0" borderId="71" xfId="3" applyNumberFormat="1" applyFont="1" applyBorder="1"/>
    <xf numFmtId="44" fontId="6" fillId="2" borderId="36" xfId="2" applyFont="1" applyFill="1" applyBorder="1"/>
    <xf numFmtId="10" fontId="0" fillId="3" borderId="0" xfId="0" applyNumberFormat="1" applyFill="1"/>
    <xf numFmtId="0" fontId="7" fillId="7" borderId="3" xfId="0" applyFont="1" applyFill="1" applyBorder="1" applyAlignment="1">
      <alignment horizontal="left"/>
    </xf>
    <xf numFmtId="0" fontId="0" fillId="0" borderId="112" xfId="0" applyBorder="1"/>
    <xf numFmtId="0" fontId="27" fillId="2" borderId="0" xfId="0" applyFont="1" applyFill="1"/>
    <xf numFmtId="44" fontId="0" fillId="0" borderId="3" xfId="2" applyFont="1" applyBorder="1"/>
    <xf numFmtId="44" fontId="0" fillId="0" borderId="110" xfId="2" applyFont="1" applyBorder="1"/>
    <xf numFmtId="44" fontId="0" fillId="0" borderId="0" xfId="2" applyFont="1" applyBorder="1"/>
    <xf numFmtId="0" fontId="0" fillId="0" borderId="148" xfId="0" applyBorder="1"/>
    <xf numFmtId="44" fontId="0" fillId="0" borderId="98" xfId="2" applyFont="1" applyBorder="1"/>
    <xf numFmtId="0" fontId="0" fillId="2" borderId="98" xfId="0" applyFill="1" applyBorder="1"/>
    <xf numFmtId="0" fontId="0" fillId="2" borderId="149" xfId="0" applyFill="1" applyBorder="1"/>
    <xf numFmtId="0" fontId="0" fillId="0" borderId="150" xfId="0" applyBorder="1"/>
    <xf numFmtId="0" fontId="0" fillId="2" borderId="151" xfId="0" applyFill="1" applyBorder="1"/>
    <xf numFmtId="171" fontId="0" fillId="0" borderId="110" xfId="0" applyNumberFormat="1" applyBorder="1"/>
    <xf numFmtId="0" fontId="0" fillId="0" borderId="110" xfId="0" applyBorder="1"/>
    <xf numFmtId="0" fontId="16" fillId="0" borderId="7" xfId="0" applyFont="1" applyBorder="1"/>
    <xf numFmtId="10" fontId="0" fillId="3" borderId="152" xfId="3" applyNumberFormat="1" applyFont="1" applyFill="1" applyBorder="1"/>
    <xf numFmtId="10" fontId="0" fillId="3" borderId="96" xfId="3" applyNumberFormat="1" applyFont="1" applyFill="1" applyBorder="1"/>
    <xf numFmtId="44" fontId="3" fillId="0" borderId="153" xfId="2" applyFont="1" applyBorder="1"/>
    <xf numFmtId="10" fontId="0" fillId="0" borderId="51" xfId="3" applyNumberFormat="1" applyFont="1" applyBorder="1"/>
    <xf numFmtId="10" fontId="0" fillId="0" borderId="33" xfId="3" applyNumberFormat="1" applyFont="1" applyBorder="1"/>
    <xf numFmtId="0" fontId="0" fillId="0" borderId="33" xfId="0" applyBorder="1"/>
    <xf numFmtId="10" fontId="0" fillId="0" borderId="96" xfId="3" applyNumberFormat="1" applyFont="1" applyBorder="1"/>
    <xf numFmtId="10" fontId="0" fillId="0" borderId="138" xfId="3" applyNumberFormat="1" applyFont="1" applyBorder="1"/>
    <xf numFmtId="44" fontId="0" fillId="0" borderId="153" xfId="2" applyFont="1" applyBorder="1"/>
    <xf numFmtId="44" fontId="0" fillId="0" borderId="132" xfId="2" applyFont="1" applyBorder="1"/>
    <xf numFmtId="44" fontId="0" fillId="0" borderId="19" xfId="2" applyFont="1" applyBorder="1"/>
    <xf numFmtId="0" fontId="16" fillId="0" borderId="68" xfId="0" applyFont="1" applyBorder="1"/>
    <xf numFmtId="0" fontId="0" fillId="0" borderId="154" xfId="0" applyBorder="1"/>
    <xf numFmtId="171" fontId="0" fillId="0" borderId="96" xfId="0" applyNumberFormat="1" applyBorder="1"/>
    <xf numFmtId="0" fontId="0" fillId="0" borderId="114" xfId="0" applyBorder="1"/>
    <xf numFmtId="171" fontId="0" fillId="0" borderId="132" xfId="0" applyNumberFormat="1" applyBorder="1"/>
    <xf numFmtId="10" fontId="6" fillId="0" borderId="0" xfId="3" applyNumberFormat="1" applyFont="1" applyFill="1" applyBorder="1" applyProtection="1">
      <protection locked="0"/>
    </xf>
    <xf numFmtId="44" fontId="0" fillId="6" borderId="14" xfId="2" applyFont="1" applyFill="1" applyBorder="1"/>
    <xf numFmtId="0" fontId="28" fillId="4" borderId="91" xfId="0" applyFont="1" applyFill="1" applyBorder="1"/>
    <xf numFmtId="164" fontId="6" fillId="3" borderId="44" xfId="0" applyNumberFormat="1" applyFont="1" applyFill="1" applyBorder="1"/>
    <xf numFmtId="44" fontId="6" fillId="3" borderId="44" xfId="2" applyFont="1" applyFill="1" applyBorder="1"/>
    <xf numFmtId="0" fontId="7" fillId="0" borderId="105" xfId="0" quotePrefix="1" applyFont="1" applyBorder="1" applyAlignment="1">
      <alignment horizontal="center"/>
    </xf>
    <xf numFmtId="44" fontId="0" fillId="3" borderId="36" xfId="2" applyFont="1" applyFill="1" applyBorder="1"/>
    <xf numFmtId="164" fontId="0" fillId="3" borderId="22" xfId="0" applyNumberFormat="1" applyFill="1" applyBorder="1"/>
    <xf numFmtId="164" fontId="0" fillId="3" borderId="52" xfId="0" applyNumberFormat="1" applyFill="1" applyBorder="1"/>
    <xf numFmtId="164" fontId="0" fillId="3" borderId="44" xfId="0" applyNumberFormat="1" applyFill="1" applyBorder="1"/>
    <xf numFmtId="164" fontId="0" fillId="3" borderId="19" xfId="0" applyNumberFormat="1" applyFill="1" applyBorder="1"/>
    <xf numFmtId="164" fontId="0" fillId="3" borderId="110" xfId="0" applyNumberFormat="1" applyFill="1" applyBorder="1"/>
    <xf numFmtId="164" fontId="0" fillId="3" borderId="129" xfId="0" applyNumberFormat="1" applyFill="1" applyBorder="1"/>
    <xf numFmtId="164" fontId="0" fillId="3" borderId="70" xfId="0" applyNumberFormat="1" applyFill="1" applyBorder="1"/>
    <xf numFmtId="164" fontId="0" fillId="3" borderId="74" xfId="0" applyNumberFormat="1" applyFill="1" applyBorder="1"/>
    <xf numFmtId="164" fontId="0" fillId="3" borderId="111" xfId="0" applyNumberFormat="1" applyFill="1" applyBorder="1"/>
    <xf numFmtId="0" fontId="0" fillId="3" borderId="43" xfId="0" applyFill="1" applyBorder="1"/>
    <xf numFmtId="44" fontId="0" fillId="3" borderId="104" xfId="2" applyFont="1" applyFill="1" applyBorder="1"/>
    <xf numFmtId="164" fontId="0" fillId="3" borderId="46" xfId="0" applyNumberFormat="1" applyFill="1" applyBorder="1"/>
    <xf numFmtId="164" fontId="0" fillId="3" borderId="81" xfId="0" applyNumberFormat="1" applyFill="1" applyBorder="1"/>
    <xf numFmtId="164" fontId="0" fillId="3" borderId="96" xfId="0" applyNumberFormat="1" applyFill="1" applyBorder="1"/>
    <xf numFmtId="44" fontId="28" fillId="7" borderId="44" xfId="2" applyFont="1" applyFill="1" applyBorder="1"/>
    <xf numFmtId="44" fontId="28" fillId="7" borderId="105" xfId="2" applyFont="1" applyFill="1" applyBorder="1"/>
    <xf numFmtId="0" fontId="16" fillId="0" borderId="4" xfId="0" applyFont="1" applyBorder="1"/>
    <xf numFmtId="0" fontId="32" fillId="0" borderId="0" xfId="0" applyFont="1"/>
    <xf numFmtId="0" fontId="18" fillId="0" borderId="0" xfId="0" applyFont="1"/>
    <xf numFmtId="16" fontId="32" fillId="0" borderId="0" xfId="0" applyNumberFormat="1" applyFont="1"/>
    <xf numFmtId="0" fontId="32" fillId="0" borderId="6" xfId="0" applyFont="1" applyBorder="1" applyAlignment="1">
      <alignment horizontal="center"/>
    </xf>
    <xf numFmtId="0" fontId="32" fillId="0" borderId="90" xfId="0" applyFont="1" applyBorder="1" applyAlignment="1">
      <alignment horizontal="center"/>
    </xf>
    <xf numFmtId="0" fontId="32" fillId="8" borderId="7" xfId="0" applyFont="1" applyFill="1" applyBorder="1" applyAlignment="1">
      <alignment horizontal="center"/>
    </xf>
    <xf numFmtId="0" fontId="32" fillId="0" borderId="8" xfId="0" applyFont="1" applyBorder="1" applyAlignment="1">
      <alignment horizontal="center"/>
    </xf>
    <xf numFmtId="0" fontId="32" fillId="0" borderId="155" xfId="0" applyFont="1" applyBorder="1" applyAlignment="1">
      <alignment horizontal="center"/>
    </xf>
    <xf numFmtId="0" fontId="32" fillId="0" borderId="132" xfId="0" applyFont="1" applyBorder="1" applyAlignment="1">
      <alignment horizontal="center"/>
    </xf>
    <xf numFmtId="0" fontId="32" fillId="0" borderId="4" xfId="0" applyFont="1" applyBorder="1" applyAlignment="1">
      <alignment horizontal="center"/>
    </xf>
    <xf numFmtId="0" fontId="32" fillId="0" borderId="91" xfId="0" applyFont="1" applyBorder="1" applyAlignment="1">
      <alignment horizontal="center"/>
    </xf>
    <xf numFmtId="0" fontId="32" fillId="8" borderId="1" xfId="0" applyFont="1" applyFill="1" applyBorder="1" applyAlignment="1">
      <alignment horizontal="center"/>
    </xf>
    <xf numFmtId="0" fontId="32" fillId="0" borderId="5" xfId="0" applyFont="1" applyBorder="1" applyAlignment="1">
      <alignment horizontal="center"/>
    </xf>
    <xf numFmtId="0" fontId="32" fillId="0" borderId="99" xfId="0" applyFont="1" applyBorder="1" applyAlignment="1">
      <alignment horizontal="center"/>
    </xf>
    <xf numFmtId="0" fontId="32" fillId="0" borderId="138" xfId="0" applyFont="1" applyBorder="1" applyAlignment="1">
      <alignment horizontal="center"/>
    </xf>
    <xf numFmtId="10" fontId="18" fillId="0" borderId="129" xfId="3" applyNumberFormat="1" applyFont="1" applyBorder="1" applyAlignment="1">
      <alignment horizontal="center"/>
    </xf>
    <xf numFmtId="4" fontId="18" fillId="8" borderId="127" xfId="3" applyNumberFormat="1" applyFont="1" applyFill="1" applyBorder="1"/>
    <xf numFmtId="10" fontId="18" fillId="0" borderId="128" xfId="3" applyNumberFormat="1" applyFont="1" applyBorder="1" applyAlignment="1">
      <alignment horizontal="center"/>
    </xf>
    <xf numFmtId="4" fontId="18" fillId="0" borderId="51" xfId="0" applyNumberFormat="1" applyFont="1" applyBorder="1"/>
    <xf numFmtId="10" fontId="18" fillId="0" borderId="96" xfId="3" applyNumberFormat="1" applyFont="1" applyBorder="1" applyAlignment="1">
      <alignment horizontal="center"/>
    </xf>
    <xf numFmtId="4" fontId="18" fillId="8" borderId="45" xfId="3" applyNumberFormat="1" applyFont="1" applyFill="1" applyBorder="1"/>
    <xf numFmtId="10" fontId="18" fillId="0" borderId="51" xfId="3" applyNumberFormat="1" applyFont="1" applyBorder="1" applyAlignment="1">
      <alignment horizontal="center"/>
    </xf>
    <xf numFmtId="10" fontId="32" fillId="0" borderId="96" xfId="3" applyNumberFormat="1" applyFont="1" applyBorder="1" applyAlignment="1">
      <alignment horizontal="center"/>
    </xf>
    <xf numFmtId="4" fontId="32" fillId="8" borderId="45" xfId="3" applyNumberFormat="1" applyFont="1" applyFill="1" applyBorder="1"/>
    <xf numFmtId="10" fontId="32" fillId="0" borderId="51" xfId="3" applyNumberFormat="1" applyFont="1" applyBorder="1" applyAlignment="1">
      <alignment horizontal="center"/>
    </xf>
    <xf numFmtId="10" fontId="0" fillId="0" borderId="2" xfId="3" applyNumberFormat="1" applyFont="1" applyBorder="1" applyAlignment="1">
      <alignment horizontal="center"/>
    </xf>
    <xf numFmtId="4" fontId="0" fillId="8" borderId="0" xfId="0" applyNumberFormat="1" applyFill="1"/>
    <xf numFmtId="165" fontId="0" fillId="0" borderId="3" xfId="2" applyNumberFormat="1" applyFont="1" applyBorder="1"/>
    <xf numFmtId="10" fontId="0" fillId="0" borderId="0" xfId="3" applyNumberFormat="1" applyFont="1" applyBorder="1" applyAlignment="1">
      <alignment horizontal="center"/>
    </xf>
    <xf numFmtId="0" fontId="32" fillId="0" borderId="0" xfId="0" applyFont="1" applyAlignment="1">
      <alignment horizontal="center"/>
    </xf>
    <xf numFmtId="10" fontId="32" fillId="0" borderId="138" xfId="3" applyNumberFormat="1" applyFont="1" applyBorder="1" applyAlignment="1">
      <alignment horizontal="center"/>
    </xf>
    <xf numFmtId="165" fontId="32" fillId="0" borderId="99" xfId="2" applyNumberFormat="1" applyFont="1" applyBorder="1"/>
    <xf numFmtId="10" fontId="32" fillId="0" borderId="33" xfId="3" applyNumberFormat="1" applyFont="1" applyBorder="1" applyAlignment="1">
      <alignment horizontal="center"/>
    </xf>
    <xf numFmtId="16" fontId="32" fillId="0" borderId="158" xfId="0" applyNumberFormat="1" applyFont="1" applyBorder="1"/>
    <xf numFmtId="3" fontId="0" fillId="0" borderId="0" xfId="0" applyNumberFormat="1"/>
    <xf numFmtId="0" fontId="32" fillId="0" borderId="3" xfId="0" applyFont="1" applyBorder="1" applyAlignment="1">
      <alignment horizontal="center"/>
    </xf>
    <xf numFmtId="0" fontId="32" fillId="0" borderId="69" xfId="0" applyFont="1" applyBorder="1" applyAlignment="1">
      <alignment horizontal="center"/>
    </xf>
    <xf numFmtId="0" fontId="32" fillId="8" borderId="0" xfId="0" applyFont="1" applyFill="1" applyAlignment="1">
      <alignment horizontal="center"/>
    </xf>
    <xf numFmtId="0" fontId="32" fillId="0" borderId="2" xfId="0" applyFont="1" applyBorder="1" applyAlignment="1">
      <alignment horizontal="center"/>
    </xf>
    <xf numFmtId="0" fontId="32" fillId="0" borderId="159" xfId="0" applyFont="1" applyBorder="1" applyAlignment="1">
      <alignment horizontal="center"/>
    </xf>
    <xf numFmtId="0" fontId="32" fillId="0" borderId="111" xfId="0" applyFont="1" applyBorder="1" applyAlignment="1">
      <alignment horizontal="center"/>
    </xf>
    <xf numFmtId="165" fontId="32" fillId="0" borderId="160" xfId="2" applyNumberFormat="1" applyFont="1" applyBorder="1"/>
    <xf numFmtId="10" fontId="32" fillId="0" borderId="161" xfId="3" applyNumberFormat="1" applyFont="1" applyBorder="1" applyAlignment="1">
      <alignment horizontal="center"/>
    </xf>
    <xf numFmtId="0" fontId="32" fillId="0" borderId="161" xfId="0" applyFont="1" applyBorder="1"/>
    <xf numFmtId="4" fontId="32" fillId="0" borderId="160" xfId="0" applyNumberFormat="1" applyFont="1" applyBorder="1"/>
    <xf numFmtId="0" fontId="0" fillId="0" borderId="161" xfId="0" applyBorder="1"/>
    <xf numFmtId="10" fontId="32" fillId="0" borderId="162" xfId="3" applyNumberFormat="1" applyFont="1" applyBorder="1" applyAlignment="1">
      <alignment horizontal="center"/>
    </xf>
    <xf numFmtId="44" fontId="32" fillId="0" borderId="157" xfId="2" applyFont="1" applyBorder="1"/>
    <xf numFmtId="44" fontId="18" fillId="0" borderId="51" xfId="2" applyFont="1" applyBorder="1"/>
    <xf numFmtId="44" fontId="18" fillId="0" borderId="157" xfId="2" applyFont="1" applyBorder="1"/>
    <xf numFmtId="44" fontId="32" fillId="0" borderId="99" xfId="2" applyFont="1" applyBorder="1"/>
    <xf numFmtId="44" fontId="32" fillId="0" borderId="51" xfId="2" applyFont="1" applyBorder="1"/>
    <xf numFmtId="44" fontId="32" fillId="0" borderId="33" xfId="2" applyFont="1" applyBorder="1"/>
    <xf numFmtId="44" fontId="18" fillId="2" borderId="156" xfId="2" applyFont="1" applyFill="1" applyBorder="1"/>
    <xf numFmtId="44" fontId="18" fillId="2" borderId="157" xfId="2" applyFont="1" applyFill="1" applyBorder="1"/>
    <xf numFmtId="0" fontId="33" fillId="8" borderId="144" xfId="0" applyFont="1" applyFill="1" applyBorder="1"/>
    <xf numFmtId="0" fontId="0" fillId="8" borderId="54" xfId="0" applyFill="1" applyBorder="1"/>
    <xf numFmtId="0" fontId="23" fillId="0" borderId="0" xfId="0" applyFont="1" applyAlignment="1">
      <alignment horizontal="right"/>
    </xf>
    <xf numFmtId="165" fontId="7" fillId="9" borderId="9" xfId="2" applyNumberFormat="1" applyFont="1" applyFill="1" applyBorder="1" applyAlignment="1">
      <alignment horizontal="center"/>
    </xf>
    <xf numFmtId="0" fontId="3" fillId="0" borderId="3" xfId="0" applyFont="1" applyBorder="1" applyAlignment="1">
      <alignment horizontal="center"/>
    </xf>
    <xf numFmtId="1" fontId="7" fillId="0" borderId="9" xfId="0" applyNumberFormat="1" applyFont="1" applyBorder="1" applyAlignment="1">
      <alignment horizontal="center"/>
    </xf>
    <xf numFmtId="0" fontId="3" fillId="0" borderId="4" xfId="0" applyFont="1" applyBorder="1" applyAlignment="1">
      <alignment horizontal="center"/>
    </xf>
    <xf numFmtId="0" fontId="23" fillId="0" borderId="1" xfId="0" applyFont="1" applyBorder="1" applyAlignment="1">
      <alignment horizontal="right"/>
    </xf>
    <xf numFmtId="0" fontId="23" fillId="0" borderId="1" xfId="0" applyFont="1" applyBorder="1"/>
    <xf numFmtId="1" fontId="7" fillId="0" borderId="91" xfId="0" applyNumberFormat="1" applyFont="1" applyBorder="1" applyAlignment="1">
      <alignment horizontal="center"/>
    </xf>
    <xf numFmtId="0" fontId="7" fillId="0" borderId="2" xfId="0" applyFont="1" applyBorder="1"/>
    <xf numFmtId="0" fontId="7" fillId="0" borderId="5" xfId="0" applyFont="1" applyBorder="1"/>
    <xf numFmtId="0" fontId="26" fillId="0" borderId="2" xfId="0" applyFont="1" applyBorder="1"/>
    <xf numFmtId="1" fontId="26" fillId="0" borderId="69" xfId="0" applyNumberFormat="1" applyFont="1" applyBorder="1"/>
    <xf numFmtId="44" fontId="23" fillId="2" borderId="69" xfId="2" applyFont="1" applyFill="1" applyBorder="1"/>
    <xf numFmtId="44" fontId="26" fillId="0" borderId="91" xfId="2" applyFont="1" applyBorder="1"/>
    <xf numFmtId="0" fontId="34" fillId="4" borderId="6" xfId="0" applyFont="1" applyFill="1" applyBorder="1"/>
    <xf numFmtId="0" fontId="27" fillId="4" borderId="7" xfId="0" applyFont="1" applyFill="1" applyBorder="1"/>
    <xf numFmtId="0" fontId="27" fillId="4" borderId="8" xfId="0" applyFont="1" applyFill="1" applyBorder="1"/>
    <xf numFmtId="0" fontId="34" fillId="4" borderId="7" xfId="0" applyFont="1" applyFill="1" applyBorder="1"/>
    <xf numFmtId="0" fontId="0" fillId="10" borderId="6" xfId="0" applyFill="1" applyBorder="1"/>
    <xf numFmtId="0" fontId="0" fillId="10" borderId="7" xfId="0" applyFill="1" applyBorder="1"/>
    <xf numFmtId="2" fontId="14" fillId="4" borderId="9" xfId="0" applyNumberFormat="1" applyFont="1" applyFill="1" applyBorder="1" applyAlignment="1">
      <alignment horizontal="center"/>
    </xf>
    <xf numFmtId="165" fontId="7" fillId="2" borderId="9" xfId="2" applyNumberFormat="1" applyFont="1" applyFill="1" applyBorder="1" applyAlignment="1">
      <alignment horizontal="center"/>
    </xf>
    <xf numFmtId="9" fontId="7" fillId="2" borderId="9" xfId="3" applyFont="1" applyFill="1" applyBorder="1" applyAlignment="1">
      <alignment horizontal="center"/>
    </xf>
    <xf numFmtId="9" fontId="7" fillId="2" borderId="91" xfId="3" applyFont="1" applyFill="1" applyBorder="1" applyAlignment="1">
      <alignment horizontal="center"/>
    </xf>
    <xf numFmtId="37" fontId="7" fillId="2" borderId="9" xfId="2" applyNumberFormat="1" applyFont="1" applyFill="1" applyBorder="1" applyAlignment="1">
      <alignment horizontal="center"/>
    </xf>
    <xf numFmtId="44" fontId="14" fillId="4" borderId="9" xfId="2" applyFont="1" applyFill="1" applyBorder="1" applyAlignment="1">
      <alignment horizontal="center"/>
    </xf>
    <xf numFmtId="0" fontId="23" fillId="0" borderId="0" xfId="0" applyFont="1" applyAlignment="1">
      <alignment horizontal="left"/>
    </xf>
    <xf numFmtId="165" fontId="32" fillId="0" borderId="116" xfId="2" applyNumberFormat="1" applyFont="1" applyBorder="1"/>
    <xf numFmtId="9" fontId="18" fillId="0" borderId="163" xfId="3" applyFont="1" applyBorder="1"/>
    <xf numFmtId="9" fontId="18" fillId="0" borderId="33" xfId="3" applyFont="1" applyBorder="1"/>
    <xf numFmtId="0" fontId="11" fillId="0" borderId="0" xfId="0" applyFont="1"/>
    <xf numFmtId="0" fontId="14" fillId="4" borderId="90" xfId="0" applyFont="1" applyFill="1" applyBorder="1" applyAlignment="1">
      <alignment horizontal="center"/>
    </xf>
    <xf numFmtId="0" fontId="14" fillId="4" borderId="69" xfId="0" applyFont="1" applyFill="1" applyBorder="1" applyAlignment="1">
      <alignment horizontal="center"/>
    </xf>
    <xf numFmtId="0" fontId="3" fillId="11" borderId="3" xfId="0" applyFont="1" applyFill="1" applyBorder="1" applyAlignment="1">
      <alignment horizontal="center"/>
    </xf>
    <xf numFmtId="165" fontId="3" fillId="0" borderId="69" xfId="2" applyNumberFormat="1" applyFont="1" applyBorder="1" applyAlignment="1">
      <alignment horizontal="center"/>
    </xf>
    <xf numFmtId="9" fontId="3" fillId="0" borderId="69" xfId="3" applyFont="1" applyBorder="1" applyAlignment="1">
      <alignment horizontal="center"/>
    </xf>
    <xf numFmtId="0" fontId="0" fillId="0" borderId="3" xfId="0" applyBorder="1" applyAlignment="1">
      <alignment horizontal="center"/>
    </xf>
    <xf numFmtId="0" fontId="0" fillId="0" borderId="0" xfId="0" applyAlignment="1">
      <alignment horizontal="center"/>
    </xf>
    <xf numFmtId="165" fontId="3" fillId="0" borderId="91" xfId="2" applyNumberFormat="1" applyFont="1" applyBorder="1" applyAlignment="1">
      <alignment horizontal="center"/>
    </xf>
    <xf numFmtId="44" fontId="0" fillId="2" borderId="0" xfId="2" applyFont="1" applyFill="1" applyAlignment="1">
      <alignment horizontal="center"/>
    </xf>
    <xf numFmtId="0" fontId="0" fillId="0" borderId="79" xfId="0" applyBorder="1" applyAlignment="1">
      <alignment horizontal="center"/>
    </xf>
    <xf numFmtId="165" fontId="3" fillId="0" borderId="79" xfId="2" applyNumberFormat="1" applyFont="1" applyBorder="1" applyAlignment="1">
      <alignment horizontal="center"/>
    </xf>
    <xf numFmtId="9" fontId="3" fillId="0" borderId="98" xfId="3" applyFont="1" applyBorder="1" applyAlignment="1">
      <alignment horizontal="center"/>
    </xf>
    <xf numFmtId="0" fontId="0" fillId="0" borderId="98" xfId="0" applyBorder="1" applyAlignment="1">
      <alignment horizontal="center"/>
    </xf>
    <xf numFmtId="165" fontId="3" fillId="0" borderId="98" xfId="2" applyNumberFormat="1" applyFont="1" applyBorder="1" applyAlignment="1">
      <alignment horizontal="center"/>
    </xf>
    <xf numFmtId="165" fontId="0" fillId="0" borderId="98" xfId="2" applyNumberFormat="1" applyFont="1" applyBorder="1" applyAlignment="1">
      <alignment horizontal="center"/>
    </xf>
    <xf numFmtId="2" fontId="0" fillId="0" borderId="98" xfId="0" applyNumberFormat="1" applyBorder="1" applyAlignment="1">
      <alignment horizontal="center"/>
    </xf>
    <xf numFmtId="0" fontId="0" fillId="0" borderId="19" xfId="0" applyBorder="1" applyAlignment="1">
      <alignment horizontal="center"/>
    </xf>
    <xf numFmtId="165" fontId="3" fillId="0" borderId="19" xfId="2" applyNumberFormat="1" applyFont="1" applyBorder="1" applyAlignment="1">
      <alignment horizontal="center"/>
    </xf>
    <xf numFmtId="2" fontId="0" fillId="0" borderId="19" xfId="0" applyNumberFormat="1" applyBorder="1" applyAlignment="1">
      <alignment horizontal="center"/>
    </xf>
    <xf numFmtId="0" fontId="14" fillId="4" borderId="7" xfId="0" applyFont="1" applyFill="1" applyBorder="1" applyAlignment="1">
      <alignment horizontal="center"/>
    </xf>
    <xf numFmtId="0" fontId="14" fillId="4" borderId="8" xfId="0" applyFont="1" applyFill="1" applyBorder="1" applyAlignment="1">
      <alignment horizontal="center"/>
    </xf>
    <xf numFmtId="0" fontId="14" fillId="4" borderId="0" xfId="0" applyFont="1" applyFill="1" applyAlignment="1">
      <alignment horizontal="center"/>
    </xf>
    <xf numFmtId="0" fontId="14" fillId="4" borderId="2" xfId="0" applyFont="1" applyFill="1" applyBorder="1" applyAlignment="1">
      <alignment horizontal="center"/>
    </xf>
    <xf numFmtId="0" fontId="0" fillId="0" borderId="2" xfId="0" applyBorder="1" applyAlignment="1">
      <alignment horizontal="center"/>
    </xf>
    <xf numFmtId="165" fontId="3" fillId="0" borderId="2" xfId="2" applyNumberFormat="1" applyFont="1" applyBorder="1" applyAlignment="1">
      <alignment horizontal="center"/>
    </xf>
    <xf numFmtId="0" fontId="0" fillId="0" borderId="149" xfId="0" applyBorder="1" applyAlignment="1">
      <alignment horizontal="center"/>
    </xf>
    <xf numFmtId="0" fontId="0" fillId="0" borderId="113" xfId="0" applyBorder="1" applyAlignment="1">
      <alignment horizontal="center"/>
    </xf>
    <xf numFmtId="0" fontId="0" fillId="0" borderId="40" xfId="0" applyBorder="1" applyAlignment="1">
      <alignment horizontal="center"/>
    </xf>
    <xf numFmtId="0" fontId="0" fillId="0" borderId="5" xfId="0" applyBorder="1" applyAlignment="1">
      <alignment horizontal="center"/>
    </xf>
    <xf numFmtId="17" fontId="3" fillId="0" borderId="0" xfId="0" applyNumberFormat="1" applyFont="1"/>
    <xf numFmtId="0" fontId="36" fillId="0" borderId="0" xfId="0" applyFont="1"/>
    <xf numFmtId="0" fontId="28" fillId="4" borderId="6" xfId="0" applyFont="1" applyFill="1" applyBorder="1"/>
    <xf numFmtId="0" fontId="36" fillId="4" borderId="7" xfId="0" applyFont="1" applyFill="1" applyBorder="1"/>
    <xf numFmtId="0" fontId="0" fillId="0" borderId="144" xfId="0" applyBorder="1"/>
    <xf numFmtId="0" fontId="3" fillId="0" borderId="54" xfId="0" applyFont="1" applyBorder="1" applyAlignment="1">
      <alignment horizontal="center"/>
    </xf>
    <xf numFmtId="0" fontId="3" fillId="0" borderId="161" xfId="0" applyFont="1" applyBorder="1" applyAlignment="1">
      <alignment horizontal="center"/>
    </xf>
    <xf numFmtId="0" fontId="3" fillId="0" borderId="85" xfId="0" applyFont="1" applyBorder="1" applyAlignment="1">
      <alignment horizontal="center"/>
    </xf>
    <xf numFmtId="0" fontId="3" fillId="0" borderId="9" xfId="0" applyFont="1" applyBorder="1" applyAlignment="1">
      <alignment horizontal="center"/>
    </xf>
    <xf numFmtId="0" fontId="3" fillId="8" borderId="144" xfId="0" applyFont="1" applyFill="1" applyBorder="1"/>
    <xf numFmtId="0" fontId="36" fillId="8" borderId="54" xfId="0" applyFont="1" applyFill="1" applyBorder="1"/>
    <xf numFmtId="165" fontId="0" fillId="0" borderId="41" xfId="0" applyNumberFormat="1" applyBorder="1" applyAlignment="1">
      <alignment horizontal="center"/>
    </xf>
    <xf numFmtId="165" fontId="0" fillId="0" borderId="20" xfId="0" applyNumberFormat="1" applyBorder="1" applyAlignment="1">
      <alignment horizontal="center"/>
    </xf>
    <xf numFmtId="165" fontId="0" fillId="0" borderId="19" xfId="0" applyNumberFormat="1" applyBorder="1" applyAlignment="1">
      <alignment horizontal="center"/>
    </xf>
    <xf numFmtId="165" fontId="0" fillId="0" borderId="44" xfId="0" applyNumberFormat="1" applyBorder="1" applyAlignment="1">
      <alignment horizontal="center"/>
    </xf>
    <xf numFmtId="165" fontId="0" fillId="0" borderId="69" xfId="0" applyNumberFormat="1" applyBorder="1" applyAlignment="1">
      <alignment horizontal="center"/>
    </xf>
    <xf numFmtId="0" fontId="17" fillId="0" borderId="6" xfId="0" applyFont="1" applyBorder="1"/>
    <xf numFmtId="0" fontId="36" fillId="0" borderId="7" xfId="0" applyFont="1" applyBorder="1"/>
    <xf numFmtId="44" fontId="2" fillId="0" borderId="69" xfId="2" applyBorder="1" applyAlignment="1">
      <alignment horizontal="center"/>
    </xf>
    <xf numFmtId="0" fontId="36" fillId="0" borderId="3" xfId="0" applyFont="1" applyBorder="1"/>
    <xf numFmtId="0" fontId="3" fillId="0" borderId="0" xfId="0" applyFont="1" applyAlignment="1">
      <alignment horizontal="right"/>
    </xf>
    <xf numFmtId="165" fontId="3" fillId="2" borderId="9" xfId="2" applyNumberFormat="1" applyFont="1" applyFill="1" applyBorder="1" applyAlignment="1">
      <alignment horizontal="center"/>
    </xf>
    <xf numFmtId="9" fontId="0" fillId="0" borderId="44" xfId="0" applyNumberFormat="1" applyBorder="1" applyAlignment="1">
      <alignment horizontal="center"/>
    </xf>
    <xf numFmtId="9" fontId="0" fillId="0" borderId="19" xfId="0" applyNumberFormat="1" applyBorder="1" applyAlignment="1">
      <alignment horizontal="center"/>
    </xf>
    <xf numFmtId="10" fontId="2" fillId="0" borderId="69" xfId="3" applyNumberFormat="1" applyBorder="1" applyAlignment="1">
      <alignment horizontal="center"/>
    </xf>
    <xf numFmtId="165" fontId="3" fillId="4" borderId="9" xfId="2" applyNumberFormat="1" applyFont="1" applyFill="1" applyBorder="1" applyAlignment="1">
      <alignment horizontal="center"/>
    </xf>
    <xf numFmtId="1" fontId="0" fillId="0" borderId="44" xfId="0" applyNumberFormat="1" applyBorder="1" applyAlignment="1">
      <alignment horizontal="center"/>
    </xf>
    <xf numFmtId="1" fontId="0" fillId="0" borderId="19" xfId="0" applyNumberFormat="1" applyBorder="1" applyAlignment="1">
      <alignment horizontal="center"/>
    </xf>
    <xf numFmtId="1" fontId="0" fillId="0" borderId="69" xfId="0" applyNumberFormat="1" applyBorder="1" applyAlignment="1">
      <alignment horizontal="center"/>
    </xf>
    <xf numFmtId="1" fontId="3" fillId="0" borderId="9" xfId="0" applyNumberFormat="1" applyFont="1" applyBorder="1" applyAlignment="1">
      <alignment horizontal="center"/>
    </xf>
    <xf numFmtId="0" fontId="0" fillId="0" borderId="69" xfId="0" applyBorder="1" applyAlignment="1">
      <alignment horizontal="center"/>
    </xf>
    <xf numFmtId="9" fontId="3" fillId="2" borderId="9" xfId="3" applyFont="1" applyFill="1" applyBorder="1" applyAlignment="1">
      <alignment horizontal="center"/>
    </xf>
    <xf numFmtId="44" fontId="0" fillId="0" borderId="44" xfId="0" applyNumberFormat="1" applyBorder="1" applyAlignment="1">
      <alignment horizontal="center"/>
    </xf>
    <xf numFmtId="44" fontId="0" fillId="0" borderId="19" xfId="0" applyNumberFormat="1" applyBorder="1" applyAlignment="1">
      <alignment horizontal="center"/>
    </xf>
    <xf numFmtId="0" fontId="3" fillId="0" borderId="1" xfId="0" applyFont="1" applyBorder="1" applyAlignment="1">
      <alignment horizontal="right"/>
    </xf>
    <xf numFmtId="0" fontId="3" fillId="0" borderId="1" xfId="0" applyFont="1" applyBorder="1"/>
    <xf numFmtId="0" fontId="36" fillId="0" borderId="1" xfId="0" applyFont="1" applyBorder="1"/>
    <xf numFmtId="1" fontId="3" fillId="0" borderId="91" xfId="0" applyNumberFormat="1" applyFont="1" applyBorder="1" applyAlignment="1">
      <alignment horizontal="center"/>
    </xf>
    <xf numFmtId="10" fontId="2" fillId="0" borderId="44" xfId="3" applyNumberFormat="1" applyBorder="1" applyAlignment="1">
      <alignment horizontal="center"/>
    </xf>
    <xf numFmtId="10" fontId="2" fillId="0" borderId="19" xfId="3" applyNumberFormat="1" applyBorder="1" applyAlignment="1">
      <alignment horizontal="center"/>
    </xf>
    <xf numFmtId="0" fontId="0" fillId="0" borderId="44" xfId="0" applyBorder="1" applyAlignment="1">
      <alignment horizontal="center"/>
    </xf>
    <xf numFmtId="2" fontId="4" fillId="12" borderId="9" xfId="0" applyNumberFormat="1" applyFont="1" applyFill="1" applyBorder="1" applyAlignment="1">
      <alignment horizontal="center"/>
    </xf>
    <xf numFmtId="10" fontId="2" fillId="7" borderId="69" xfId="3" applyNumberFormat="1" applyFill="1" applyBorder="1" applyAlignment="1">
      <alignment horizontal="center"/>
    </xf>
    <xf numFmtId="0" fontId="36" fillId="0" borderId="4" xfId="0" applyFont="1" applyBorder="1"/>
    <xf numFmtId="44" fontId="28" fillId="7" borderId="9" xfId="2" applyFont="1" applyFill="1" applyBorder="1" applyAlignment="1">
      <alignment horizontal="center"/>
    </xf>
    <xf numFmtId="0" fontId="36" fillId="0" borderId="6" xfId="0" applyFont="1" applyBorder="1"/>
    <xf numFmtId="0" fontId="3" fillId="0" borderId="7" xfId="0" applyFont="1" applyBorder="1" applyAlignment="1">
      <alignment horizontal="right"/>
    </xf>
    <xf numFmtId="1" fontId="37" fillId="0" borderId="69" xfId="0" applyNumberFormat="1" applyFont="1" applyBorder="1"/>
    <xf numFmtId="44" fontId="37" fillId="0" borderId="91" xfId="2" applyFont="1" applyBorder="1"/>
    <xf numFmtId="44" fontId="28" fillId="3" borderId="0" xfId="2" applyFont="1" applyFill="1" applyBorder="1" applyAlignment="1">
      <alignment horizontal="center"/>
    </xf>
    <xf numFmtId="0" fontId="28" fillId="3" borderId="0" xfId="0" applyFont="1" applyFill="1"/>
    <xf numFmtId="0" fontId="36" fillId="3" borderId="0" xfId="0" applyFont="1" applyFill="1"/>
    <xf numFmtId="0" fontId="3" fillId="3" borderId="0" xfId="0" applyFont="1" applyFill="1"/>
    <xf numFmtId="0" fontId="17" fillId="3" borderId="0" xfId="0" applyFont="1" applyFill="1"/>
    <xf numFmtId="0" fontId="3" fillId="3" borderId="0" xfId="0" applyFont="1" applyFill="1" applyAlignment="1">
      <alignment horizontal="right"/>
    </xf>
    <xf numFmtId="0" fontId="3" fillId="3" borderId="0" xfId="0" applyFont="1" applyFill="1" applyAlignment="1">
      <alignment horizontal="center"/>
    </xf>
    <xf numFmtId="0" fontId="28" fillId="13" borderId="0" xfId="0" applyFont="1" applyFill="1"/>
    <xf numFmtId="0" fontId="38" fillId="0" borderId="0" xfId="0" applyFont="1"/>
    <xf numFmtId="0" fontId="36" fillId="0" borderId="0" xfId="0" applyFont="1" applyAlignment="1">
      <alignment horizontal="right"/>
    </xf>
    <xf numFmtId="42" fontId="0" fillId="2" borderId="0" xfId="0" applyNumberFormat="1" applyFill="1" applyProtection="1">
      <protection locked="0"/>
    </xf>
    <xf numFmtId="0" fontId="38" fillId="0" borderId="0" xfId="0" applyFont="1" applyAlignment="1">
      <alignment horizontal="right"/>
    </xf>
    <xf numFmtId="171" fontId="28" fillId="3" borderId="0" xfId="0" applyNumberFormat="1" applyFont="1" applyFill="1" applyProtection="1">
      <protection locked="0"/>
    </xf>
    <xf numFmtId="171" fontId="3" fillId="2" borderId="0" xfId="0" applyNumberFormat="1" applyFont="1" applyFill="1" applyProtection="1">
      <protection locked="0"/>
    </xf>
    <xf numFmtId="169" fontId="3" fillId="2" borderId="0" xfId="0" applyNumberFormat="1" applyFont="1" applyFill="1" applyProtection="1">
      <protection locked="0"/>
    </xf>
    <xf numFmtId="169" fontId="28" fillId="3" borderId="0" xfId="0" applyNumberFormat="1" applyFont="1" applyFill="1" applyProtection="1">
      <protection locked="0"/>
    </xf>
    <xf numFmtId="0" fontId="3" fillId="0" borderId="127" xfId="0" applyFont="1" applyBorder="1"/>
    <xf numFmtId="0" fontId="3" fillId="0" borderId="127" xfId="0" applyFont="1" applyBorder="1" applyAlignment="1">
      <alignment horizontal="center"/>
    </xf>
    <xf numFmtId="10" fontId="3" fillId="0" borderId="0" xfId="0" applyNumberFormat="1" applyFont="1"/>
    <xf numFmtId="42" fontId="0" fillId="3" borderId="0" xfId="0" applyNumberFormat="1" applyFill="1" applyProtection="1">
      <protection locked="0"/>
    </xf>
    <xf numFmtId="42" fontId="28" fillId="4" borderId="0" xfId="0" applyNumberFormat="1" applyFont="1" applyFill="1"/>
    <xf numFmtId="171" fontId="0" fillId="3" borderId="0" xfId="0" applyNumberFormat="1" applyFill="1" applyProtection="1">
      <protection locked="0"/>
    </xf>
    <xf numFmtId="42" fontId="3" fillId="3" borderId="0" xfId="0" applyNumberFormat="1" applyFont="1" applyFill="1"/>
    <xf numFmtId="42" fontId="0" fillId="3" borderId="0" xfId="0" applyNumberFormat="1" applyFill="1"/>
    <xf numFmtId="10" fontId="3" fillId="2" borderId="0" xfId="0" applyNumberFormat="1" applyFont="1" applyFill="1" applyProtection="1">
      <protection locked="0"/>
    </xf>
    <xf numFmtId="171" fontId="0" fillId="3" borderId="0" xfId="0" applyNumberFormat="1" applyFill="1"/>
    <xf numFmtId="5" fontId="3" fillId="2" borderId="0" xfId="0" applyNumberFormat="1" applyFont="1" applyFill="1" applyProtection="1">
      <protection locked="0"/>
    </xf>
    <xf numFmtId="166" fontId="3" fillId="2" borderId="0" xfId="0" applyNumberFormat="1" applyFont="1" applyFill="1" applyProtection="1">
      <protection locked="0"/>
    </xf>
    <xf numFmtId="0" fontId="0" fillId="0" borderId="164" xfId="0" applyBorder="1"/>
    <xf numFmtId="5" fontId="3" fillId="3" borderId="164" xfId="0" applyNumberFormat="1" applyFont="1" applyFill="1" applyBorder="1" applyProtection="1">
      <protection locked="0"/>
    </xf>
    <xf numFmtId="42" fontId="28" fillId="4" borderId="164" xfId="0" applyNumberFormat="1" applyFont="1" applyFill="1" applyBorder="1"/>
    <xf numFmtId="42" fontId="3" fillId="3" borderId="164" xfId="0" applyNumberFormat="1" applyFont="1" applyFill="1" applyBorder="1"/>
    <xf numFmtId="42" fontId="39" fillId="4" borderId="0" xfId="0" applyNumberFormat="1" applyFont="1" applyFill="1"/>
    <xf numFmtId="0" fontId="39" fillId="4" borderId="0" xfId="0" applyFont="1" applyFill="1" applyAlignment="1">
      <alignment horizontal="right"/>
    </xf>
    <xf numFmtId="164" fontId="39" fillId="4" borderId="0" xfId="0" applyNumberFormat="1" applyFont="1" applyFill="1"/>
    <xf numFmtId="44" fontId="39" fillId="4" borderId="0" xfId="0" applyNumberFormat="1" applyFont="1" applyFill="1"/>
    <xf numFmtId="0" fontId="39" fillId="4" borderId="0" xfId="0" applyFont="1" applyFill="1"/>
    <xf numFmtId="3" fontId="39" fillId="4" borderId="0" xfId="0" applyNumberFormat="1" applyFont="1" applyFill="1" applyAlignment="1">
      <alignment horizontal="right"/>
    </xf>
    <xf numFmtId="44" fontId="0" fillId="2" borderId="52" xfId="2" applyFont="1" applyFill="1" applyBorder="1"/>
    <xf numFmtId="0" fontId="40" fillId="0" borderId="0" xfId="0" applyFont="1"/>
    <xf numFmtId="0" fontId="33" fillId="0" borderId="0" xfId="0" applyFont="1"/>
    <xf numFmtId="0" fontId="7" fillId="0" borderId="0" xfId="0" applyFont="1" applyAlignment="1">
      <alignment horizontal="center"/>
    </xf>
    <xf numFmtId="165" fontId="7" fillId="0" borderId="9" xfId="0" applyNumberFormat="1" applyFont="1" applyBorder="1"/>
    <xf numFmtId="10" fontId="7" fillId="0" borderId="9" xfId="3" applyNumberFormat="1" applyFont="1" applyBorder="1"/>
    <xf numFmtId="165" fontId="7" fillId="0" borderId="0" xfId="0" applyNumberFormat="1" applyFont="1"/>
    <xf numFmtId="10" fontId="7" fillId="0" borderId="8" xfId="3" applyNumberFormat="1" applyFont="1" applyBorder="1"/>
    <xf numFmtId="10" fontId="7" fillId="0" borderId="134" xfId="3" applyNumberFormat="1" applyFont="1" applyBorder="1"/>
    <xf numFmtId="10" fontId="7" fillId="0" borderId="0" xfId="3" applyNumberFormat="1" applyFont="1" applyBorder="1"/>
    <xf numFmtId="0" fontId="14" fillId="3" borderId="0" xfId="0" applyFont="1" applyFill="1" applyAlignment="1">
      <alignment horizontal="center"/>
    </xf>
    <xf numFmtId="0" fontId="26" fillId="0" borderId="7" xfId="0" applyFont="1" applyBorder="1"/>
    <xf numFmtId="0" fontId="35" fillId="0" borderId="4" xfId="0" applyFont="1" applyBorder="1"/>
    <xf numFmtId="0" fontId="41" fillId="4" borderId="144" xfId="0" applyFont="1" applyFill="1" applyBorder="1"/>
    <xf numFmtId="0" fontId="5" fillId="4" borderId="54" xfId="0" applyFont="1" applyFill="1" applyBorder="1"/>
    <xf numFmtId="0" fontId="4" fillId="4" borderId="9" xfId="0" applyFont="1" applyFill="1" applyBorder="1"/>
    <xf numFmtId="0" fontId="4" fillId="4" borderId="116" xfId="0" applyFont="1" applyFill="1" applyBorder="1"/>
    <xf numFmtId="0" fontId="4" fillId="4" borderId="54" xfId="0" applyFont="1" applyFill="1" applyBorder="1"/>
    <xf numFmtId="0" fontId="4" fillId="4" borderId="161" xfId="0" applyFont="1" applyFill="1" applyBorder="1"/>
    <xf numFmtId="0" fontId="4" fillId="4" borderId="158" xfId="0" applyFont="1" applyFill="1" applyBorder="1"/>
    <xf numFmtId="9" fontId="42" fillId="0" borderId="69" xfId="3" applyFont="1" applyBorder="1" applyAlignment="1">
      <alignment horizontal="center"/>
    </xf>
    <xf numFmtId="9" fontId="14" fillId="14" borderId="9" xfId="3" applyFont="1" applyFill="1" applyBorder="1" applyAlignment="1">
      <alignment horizontal="center"/>
    </xf>
    <xf numFmtId="165" fontId="6" fillId="3" borderId="2" xfId="2" applyNumberFormat="1" applyFont="1" applyFill="1" applyBorder="1"/>
    <xf numFmtId="9" fontId="14" fillId="4" borderId="9" xfId="3" applyFont="1" applyFill="1" applyBorder="1" applyAlignment="1">
      <alignment horizontal="center"/>
    </xf>
    <xf numFmtId="2" fontId="3" fillId="3" borderId="9" xfId="2" applyNumberFormat="1" applyFont="1" applyFill="1" applyBorder="1" applyAlignment="1">
      <alignment horizontal="center"/>
    </xf>
    <xf numFmtId="165" fontId="3" fillId="3" borderId="98" xfId="2" applyNumberFormat="1" applyFont="1" applyFill="1" applyBorder="1" applyAlignment="1">
      <alignment horizontal="center"/>
    </xf>
    <xf numFmtId="0" fontId="0" fillId="2" borderId="98" xfId="0" applyFill="1" applyBorder="1" applyAlignment="1">
      <alignment horizontal="center"/>
    </xf>
    <xf numFmtId="0" fontId="0" fillId="2" borderId="79" xfId="0" applyFill="1" applyBorder="1" applyAlignment="1">
      <alignment horizontal="center"/>
    </xf>
    <xf numFmtId="0" fontId="0" fillId="2" borderId="19" xfId="0" applyFill="1" applyBorder="1" applyAlignment="1">
      <alignment horizontal="center"/>
    </xf>
    <xf numFmtId="0" fontId="0" fillId="2" borderId="2" xfId="0" applyFill="1" applyBorder="1" applyAlignment="1">
      <alignment horizontal="center"/>
    </xf>
    <xf numFmtId="2" fontId="26" fillId="2" borderId="69" xfId="0" applyNumberFormat="1" applyFont="1" applyFill="1" applyBorder="1"/>
    <xf numFmtId="0" fontId="3" fillId="0" borderId="69" xfId="2" applyNumberFormat="1" applyFont="1" applyBorder="1" applyAlignment="1">
      <alignment horizontal="center"/>
    </xf>
    <xf numFmtId="10" fontId="0" fillId="2" borderId="44" xfId="0" applyNumberFormat="1" applyFill="1" applyBorder="1"/>
    <xf numFmtId="44" fontId="6" fillId="3" borderId="14" xfId="2" applyFont="1" applyFill="1" applyBorder="1"/>
    <xf numFmtId="10" fontId="6" fillId="2" borderId="44" xfId="0" applyNumberFormat="1" applyFont="1" applyFill="1" applyBorder="1"/>
    <xf numFmtId="0" fontId="44" fillId="0" borderId="6" xfId="0" applyFont="1" applyBorder="1" applyAlignment="1">
      <alignment horizontal="center"/>
    </xf>
    <xf numFmtId="37" fontId="3" fillId="2" borderId="9" xfId="3" applyNumberFormat="1" applyFont="1" applyFill="1" applyBorder="1" applyAlignment="1">
      <alignment horizontal="center"/>
    </xf>
    <xf numFmtId="2" fontId="3" fillId="2" borderId="9" xfId="3" applyNumberFormat="1" applyFont="1" applyFill="1" applyBorder="1" applyAlignment="1">
      <alignment horizontal="center"/>
    </xf>
    <xf numFmtId="0" fontId="3" fillId="2" borderId="9" xfId="3" applyNumberFormat="1" applyFont="1" applyFill="1" applyBorder="1" applyAlignment="1">
      <alignment horizontal="center"/>
    </xf>
    <xf numFmtId="2" fontId="0" fillId="0" borderId="44" xfId="0" applyNumberFormat="1" applyBorder="1" applyAlignment="1">
      <alignment horizontal="center"/>
    </xf>
    <xf numFmtId="2" fontId="0" fillId="0" borderId="69" xfId="0" applyNumberFormat="1" applyBorder="1" applyAlignment="1">
      <alignment horizontal="center"/>
    </xf>
    <xf numFmtId="0" fontId="28" fillId="4" borderId="4" xfId="0" applyFont="1" applyFill="1" applyBorder="1"/>
    <xf numFmtId="9" fontId="28" fillId="4" borderId="75" xfId="3" applyFont="1" applyFill="1" applyBorder="1" applyAlignment="1">
      <alignment horizontal="center"/>
    </xf>
    <xf numFmtId="9" fontId="28" fillId="4" borderId="40" xfId="3" applyFont="1" applyFill="1" applyBorder="1" applyAlignment="1">
      <alignment horizontal="center"/>
    </xf>
    <xf numFmtId="9" fontId="28" fillId="4" borderId="91" xfId="3" applyFont="1" applyFill="1" applyBorder="1" applyAlignment="1">
      <alignment horizontal="center"/>
    </xf>
    <xf numFmtId="0" fontId="23" fillId="0" borderId="144" xfId="0" applyFont="1" applyBorder="1"/>
    <xf numFmtId="0" fontId="23" fillId="0" borderId="54" xfId="0" applyFont="1" applyBorder="1"/>
    <xf numFmtId="165" fontId="23" fillId="0" borderId="54" xfId="0" applyNumberFormat="1" applyFont="1" applyBorder="1"/>
    <xf numFmtId="1" fontId="23" fillId="0" borderId="54" xfId="0" applyNumberFormat="1" applyFont="1" applyBorder="1"/>
    <xf numFmtId="44" fontId="43" fillId="2" borderId="14" xfId="2" applyFont="1" applyFill="1" applyBorder="1"/>
    <xf numFmtId="0" fontId="14" fillId="3" borderId="0" xfId="0" applyFont="1" applyFill="1"/>
    <xf numFmtId="0" fontId="27" fillId="3" borderId="0" xfId="0" applyFont="1" applyFill="1"/>
    <xf numFmtId="168" fontId="14" fillId="3" borderId="0" xfId="0" applyNumberFormat="1" applyFont="1" applyFill="1"/>
    <xf numFmtId="165" fontId="27" fillId="3" borderId="0" xfId="2" applyNumberFormat="1" applyFont="1" applyFill="1" applyBorder="1"/>
    <xf numFmtId="165" fontId="27" fillId="3" borderId="0" xfId="2" applyNumberFormat="1" applyFont="1" applyFill="1" applyBorder="1" applyAlignment="1">
      <alignment horizontal="center"/>
    </xf>
    <xf numFmtId="10" fontId="27" fillId="3" borderId="0" xfId="3" applyNumberFormat="1" applyFont="1" applyFill="1" applyBorder="1" applyAlignment="1">
      <alignment horizontal="center"/>
    </xf>
    <xf numFmtId="0" fontId="29" fillId="3" borderId="0" xfId="0" applyFont="1" applyFill="1" applyAlignment="1">
      <alignment horizontal="center" vertical="center" wrapText="1"/>
    </xf>
    <xf numFmtId="2" fontId="27" fillId="3" borderId="0" xfId="2" applyNumberFormat="1" applyFont="1" applyFill="1" applyBorder="1"/>
    <xf numFmtId="44" fontId="27" fillId="3" borderId="0" xfId="2" applyFont="1" applyFill="1" applyBorder="1"/>
    <xf numFmtId="44" fontId="27" fillId="3" borderId="0" xfId="0" applyNumberFormat="1" applyFont="1" applyFill="1"/>
    <xf numFmtId="37" fontId="27" fillId="3" borderId="0" xfId="0" applyNumberFormat="1" applyFont="1" applyFill="1"/>
    <xf numFmtId="37" fontId="28" fillId="3" borderId="0" xfId="0" applyNumberFormat="1" applyFont="1" applyFill="1"/>
    <xf numFmtId="39" fontId="28" fillId="3" borderId="0" xfId="0" applyNumberFormat="1" applyFont="1" applyFill="1"/>
    <xf numFmtId="39" fontId="27" fillId="3" borderId="0" xfId="0" applyNumberFormat="1" applyFont="1" applyFill="1"/>
    <xf numFmtId="37" fontId="14" fillId="3" borderId="0" xfId="0" applyNumberFormat="1" applyFont="1" applyFill="1"/>
    <xf numFmtId="44" fontId="27" fillId="3" borderId="0" xfId="2" applyFont="1" applyFill="1" applyBorder="1" applyAlignment="1">
      <alignment horizontal="center"/>
    </xf>
    <xf numFmtId="0" fontId="3" fillId="0" borderId="90" xfId="0" applyFont="1" applyBorder="1" applyAlignment="1">
      <alignment vertical="center"/>
    </xf>
    <xf numFmtId="0" fontId="3" fillId="0" borderId="7"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95" xfId="0" applyFont="1" applyBorder="1" applyAlignment="1">
      <alignment horizontal="center" vertical="center"/>
    </xf>
    <xf numFmtId="0" fontId="19" fillId="3" borderId="0" xfId="0" applyFont="1" applyFill="1"/>
    <xf numFmtId="0" fontId="6" fillId="3" borderId="0" xfId="0" applyFont="1" applyFill="1"/>
    <xf numFmtId="0" fontId="6" fillId="0" borderId="0" xfId="0" applyFont="1"/>
    <xf numFmtId="0" fontId="19" fillId="0" borderId="0" xfId="0" applyFont="1" applyAlignment="1">
      <alignment horizontal="center"/>
    </xf>
    <xf numFmtId="0" fontId="19" fillId="3" borderId="0" xfId="0" applyFont="1" applyFill="1" applyAlignment="1">
      <alignment horizontal="center"/>
    </xf>
    <xf numFmtId="0" fontId="45" fillId="3" borderId="0" xfId="0" applyFont="1" applyFill="1" applyAlignment="1">
      <alignment horizontal="center" vertical="center" wrapText="1"/>
    </xf>
    <xf numFmtId="2" fontId="6" fillId="3" borderId="0" xfId="0" applyNumberFormat="1" applyFont="1" applyFill="1"/>
    <xf numFmtId="165" fontId="6" fillId="3" borderId="0" xfId="2" applyNumberFormat="1" applyFont="1" applyFill="1" applyBorder="1"/>
    <xf numFmtId="2" fontId="6" fillId="3" borderId="0" xfId="2" applyNumberFormat="1" applyFont="1" applyFill="1" applyBorder="1"/>
    <xf numFmtId="44" fontId="6" fillId="3" borderId="0" xfId="2" applyFont="1" applyFill="1" applyBorder="1"/>
    <xf numFmtId="44" fontId="6" fillId="3" borderId="0" xfId="0" applyNumberFormat="1" applyFont="1" applyFill="1"/>
    <xf numFmtId="37" fontId="6" fillId="3" borderId="0" xfId="0" applyNumberFormat="1" applyFont="1" applyFill="1"/>
    <xf numFmtId="2" fontId="43" fillId="3" borderId="0" xfId="0" applyNumberFormat="1" applyFont="1" applyFill="1"/>
    <xf numFmtId="37" fontId="43" fillId="3" borderId="0" xfId="0" applyNumberFormat="1" applyFont="1" applyFill="1"/>
    <xf numFmtId="39" fontId="43" fillId="3" borderId="0" xfId="0" applyNumberFormat="1" applyFont="1" applyFill="1"/>
    <xf numFmtId="39" fontId="6" fillId="3" borderId="0" xfId="0" applyNumberFormat="1" applyFont="1" applyFill="1"/>
    <xf numFmtId="37" fontId="19" fillId="3" borderId="0" xfId="0" applyNumberFormat="1" applyFont="1" applyFill="1"/>
    <xf numFmtId="167" fontId="19" fillId="3" borderId="0" xfId="0" applyNumberFormat="1" applyFont="1" applyFill="1"/>
    <xf numFmtId="168" fontId="19" fillId="3" borderId="0" xfId="0" applyNumberFormat="1" applyFont="1" applyFill="1"/>
    <xf numFmtId="165" fontId="6" fillId="3" borderId="0" xfId="2" applyNumberFormat="1" applyFont="1" applyFill="1" applyBorder="1" applyAlignment="1">
      <alignment horizontal="center"/>
    </xf>
    <xf numFmtId="10" fontId="43" fillId="3" borderId="0" xfId="3" applyNumberFormat="1" applyFont="1" applyFill="1" applyBorder="1" applyAlignment="1">
      <alignment horizontal="center"/>
    </xf>
    <xf numFmtId="10" fontId="6" fillId="3" borderId="0" xfId="3" applyNumberFormat="1" applyFont="1" applyFill="1" applyBorder="1" applyAlignment="1">
      <alignment horizontal="center"/>
    </xf>
    <xf numFmtId="44" fontId="6" fillId="3" borderId="0" xfId="2" applyFont="1" applyFill="1" applyBorder="1" applyAlignment="1">
      <alignment horizontal="center"/>
    </xf>
    <xf numFmtId="0" fontId="43" fillId="3" borderId="0" xfId="0" applyFont="1" applyFill="1"/>
    <xf numFmtId="10" fontId="19" fillId="3" borderId="0" xfId="3" applyNumberFormat="1" applyFont="1" applyFill="1" applyBorder="1"/>
    <xf numFmtId="44" fontId="19" fillId="3" borderId="0" xfId="2" applyFont="1" applyFill="1" applyBorder="1" applyAlignment="1">
      <alignment horizontal="center"/>
    </xf>
    <xf numFmtId="0" fontId="0" fillId="3" borderId="98" xfId="0" applyFill="1" applyBorder="1" applyAlignment="1">
      <alignment horizontal="center"/>
    </xf>
    <xf numFmtId="0" fontId="0" fillId="3" borderId="79" xfId="0" applyFill="1" applyBorder="1" applyAlignment="1">
      <alignment horizontal="center"/>
    </xf>
    <xf numFmtId="0" fontId="0" fillId="3" borderId="19" xfId="0" applyFill="1" applyBorder="1" applyAlignment="1">
      <alignment horizontal="center"/>
    </xf>
    <xf numFmtId="0" fontId="0" fillId="3" borderId="2" xfId="0" applyFill="1" applyBorder="1" applyAlignment="1">
      <alignment horizontal="center"/>
    </xf>
    <xf numFmtId="0" fontId="3" fillId="0" borderId="158" xfId="0" applyFont="1" applyBorder="1" applyAlignment="1">
      <alignment horizontal="center"/>
    </xf>
    <xf numFmtId="0" fontId="18" fillId="0" borderId="3" xfId="0" applyFont="1" applyBorder="1"/>
    <xf numFmtId="0" fontId="18" fillId="0" borderId="144" xfId="0" applyFont="1" applyBorder="1"/>
    <xf numFmtId="0" fontId="18" fillId="0" borderId="6" xfId="0" applyFont="1" applyBorder="1"/>
    <xf numFmtId="0" fontId="18" fillId="0" borderId="7" xfId="0" applyFont="1" applyBorder="1"/>
    <xf numFmtId="0" fontId="18" fillId="0" borderId="0" xfId="0" applyFont="1" applyAlignment="1">
      <alignment horizontal="center"/>
    </xf>
    <xf numFmtId="0" fontId="18" fillId="0" borderId="4" xfId="0" applyFont="1" applyBorder="1"/>
    <xf numFmtId="0" fontId="18" fillId="0" borderId="1" xfId="0" applyFont="1" applyBorder="1" applyAlignment="1">
      <alignment horizontal="center"/>
    </xf>
    <xf numFmtId="0" fontId="18" fillId="0" borderId="1" xfId="0" applyFont="1" applyBorder="1"/>
    <xf numFmtId="0" fontId="0" fillId="0" borderId="1" xfId="0" applyBorder="1" applyAlignment="1">
      <alignment horizontal="center"/>
    </xf>
    <xf numFmtId="0" fontId="36" fillId="0" borderId="69" xfId="0" applyFont="1" applyBorder="1"/>
    <xf numFmtId="0" fontId="0" fillId="0" borderId="127" xfId="0" applyBorder="1"/>
    <xf numFmtId="9" fontId="8" fillId="0" borderId="0" xfId="0" applyNumberFormat="1" applyFont="1"/>
    <xf numFmtId="0" fontId="48" fillId="16" borderId="6" xfId="0" applyFont="1" applyFill="1" applyBorder="1"/>
    <xf numFmtId="0" fontId="49" fillId="16" borderId="7" xfId="0" applyFont="1" applyFill="1" applyBorder="1"/>
    <xf numFmtId="0" fontId="49" fillId="16" borderId="8" xfId="0" applyFont="1" applyFill="1" applyBorder="1"/>
    <xf numFmtId="0" fontId="50" fillId="0" borderId="0" xfId="0" applyFont="1"/>
    <xf numFmtId="44" fontId="8" fillId="0" borderId="2" xfId="2" applyFont="1" applyBorder="1"/>
    <xf numFmtId="44" fontId="51" fillId="0" borderId="2" xfId="2" applyFont="1" applyBorder="1"/>
    <xf numFmtId="0" fontId="0" fillId="0" borderId="169" xfId="0" applyBorder="1"/>
    <xf numFmtId="44" fontId="52" fillId="0" borderId="2" xfId="2" applyFont="1" applyBorder="1"/>
    <xf numFmtId="0" fontId="50" fillId="0" borderId="3" xfId="0" applyFont="1" applyBorder="1"/>
    <xf numFmtId="165" fontId="0" fillId="17" borderId="9" xfId="2" applyNumberFormat="1" applyFont="1" applyFill="1" applyBorder="1"/>
    <xf numFmtId="10" fontId="0" fillId="0" borderId="19" xfId="3" applyNumberFormat="1" applyFont="1" applyBorder="1"/>
    <xf numFmtId="0" fontId="36" fillId="0" borderId="0" xfId="0" applyFont="1" applyAlignment="1">
      <alignment horizontal="left"/>
    </xf>
    <xf numFmtId="0" fontId="36" fillId="19" borderId="0" xfId="0" applyFont="1" applyFill="1" applyAlignment="1">
      <alignment horizontal="left"/>
    </xf>
    <xf numFmtId="0" fontId="53" fillId="18" borderId="0" xfId="0" applyFont="1" applyFill="1"/>
    <xf numFmtId="0" fontId="53" fillId="23" borderId="3" xfId="0" applyFont="1" applyFill="1" applyBorder="1"/>
    <xf numFmtId="0" fontId="54" fillId="21" borderId="0" xfId="0" applyFont="1" applyFill="1"/>
    <xf numFmtId="0" fontId="47" fillId="22" borderId="3" xfId="0" applyFont="1" applyFill="1" applyBorder="1"/>
    <xf numFmtId="0" fontId="47" fillId="22" borderId="0" xfId="0" applyFont="1" applyFill="1"/>
    <xf numFmtId="0" fontId="47" fillId="22" borderId="2" xfId="0" applyFont="1" applyFill="1" applyBorder="1"/>
    <xf numFmtId="0" fontId="55" fillId="27" borderId="0" xfId="0" applyFont="1" applyFill="1"/>
    <xf numFmtId="0" fontId="55" fillId="23" borderId="3" xfId="0" applyFont="1" applyFill="1" applyBorder="1"/>
    <xf numFmtId="0" fontId="3" fillId="0" borderId="6" xfId="0" applyFont="1" applyBorder="1"/>
    <xf numFmtId="0" fontId="3" fillId="0" borderId="4" xfId="0" applyFont="1" applyBorder="1"/>
    <xf numFmtId="0" fontId="3" fillId="0" borderId="167" xfId="0" applyFont="1" applyBorder="1"/>
    <xf numFmtId="0" fontId="3" fillId="0" borderId="68" xfId="0" applyFont="1" applyBorder="1"/>
    <xf numFmtId="44" fontId="0" fillId="0" borderId="94" xfId="0" applyNumberFormat="1" applyBorder="1"/>
    <xf numFmtId="0" fontId="0" fillId="15" borderId="129" xfId="0" applyFill="1" applyBorder="1"/>
    <xf numFmtId="9" fontId="0" fillId="15" borderId="96" xfId="0" applyNumberFormat="1" applyFill="1" applyBorder="1"/>
    <xf numFmtId="0" fontId="0" fillId="15" borderId="96" xfId="0" applyFill="1" applyBorder="1"/>
    <xf numFmtId="44" fontId="0" fillId="0" borderId="112" xfId="2" applyFont="1" applyBorder="1"/>
    <xf numFmtId="0" fontId="0" fillId="17" borderId="0" xfId="0" applyFill="1"/>
    <xf numFmtId="0" fontId="54" fillId="28" borderId="0" xfId="0" applyFont="1" applyFill="1"/>
    <xf numFmtId="0" fontId="54" fillId="15" borderId="3" xfId="0" applyFont="1" applyFill="1" applyBorder="1"/>
    <xf numFmtId="0" fontId="58" fillId="15" borderId="0" xfId="0" applyFont="1" applyFill="1"/>
    <xf numFmtId="0" fontId="58" fillId="15" borderId="2" xfId="0" applyFont="1" applyFill="1" applyBorder="1"/>
    <xf numFmtId="0" fontId="0" fillId="15" borderId="0" xfId="0" applyFill="1"/>
    <xf numFmtId="0" fontId="54" fillId="21" borderId="3" xfId="0" applyFont="1" applyFill="1" applyBorder="1"/>
    <xf numFmtId="0" fontId="54" fillId="29" borderId="0" xfId="0" applyFont="1" applyFill="1"/>
    <xf numFmtId="0" fontId="8" fillId="29" borderId="0" xfId="0" applyFont="1" applyFill="1"/>
    <xf numFmtId="0" fontId="8" fillId="29" borderId="2" xfId="0" applyFont="1" applyFill="1" applyBorder="1"/>
    <xf numFmtId="0" fontId="8" fillId="29" borderId="3" xfId="0" applyFont="1" applyFill="1" applyBorder="1"/>
    <xf numFmtId="0" fontId="54" fillId="23" borderId="3" xfId="0" applyFont="1" applyFill="1" applyBorder="1"/>
    <xf numFmtId="0" fontId="54" fillId="30" borderId="0" xfId="0" applyFont="1" applyFill="1"/>
    <xf numFmtId="0" fontId="54" fillId="31" borderId="3" xfId="0" applyFont="1" applyFill="1" applyBorder="1"/>
    <xf numFmtId="0" fontId="54" fillId="29" borderId="167" xfId="0" applyFont="1" applyFill="1" applyBorder="1"/>
    <xf numFmtId="0" fontId="54" fillId="28" borderId="3" xfId="0" applyFont="1" applyFill="1" applyBorder="1"/>
    <xf numFmtId="0" fontId="54" fillId="29" borderId="3" xfId="0" applyFont="1" applyFill="1" applyBorder="1"/>
    <xf numFmtId="0" fontId="57" fillId="29" borderId="0" xfId="0" applyFont="1" applyFill="1"/>
    <xf numFmtId="0" fontId="57" fillId="29" borderId="2" xfId="0" applyFont="1" applyFill="1" applyBorder="1"/>
    <xf numFmtId="0" fontId="57" fillId="29" borderId="3" xfId="0" applyFont="1" applyFill="1" applyBorder="1"/>
    <xf numFmtId="44" fontId="7" fillId="0" borderId="0" xfId="0" applyNumberFormat="1" applyFont="1"/>
    <xf numFmtId="0" fontId="59" fillId="20" borderId="0" xfId="0" applyFont="1" applyFill="1"/>
    <xf numFmtId="44" fontId="59" fillId="20" borderId="0" xfId="0" applyNumberFormat="1" applyFont="1" applyFill="1"/>
    <xf numFmtId="0" fontId="60" fillId="16" borderId="0" xfId="0" applyFont="1" applyFill="1"/>
    <xf numFmtId="172" fontId="59" fillId="16" borderId="0" xfId="0" applyNumberFormat="1" applyFont="1" applyFill="1"/>
    <xf numFmtId="170" fontId="0" fillId="0" borderId="0" xfId="1" applyNumberFormat="1" applyFont="1"/>
    <xf numFmtId="0" fontId="61" fillId="32" borderId="175" xfId="0" applyFont="1" applyFill="1" applyBorder="1"/>
    <xf numFmtId="0" fontId="0" fillId="0" borderId="175" xfId="0" applyBorder="1"/>
    <xf numFmtId="0" fontId="0" fillId="0" borderId="176" xfId="0" applyBorder="1"/>
    <xf numFmtId="0" fontId="0" fillId="0" borderId="177" xfId="0" applyBorder="1"/>
    <xf numFmtId="0" fontId="61" fillId="32" borderId="3" xfId="0" applyFont="1" applyFill="1" applyBorder="1"/>
    <xf numFmtId="0" fontId="46" fillId="0" borderId="3" xfId="0" applyFont="1" applyBorder="1" applyAlignment="1">
      <alignment horizontal="center"/>
    </xf>
    <xf numFmtId="0" fontId="61" fillId="32" borderId="4" xfId="0" applyFont="1" applyFill="1" applyBorder="1"/>
    <xf numFmtId="44" fontId="2" fillId="33" borderId="175" xfId="2" applyFont="1" applyFill="1" applyBorder="1"/>
    <xf numFmtId="44" fontId="2" fillId="33" borderId="178" xfId="2" applyFont="1" applyFill="1" applyBorder="1"/>
    <xf numFmtId="44" fontId="2" fillId="33" borderId="176" xfId="2" applyFont="1" applyFill="1" applyBorder="1"/>
    <xf numFmtId="1" fontId="0" fillId="34" borderId="3" xfId="0" applyNumberFormat="1" applyFill="1" applyBorder="1"/>
    <xf numFmtId="1" fontId="0" fillId="0" borderId="69" xfId="0" applyNumberFormat="1" applyBorder="1"/>
    <xf numFmtId="1" fontId="36" fillId="34" borderId="3" xfId="0" applyNumberFormat="1" applyFont="1" applyFill="1" applyBorder="1"/>
    <xf numFmtId="1" fontId="0" fillId="35" borderId="3" xfId="0" applyNumberFormat="1" applyFill="1" applyBorder="1"/>
    <xf numFmtId="1" fontId="0" fillId="35" borderId="69" xfId="0" applyNumberFormat="1" applyFill="1" applyBorder="1"/>
    <xf numFmtId="1" fontId="0" fillId="35" borderId="0" xfId="0" applyNumberFormat="1" applyFill="1"/>
    <xf numFmtId="1" fontId="0" fillId="0" borderId="4" xfId="0" applyNumberFormat="1" applyBorder="1"/>
    <xf numFmtId="1" fontId="0" fillId="0" borderId="91" xfId="0" applyNumberFormat="1" applyBorder="1"/>
    <xf numFmtId="0" fontId="0" fillId="33" borderId="175" xfId="0" applyFill="1" applyBorder="1"/>
    <xf numFmtId="0" fontId="0" fillId="33" borderId="178" xfId="0" applyFill="1" applyBorder="1"/>
    <xf numFmtId="0" fontId="0" fillId="33" borderId="3" xfId="0" applyFill="1" applyBorder="1"/>
    <xf numFmtId="0" fontId="0" fillId="33" borderId="69" xfId="0" applyFill="1" applyBorder="1"/>
    <xf numFmtId="0" fontId="36" fillId="0" borderId="175" xfId="0" applyFont="1" applyBorder="1"/>
    <xf numFmtId="9" fontId="0" fillId="0" borderId="175" xfId="3" applyFont="1" applyFill="1" applyBorder="1"/>
    <xf numFmtId="9" fontId="0" fillId="0" borderId="178" xfId="3" applyFont="1" applyFill="1" applyBorder="1"/>
    <xf numFmtId="9" fontId="0" fillId="0" borderId="177" xfId="3" applyFont="1" applyFill="1" applyBorder="1"/>
    <xf numFmtId="1" fontId="0" fillId="0" borderId="5" xfId="0" applyNumberFormat="1" applyBorder="1"/>
    <xf numFmtId="44" fontId="2" fillId="33" borderId="3" xfId="2" applyFont="1" applyFill="1" applyBorder="1"/>
    <xf numFmtId="44" fontId="2" fillId="33" borderId="0" xfId="2" applyFont="1" applyFill="1" applyBorder="1"/>
    <xf numFmtId="44" fontId="62" fillId="35" borderId="3" xfId="2" applyFont="1" applyFill="1" applyBorder="1"/>
    <xf numFmtId="44" fontId="62" fillId="35" borderId="69" xfId="2" applyFont="1" applyFill="1" applyBorder="1"/>
    <xf numFmtId="44" fontId="62" fillId="35" borderId="0" xfId="2" applyFont="1" applyFill="1" applyBorder="1"/>
    <xf numFmtId="0" fontId="0" fillId="33" borderId="0" xfId="0" applyFill="1"/>
    <xf numFmtId="9" fontId="0" fillId="0" borderId="3" xfId="3" applyFont="1" applyFill="1" applyBorder="1"/>
    <xf numFmtId="9" fontId="0" fillId="0" borderId="69" xfId="3" applyFont="1" applyFill="1" applyBorder="1"/>
    <xf numFmtId="9" fontId="0" fillId="0" borderId="0" xfId="3" applyFont="1" applyFill="1" applyBorder="1"/>
    <xf numFmtId="9" fontId="2" fillId="33" borderId="4" xfId="3" applyFont="1" applyFill="1" applyBorder="1"/>
    <xf numFmtId="9" fontId="2" fillId="33" borderId="91" xfId="3" applyFont="1" applyFill="1" applyBorder="1"/>
    <xf numFmtId="9" fontId="2" fillId="33" borderId="1" xfId="3" applyFont="1" applyFill="1" applyBorder="1"/>
    <xf numFmtId="0" fontId="36" fillId="0" borderId="178" xfId="0" applyFont="1" applyBorder="1"/>
    <xf numFmtId="44" fontId="36" fillId="0" borderId="175" xfId="0" applyNumberFormat="1" applyFont="1" applyBorder="1"/>
    <xf numFmtId="44" fontId="36" fillId="0" borderId="179" xfId="0" applyNumberFormat="1" applyFont="1" applyBorder="1"/>
    <xf numFmtId="44" fontId="36" fillId="0" borderId="180" xfId="0" applyNumberFormat="1" applyFont="1" applyBorder="1"/>
    <xf numFmtId="44" fontId="36" fillId="0" borderId="176" xfId="0" applyNumberFormat="1" applyFont="1" applyBorder="1"/>
    <xf numFmtId="44" fontId="0" fillId="0" borderId="3" xfId="0" applyNumberFormat="1" applyBorder="1"/>
    <xf numFmtId="44" fontId="0" fillId="0" borderId="44" xfId="0" applyNumberFormat="1" applyBorder="1"/>
    <xf numFmtId="44" fontId="0" fillId="0" borderId="110" xfId="0" applyNumberFormat="1" applyBorder="1"/>
    <xf numFmtId="9" fontId="0" fillId="0" borderId="3" xfId="3" applyFont="1" applyFill="1" applyBorder="1" applyAlignment="1">
      <alignment horizontal="right"/>
    </xf>
    <xf numFmtId="0" fontId="0" fillId="0" borderId="0" xfId="0" applyAlignment="1">
      <alignment horizontal="right"/>
    </xf>
    <xf numFmtId="0" fontId="0" fillId="0" borderId="2" xfId="0" applyBorder="1" applyAlignment="1">
      <alignment horizontal="right"/>
    </xf>
    <xf numFmtId="44" fontId="0" fillId="0" borderId="3" xfId="0" applyNumberFormat="1" applyBorder="1" applyAlignment="1">
      <alignment horizontal="right"/>
    </xf>
    <xf numFmtId="0" fontId="0" fillId="0" borderId="3" xfId="0" applyBorder="1" applyAlignment="1">
      <alignment horizontal="right"/>
    </xf>
    <xf numFmtId="1" fontId="0" fillId="0" borderId="4" xfId="0" applyNumberFormat="1" applyBorder="1" applyAlignment="1">
      <alignment horizontal="right"/>
    </xf>
    <xf numFmtId="0" fontId="0" fillId="0" borderId="1" xfId="0" applyBorder="1" applyAlignment="1">
      <alignment horizontal="right"/>
    </xf>
    <xf numFmtId="0" fontId="0" fillId="0" borderId="5" xfId="0" applyBorder="1" applyAlignment="1">
      <alignment horizontal="right"/>
    </xf>
    <xf numFmtId="0" fontId="0" fillId="0" borderId="177" xfId="0" applyBorder="1" applyAlignment="1">
      <alignment horizontal="center"/>
    </xf>
    <xf numFmtId="0" fontId="0" fillId="33" borderId="51" xfId="0" applyFill="1" applyBorder="1" applyAlignment="1">
      <alignment horizontal="center"/>
    </xf>
    <xf numFmtId="10" fontId="0" fillId="0" borderId="96" xfId="3" applyNumberFormat="1" applyFont="1" applyFill="1" applyBorder="1" applyAlignment="1">
      <alignment horizontal="center"/>
    </xf>
    <xf numFmtId="10" fontId="0" fillId="0" borderId="51" xfId="3" applyNumberFormat="1" applyFont="1" applyFill="1" applyBorder="1" applyAlignment="1">
      <alignment horizontal="center"/>
    </xf>
    <xf numFmtId="0" fontId="0" fillId="35" borderId="51" xfId="0" applyFill="1" applyBorder="1" applyAlignment="1">
      <alignment horizontal="center"/>
    </xf>
    <xf numFmtId="0" fontId="0" fillId="33" borderId="33" xfId="0" applyFill="1" applyBorder="1" applyAlignment="1">
      <alignment horizontal="center"/>
    </xf>
    <xf numFmtId="10" fontId="0" fillId="0" borderId="138" xfId="3" applyNumberFormat="1" applyFont="1" applyFill="1" applyBorder="1" applyAlignment="1">
      <alignment horizontal="center"/>
    </xf>
    <xf numFmtId="0" fontId="0" fillId="0" borderId="181" xfId="0" applyBorder="1"/>
    <xf numFmtId="0" fontId="0" fillId="0" borderId="182" xfId="0" applyBorder="1"/>
    <xf numFmtId="0" fontId="0" fillId="0" borderId="183" xfId="0" applyBorder="1"/>
    <xf numFmtId="0" fontId="0" fillId="33" borderId="181" xfId="0" applyFill="1" applyBorder="1"/>
    <xf numFmtId="0" fontId="0" fillId="33" borderId="182" xfId="0" applyFill="1" applyBorder="1"/>
    <xf numFmtId="0" fontId="0" fillId="33" borderId="183" xfId="0" applyFill="1" applyBorder="1"/>
    <xf numFmtId="0" fontId="0" fillId="0" borderId="157" xfId="0" applyBorder="1"/>
    <xf numFmtId="44" fontId="0" fillId="33" borderId="51" xfId="2" applyFont="1" applyFill="1" applyBorder="1" applyAlignment="1">
      <alignment horizontal="center"/>
    </xf>
    <xf numFmtId="44" fontId="0" fillId="33" borderId="96" xfId="2" applyFont="1" applyFill="1" applyBorder="1" applyAlignment="1">
      <alignment horizontal="center"/>
    </xf>
    <xf numFmtId="0" fontId="0" fillId="33" borderId="157" xfId="0" applyFill="1" applyBorder="1"/>
    <xf numFmtId="44" fontId="0" fillId="35" borderId="0" xfId="2" applyFont="1" applyFill="1" applyBorder="1" applyAlignment="1">
      <alignment horizontal="center"/>
    </xf>
    <xf numFmtId="0" fontId="0" fillId="0" borderId="99" xfId="0" applyBorder="1"/>
    <xf numFmtId="44" fontId="0" fillId="33" borderId="33" xfId="2" applyFont="1" applyFill="1" applyBorder="1"/>
    <xf numFmtId="0" fontId="0" fillId="0" borderId="138" xfId="0" applyBorder="1"/>
    <xf numFmtId="0" fontId="0" fillId="33" borderId="33" xfId="0" applyFill="1" applyBorder="1"/>
    <xf numFmtId="44" fontId="0" fillId="0" borderId="0" xfId="2" applyFont="1" applyFill="1" applyBorder="1"/>
    <xf numFmtId="0" fontId="0" fillId="0" borderId="51" xfId="0" applyBorder="1"/>
    <xf numFmtId="44" fontId="0" fillId="0" borderId="51" xfId="2" applyFont="1" applyFill="1" applyBorder="1"/>
    <xf numFmtId="10" fontId="0" fillId="0" borderId="96" xfId="2" applyNumberFormat="1" applyFont="1" applyFill="1" applyBorder="1"/>
    <xf numFmtId="0" fontId="0" fillId="33" borderId="99" xfId="0" applyFill="1" applyBorder="1"/>
    <xf numFmtId="44" fontId="0" fillId="0" borderId="33" xfId="2" applyFont="1" applyFill="1" applyBorder="1"/>
    <xf numFmtId="9" fontId="0" fillId="0" borderId="138" xfId="2" applyNumberFormat="1" applyFont="1" applyFill="1" applyBorder="1"/>
    <xf numFmtId="0" fontId="36" fillId="20" borderId="3" xfId="0" applyFont="1" applyFill="1" applyBorder="1"/>
    <xf numFmtId="169" fontId="0" fillId="15" borderId="14" xfId="2" applyNumberFormat="1" applyFont="1" applyFill="1" applyBorder="1"/>
    <xf numFmtId="173" fontId="0" fillId="3" borderId="25" xfId="0" applyNumberFormat="1" applyFill="1" applyBorder="1"/>
    <xf numFmtId="173" fontId="0" fillId="0" borderId="38" xfId="0" applyNumberFormat="1" applyBorder="1"/>
    <xf numFmtId="44" fontId="0" fillId="0" borderId="116" xfId="2" applyFont="1" applyBorder="1"/>
    <xf numFmtId="0" fontId="60" fillId="16" borderId="144" xfId="0" applyFont="1" applyFill="1" applyBorder="1"/>
    <xf numFmtId="44" fontId="3" fillId="0" borderId="0" xfId="2" applyFont="1"/>
    <xf numFmtId="0" fontId="3" fillId="36" borderId="0" xfId="0" applyFont="1" applyFill="1"/>
    <xf numFmtId="10" fontId="0" fillId="0" borderId="0" xfId="3" applyNumberFormat="1" applyFont="1"/>
    <xf numFmtId="0" fontId="17" fillId="0" borderId="0" xfId="0" applyFont="1"/>
    <xf numFmtId="6" fontId="0" fillId="2" borderId="49" xfId="0" applyNumberFormat="1" applyFill="1" applyBorder="1"/>
    <xf numFmtId="0" fontId="0" fillId="2" borderId="19" xfId="0" applyFill="1" applyBorder="1"/>
    <xf numFmtId="0" fontId="0" fillId="3" borderId="40" xfId="0" applyFill="1" applyBorder="1"/>
    <xf numFmtId="44" fontId="23" fillId="3" borderId="161" xfId="2" applyFont="1" applyFill="1" applyBorder="1"/>
    <xf numFmtId="44" fontId="3" fillId="0" borderId="19" xfId="2" applyFont="1" applyBorder="1"/>
    <xf numFmtId="44" fontId="0" fillId="17" borderId="19" xfId="2" applyFont="1" applyFill="1" applyBorder="1"/>
    <xf numFmtId="44" fontId="66" fillId="0" borderId="19" xfId="0" applyNumberFormat="1" applyFont="1" applyBorder="1"/>
    <xf numFmtId="10" fontId="67" fillId="4" borderId="128" xfId="3" applyNumberFormat="1" applyFont="1" applyFill="1" applyBorder="1"/>
    <xf numFmtId="0" fontId="0" fillId="0" borderId="74" xfId="0" applyBorder="1"/>
    <xf numFmtId="0" fontId="0" fillId="0" borderId="44" xfId="0" applyBorder="1"/>
    <xf numFmtId="0" fontId="36" fillId="0" borderId="44" xfId="0" applyFont="1" applyBorder="1"/>
    <xf numFmtId="0" fontId="7" fillId="0" borderId="44" xfId="0" applyFont="1" applyBorder="1"/>
    <xf numFmtId="0" fontId="23" fillId="0" borderId="44" xfId="0" applyFont="1" applyBorder="1"/>
    <xf numFmtId="0" fontId="14" fillId="4" borderId="163" xfId="0" applyFont="1" applyFill="1" applyBorder="1"/>
    <xf numFmtId="9" fontId="0" fillId="2" borderId="19" xfId="3" applyFont="1" applyFill="1" applyBorder="1"/>
    <xf numFmtId="0" fontId="0" fillId="16" borderId="127" xfId="0" applyFill="1" applyBorder="1"/>
    <xf numFmtId="0" fontId="0" fillId="16" borderId="128" xfId="0" applyFill="1" applyBorder="1"/>
    <xf numFmtId="173" fontId="0" fillId="2" borderId="19" xfId="0" applyNumberFormat="1" applyFill="1" applyBorder="1"/>
    <xf numFmtId="165" fontId="0" fillId="0" borderId="179" xfId="0" applyNumberFormat="1" applyBorder="1" applyAlignment="1">
      <alignment horizontal="center"/>
    </xf>
    <xf numFmtId="165" fontId="0" fillId="0" borderId="185" xfId="0" applyNumberFormat="1" applyBorder="1" applyAlignment="1">
      <alignment horizontal="center"/>
    </xf>
    <xf numFmtId="0" fontId="3" fillId="16" borderId="3" xfId="0" applyFont="1" applyFill="1" applyBorder="1"/>
    <xf numFmtId="0" fontId="0" fillId="16" borderId="44" xfId="0" applyFill="1" applyBorder="1" applyAlignment="1">
      <alignment horizontal="center"/>
    </xf>
    <xf numFmtId="0" fontId="0" fillId="16" borderId="19" xfId="0" applyFill="1" applyBorder="1" applyAlignment="1">
      <alignment horizontal="center"/>
    </xf>
    <xf numFmtId="0" fontId="0" fillId="16" borderId="69" xfId="0" applyFill="1" applyBorder="1" applyAlignment="1">
      <alignment horizontal="center"/>
    </xf>
    <xf numFmtId="2" fontId="0" fillId="16" borderId="44" xfId="0" applyNumberFormat="1" applyFill="1" applyBorder="1" applyAlignment="1">
      <alignment horizontal="center"/>
    </xf>
    <xf numFmtId="2" fontId="0" fillId="16" borderId="19" xfId="0" applyNumberFormat="1" applyFill="1" applyBorder="1" applyAlignment="1">
      <alignment horizontal="center"/>
    </xf>
    <xf numFmtId="2" fontId="0" fillId="16" borderId="69" xfId="0" applyNumberFormat="1" applyFill="1" applyBorder="1" applyAlignment="1">
      <alignment horizontal="center"/>
    </xf>
    <xf numFmtId="10" fontId="2" fillId="16" borderId="44" xfId="3" applyNumberFormat="1" applyFill="1" applyBorder="1" applyAlignment="1">
      <alignment horizontal="center"/>
    </xf>
    <xf numFmtId="10" fontId="2" fillId="16" borderId="19" xfId="3" applyNumberFormat="1" applyFill="1" applyBorder="1" applyAlignment="1">
      <alignment horizontal="center"/>
    </xf>
    <xf numFmtId="10" fontId="2" fillId="16" borderId="69" xfId="3" applyNumberFormat="1" applyFill="1" applyBorder="1" applyAlignment="1">
      <alignment horizontal="center"/>
    </xf>
    <xf numFmtId="0" fontId="28" fillId="4" borderId="186" xfId="0" applyFont="1" applyFill="1" applyBorder="1"/>
    <xf numFmtId="0" fontId="36" fillId="4" borderId="176" xfId="0" applyFont="1" applyFill="1" applyBorder="1"/>
    <xf numFmtId="0" fontId="17" fillId="0" borderId="186" xfId="0" applyFont="1" applyBorder="1"/>
    <xf numFmtId="0" fontId="36" fillId="0" borderId="176" xfId="0" applyFont="1" applyBorder="1"/>
    <xf numFmtId="0" fontId="68" fillId="0" borderId="0" xfId="0" applyFont="1"/>
    <xf numFmtId="1" fontId="36" fillId="0" borderId="19" xfId="0" applyNumberFormat="1" applyFont="1" applyBorder="1" applyAlignment="1">
      <alignment horizontal="center"/>
    </xf>
    <xf numFmtId="44" fontId="51" fillId="0" borderId="0" xfId="0" applyNumberFormat="1" applyFont="1"/>
    <xf numFmtId="173" fontId="0" fillId="0" borderId="0" xfId="0" applyNumberFormat="1"/>
    <xf numFmtId="0" fontId="56" fillId="17" borderId="3" xfId="0" applyFont="1" applyFill="1" applyBorder="1"/>
    <xf numFmtId="0" fontId="47" fillId="17" borderId="0" xfId="0" applyFont="1" applyFill="1"/>
    <xf numFmtId="0" fontId="47" fillId="17" borderId="2" xfId="0" applyFont="1" applyFill="1" applyBorder="1"/>
    <xf numFmtId="0" fontId="47" fillId="17" borderId="3" xfId="0" applyFont="1" applyFill="1" applyBorder="1"/>
    <xf numFmtId="0" fontId="69" fillId="22" borderId="2" xfId="0" applyFont="1" applyFill="1" applyBorder="1"/>
    <xf numFmtId="0" fontId="70" fillId="31" borderId="3" xfId="0" applyFont="1" applyFill="1" applyBorder="1"/>
    <xf numFmtId="0" fontId="49" fillId="31" borderId="0" xfId="0" applyFont="1" applyFill="1"/>
    <xf numFmtId="0" fontId="49" fillId="31" borderId="2" xfId="0" applyFont="1" applyFill="1" applyBorder="1"/>
    <xf numFmtId="44" fontId="18" fillId="2" borderId="156" xfId="2" applyFont="1" applyFill="1" applyBorder="1" applyAlignment="1">
      <alignment horizontal="center"/>
    </xf>
    <xf numFmtId="44" fontId="18" fillId="2" borderId="157" xfId="2" applyFont="1" applyFill="1" applyBorder="1" applyAlignment="1">
      <alignment horizontal="center"/>
    </xf>
    <xf numFmtId="0" fontId="2" fillId="0" borderId="0" xfId="0" applyFont="1"/>
    <xf numFmtId="9" fontId="0" fillId="0" borderId="0" xfId="3" applyFont="1"/>
    <xf numFmtId="0" fontId="73" fillId="0" borderId="0" xfId="0" applyFont="1" applyAlignment="1">
      <alignment horizontal="right"/>
    </xf>
    <xf numFmtId="0" fontId="73" fillId="0" borderId="0" xfId="0" applyFont="1" applyAlignment="1">
      <alignment horizontal="left"/>
    </xf>
    <xf numFmtId="0" fontId="73" fillId="0" borderId="0" xfId="0" applyFont="1"/>
    <xf numFmtId="0" fontId="73" fillId="0" borderId="0" xfId="0" applyFont="1" applyAlignment="1">
      <alignment horizontal="center"/>
    </xf>
    <xf numFmtId="0" fontId="71" fillId="0" borderId="0" xfId="0" applyFont="1" applyAlignment="1">
      <alignment horizontal="right"/>
    </xf>
    <xf numFmtId="2" fontId="73" fillId="41" borderId="0" xfId="0" applyNumberFormat="1" applyFont="1" applyFill="1" applyAlignment="1" applyProtection="1">
      <alignment horizontal="center"/>
      <protection locked="0"/>
    </xf>
    <xf numFmtId="0" fontId="74" fillId="0" borderId="0" xfId="0" applyFont="1" applyAlignment="1">
      <alignment horizontal="center"/>
    </xf>
    <xf numFmtId="1" fontId="73" fillId="41" borderId="0" xfId="0" applyNumberFormat="1" applyFont="1" applyFill="1" applyAlignment="1" applyProtection="1">
      <alignment horizontal="center"/>
      <protection locked="0"/>
    </xf>
    <xf numFmtId="164" fontId="73" fillId="41" borderId="0" xfId="3" applyNumberFormat="1" applyFont="1" applyFill="1" applyAlignment="1" applyProtection="1">
      <alignment horizontal="center"/>
      <protection locked="0"/>
    </xf>
    <xf numFmtId="3" fontId="0" fillId="0" borderId="0" xfId="0" applyNumberFormat="1" applyAlignment="1">
      <alignment horizontal="center"/>
    </xf>
    <xf numFmtId="1" fontId="0" fillId="0" borderId="0" xfId="0" applyNumberFormat="1" applyAlignment="1">
      <alignment horizontal="center"/>
    </xf>
    <xf numFmtId="164" fontId="1" fillId="0" borderId="0" xfId="3" applyNumberFormat="1" applyFont="1" applyAlignment="1" applyProtection="1">
      <alignment horizontal="center"/>
    </xf>
    <xf numFmtId="164" fontId="71" fillId="0" borderId="0" xfId="0" applyNumberFormat="1" applyFont="1" applyAlignment="1">
      <alignment horizontal="center"/>
    </xf>
    <xf numFmtId="3" fontId="71" fillId="0" borderId="0" xfId="0" applyNumberFormat="1" applyFont="1" applyAlignment="1">
      <alignment horizontal="center"/>
    </xf>
    <xf numFmtId="171" fontId="71" fillId="0" borderId="0" xfId="0" applyNumberFormat="1" applyFont="1" applyAlignment="1">
      <alignment horizontal="center"/>
    </xf>
    <xf numFmtId="1" fontId="71" fillId="0" borderId="0" xfId="0" applyNumberFormat="1" applyFont="1" applyAlignment="1">
      <alignment horizontal="center"/>
    </xf>
    <xf numFmtId="0" fontId="76" fillId="0" borderId="0" xfId="0" applyFont="1"/>
    <xf numFmtId="0" fontId="75" fillId="16" borderId="0" xfId="0" applyFont="1" applyFill="1"/>
    <xf numFmtId="0" fontId="0" fillId="16" borderId="0" xfId="0" applyFill="1" applyAlignment="1">
      <alignment horizontal="right"/>
    </xf>
    <xf numFmtId="44" fontId="77" fillId="16" borderId="0" xfId="2" applyFont="1" applyFill="1"/>
    <xf numFmtId="3" fontId="75" fillId="0" borderId="0" xfId="0" applyNumberFormat="1" applyFont="1" applyAlignment="1">
      <alignment horizontal="center"/>
    </xf>
    <xf numFmtId="164" fontId="71" fillId="41" borderId="0" xfId="3" applyNumberFormat="1" applyFont="1" applyFill="1" applyAlignment="1" applyProtection="1">
      <alignment horizontal="center"/>
      <protection locked="0"/>
    </xf>
    <xf numFmtId="0" fontId="71" fillId="0" borderId="0" xfId="0" applyFont="1" applyAlignment="1">
      <alignment horizontal="center"/>
    </xf>
    <xf numFmtId="0" fontId="71" fillId="0" borderId="1" xfId="0" applyFont="1" applyBorder="1" applyAlignment="1">
      <alignment horizontal="right"/>
    </xf>
    <xf numFmtId="0" fontId="0" fillId="0" borderId="1" xfId="0" applyBorder="1" applyAlignment="1">
      <alignment horizontal="left"/>
    </xf>
    <xf numFmtId="0" fontId="71" fillId="0" borderId="0" xfId="0" applyFont="1" applyAlignment="1">
      <alignment horizontal="left"/>
    </xf>
    <xf numFmtId="171" fontId="0" fillId="0" borderId="0" xfId="0" applyNumberFormat="1" applyAlignment="1">
      <alignment horizontal="center"/>
    </xf>
    <xf numFmtId="0" fontId="78" fillId="0" borderId="0" xfId="0" applyFont="1"/>
    <xf numFmtId="0" fontId="71" fillId="0" borderId="127" xfId="0" applyFont="1" applyBorder="1" applyAlignment="1">
      <alignment horizontal="right"/>
    </xf>
    <xf numFmtId="2" fontId="0" fillId="0" borderId="0" xfId="0" applyNumberFormat="1" applyAlignment="1">
      <alignment horizontal="center"/>
    </xf>
    <xf numFmtId="10" fontId="73" fillId="41" borderId="51" xfId="3" applyNumberFormat="1" applyFont="1" applyFill="1" applyBorder="1" applyAlignment="1" applyProtection="1">
      <alignment horizontal="center"/>
      <protection locked="0"/>
    </xf>
    <xf numFmtId="0" fontId="79" fillId="0" borderId="0" xfId="0" applyFont="1" applyAlignment="1">
      <alignment horizontal="center"/>
    </xf>
    <xf numFmtId="0" fontId="79" fillId="0" borderId="0" xfId="0" applyFont="1"/>
    <xf numFmtId="0" fontId="75" fillId="0" borderId="144" xfId="0" applyFont="1" applyBorder="1" applyAlignment="1">
      <alignment horizontal="left"/>
    </xf>
    <xf numFmtId="10" fontId="73" fillId="0" borderId="158" xfId="3" applyNumberFormat="1" applyFont="1" applyBorder="1" applyAlignment="1" applyProtection="1">
      <alignment horizontal="center"/>
    </xf>
    <xf numFmtId="0" fontId="73" fillId="0" borderId="144" xfId="0" applyFont="1" applyBorder="1"/>
    <xf numFmtId="0" fontId="73" fillId="0" borderId="54" xfId="0" applyFont="1" applyBorder="1" applyAlignment="1">
      <alignment horizontal="center"/>
    </xf>
    <xf numFmtId="0" fontId="73" fillId="0" borderId="54" xfId="0" applyFont="1" applyBorder="1" applyAlignment="1">
      <alignment horizontal="right"/>
    </xf>
    <xf numFmtId="10" fontId="73" fillId="41" borderId="158" xfId="3" applyNumberFormat="1" applyFont="1" applyFill="1" applyBorder="1" applyAlignment="1" applyProtection="1">
      <alignment horizontal="center"/>
    </xf>
    <xf numFmtId="0" fontId="73" fillId="0" borderId="144" xfId="0" applyFont="1" applyBorder="1" applyAlignment="1">
      <alignment horizontal="center"/>
    </xf>
    <xf numFmtId="0" fontId="80" fillId="0" borderId="0" xfId="0" applyFont="1" applyAlignment="1">
      <alignment horizontal="center"/>
    </xf>
    <xf numFmtId="0" fontId="81" fillId="0" borderId="0" xfId="0" applyFont="1" applyAlignment="1" applyProtection="1">
      <alignment horizontal="center"/>
      <protection locked="0"/>
    </xf>
    <xf numFmtId="43" fontId="73" fillId="41" borderId="187" xfId="1" applyFont="1" applyFill="1" applyBorder="1" applyAlignment="1" applyProtection="1">
      <alignment horizontal="center"/>
      <protection locked="0"/>
    </xf>
    <xf numFmtId="43" fontId="73" fillId="0" borderId="0" xfId="1" applyFont="1" applyAlignment="1">
      <alignment horizontal="center"/>
    </xf>
    <xf numFmtId="43" fontId="73" fillId="0" borderId="0" xfId="1" applyFont="1" applyAlignment="1">
      <alignment horizontal="left"/>
    </xf>
    <xf numFmtId="0" fontId="73" fillId="17" borderId="0" xfId="0" applyFont="1" applyFill="1" applyAlignment="1">
      <alignment horizontal="center"/>
    </xf>
    <xf numFmtId="43" fontId="73" fillId="41" borderId="69" xfId="1" applyFont="1" applyFill="1" applyBorder="1" applyAlignment="1" applyProtection="1">
      <alignment horizontal="center"/>
      <protection locked="0"/>
    </xf>
    <xf numFmtId="0" fontId="71" fillId="17" borderId="0" xfId="0" applyFont="1" applyFill="1" applyAlignment="1" applyProtection="1">
      <alignment horizontal="right"/>
      <protection locked="0"/>
    </xf>
    <xf numFmtId="0" fontId="73" fillId="0" borderId="0" xfId="0" applyFont="1" applyAlignment="1" applyProtection="1">
      <alignment horizontal="right"/>
      <protection locked="0"/>
    </xf>
    <xf numFmtId="43" fontId="73" fillId="41" borderId="91" xfId="1" applyFont="1" applyFill="1" applyBorder="1" applyAlignment="1" applyProtection="1">
      <alignment horizontal="center"/>
      <protection locked="0"/>
    </xf>
    <xf numFmtId="0" fontId="74" fillId="42" borderId="0" xfId="0" applyFont="1" applyFill="1" applyAlignment="1">
      <alignment horizontal="center"/>
    </xf>
    <xf numFmtId="0" fontId="73" fillId="42" borderId="0" xfId="0" applyFont="1" applyFill="1"/>
    <xf numFmtId="169" fontId="82" fillId="42" borderId="0" xfId="2" applyNumberFormat="1" applyFont="1" applyFill="1" applyAlignment="1">
      <alignment horizontal="center"/>
    </xf>
    <xf numFmtId="169" fontId="82" fillId="42" borderId="0" xfId="0" applyNumberFormat="1" applyFont="1" applyFill="1" applyAlignment="1">
      <alignment horizontal="center"/>
    </xf>
    <xf numFmtId="169" fontId="73" fillId="42" borderId="0" xfId="0" applyNumberFormat="1" applyFont="1" applyFill="1" applyAlignment="1">
      <alignment horizontal="left"/>
    </xf>
    <xf numFmtId="169" fontId="79" fillId="0" borderId="0" xfId="0" applyNumberFormat="1" applyFont="1" applyAlignment="1">
      <alignment horizontal="center"/>
    </xf>
    <xf numFmtId="166" fontId="73" fillId="41" borderId="187" xfId="0" applyNumberFormat="1" applyFont="1" applyFill="1" applyBorder="1" applyAlignment="1" applyProtection="1">
      <alignment horizontal="center"/>
      <protection locked="0"/>
    </xf>
    <xf numFmtId="166" fontId="73" fillId="0" borderId="0" xfId="0" applyNumberFormat="1" applyFont="1" applyAlignment="1">
      <alignment horizontal="center"/>
    </xf>
    <xf numFmtId="166" fontId="73" fillId="41" borderId="69" xfId="0" applyNumberFormat="1" applyFont="1" applyFill="1" applyBorder="1" applyAlignment="1" applyProtection="1">
      <alignment horizontal="center"/>
      <protection locked="0"/>
    </xf>
    <xf numFmtId="0" fontId="71" fillId="0" borderId="0" xfId="0" applyFont="1" applyAlignment="1" applyProtection="1">
      <alignment horizontal="right"/>
      <protection locked="0"/>
    </xf>
    <xf numFmtId="44" fontId="3" fillId="41" borderId="91" xfId="2" applyFont="1" applyFill="1" applyBorder="1" applyAlignment="1" applyProtection="1">
      <alignment horizontal="center"/>
      <protection locked="0"/>
    </xf>
    <xf numFmtId="166" fontId="73" fillId="41" borderId="91" xfId="0" applyNumberFormat="1" applyFont="1" applyFill="1" applyBorder="1" applyAlignment="1" applyProtection="1">
      <alignment horizontal="center"/>
      <protection locked="0"/>
    </xf>
    <xf numFmtId="169" fontId="73" fillId="42" borderId="0" xfId="0" applyNumberFormat="1" applyFont="1" applyFill="1" applyAlignment="1">
      <alignment horizontal="center"/>
    </xf>
    <xf numFmtId="166" fontId="73" fillId="17" borderId="69" xfId="0" applyNumberFormat="1" applyFont="1" applyFill="1" applyBorder="1" applyAlignment="1" applyProtection="1">
      <alignment horizontal="center"/>
      <protection locked="0"/>
    </xf>
    <xf numFmtId="166" fontId="73" fillId="17" borderId="91" xfId="0" applyNumberFormat="1" applyFont="1" applyFill="1" applyBorder="1" applyAlignment="1" applyProtection="1">
      <alignment horizontal="center"/>
      <protection locked="0"/>
    </xf>
    <xf numFmtId="0" fontId="73" fillId="42" borderId="0" xfId="0" applyFont="1" applyFill="1" applyAlignment="1">
      <alignment horizontal="right"/>
    </xf>
    <xf numFmtId="164" fontId="73" fillId="41" borderId="9" xfId="3" applyNumberFormat="1" applyFont="1" applyFill="1" applyBorder="1" applyAlignment="1" applyProtection="1">
      <alignment horizontal="center"/>
      <protection locked="0"/>
    </xf>
    <xf numFmtId="171" fontId="73" fillId="29" borderId="9" xfId="0" applyNumberFormat="1" applyFont="1" applyFill="1" applyBorder="1" applyAlignment="1" applyProtection="1">
      <alignment horizontal="center"/>
      <protection locked="0"/>
    </xf>
    <xf numFmtId="171" fontId="73" fillId="41" borderId="9" xfId="0" applyNumberFormat="1" applyFont="1" applyFill="1" applyBorder="1" applyAlignment="1" applyProtection="1">
      <alignment horizontal="center"/>
      <protection locked="0"/>
    </xf>
    <xf numFmtId="166" fontId="73" fillId="41" borderId="9" xfId="0" applyNumberFormat="1" applyFont="1" applyFill="1" applyBorder="1" applyAlignment="1" applyProtection="1">
      <alignment horizontal="center"/>
      <protection locked="0"/>
    </xf>
    <xf numFmtId="174" fontId="73" fillId="41" borderId="91" xfId="0" applyNumberFormat="1" applyFont="1" applyFill="1" applyBorder="1" applyAlignment="1" applyProtection="1">
      <alignment horizontal="center"/>
      <protection locked="0"/>
    </xf>
    <xf numFmtId="0" fontId="71" fillId="42" borderId="0" xfId="0" applyFont="1" applyFill="1"/>
    <xf numFmtId="0" fontId="0" fillId="42" borderId="0" xfId="0" applyFill="1"/>
    <xf numFmtId="169" fontId="83" fillId="42" borderId="0" xfId="2" applyNumberFormat="1" applyFont="1" applyFill="1" applyAlignment="1">
      <alignment horizontal="center"/>
    </xf>
    <xf numFmtId="169" fontId="72" fillId="42" borderId="0" xfId="0" applyNumberFormat="1" applyFont="1" applyFill="1" applyAlignment="1">
      <alignment horizontal="center"/>
    </xf>
    <xf numFmtId="169" fontId="72" fillId="42" borderId="0" xfId="0" applyNumberFormat="1" applyFont="1" applyFill="1" applyAlignment="1">
      <alignment horizontal="left"/>
    </xf>
    <xf numFmtId="0" fontId="77" fillId="16" borderId="0" xfId="0" applyFont="1" applyFill="1" applyAlignment="1">
      <alignment horizontal="right"/>
    </xf>
    <xf numFmtId="0" fontId="77" fillId="16" borderId="0" xfId="0" applyFont="1" applyFill="1"/>
    <xf numFmtId="171" fontId="77" fillId="16" borderId="1" xfId="0" applyNumberFormat="1" applyFont="1" applyFill="1" applyBorder="1" applyAlignment="1">
      <alignment horizontal="center"/>
    </xf>
    <xf numFmtId="0" fontId="77" fillId="16" borderId="0" xfId="0" applyFont="1" applyFill="1" applyAlignment="1">
      <alignment horizontal="center"/>
    </xf>
    <xf numFmtId="0" fontId="77" fillId="16" borderId="0" xfId="0" applyFont="1" applyFill="1" applyAlignment="1">
      <alignment horizontal="left"/>
    </xf>
    <xf numFmtId="0" fontId="84" fillId="0" borderId="0" xfId="0" applyFont="1" applyAlignment="1">
      <alignment horizontal="left"/>
    </xf>
    <xf numFmtId="0" fontId="74" fillId="0" borderId="47" xfId="0" applyFont="1" applyBorder="1" applyAlignment="1">
      <alignment horizontal="center"/>
    </xf>
    <xf numFmtId="0" fontId="74" fillId="0" borderId="45" xfId="0" applyFont="1" applyBorder="1" applyAlignment="1">
      <alignment horizontal="center"/>
    </xf>
    <xf numFmtId="0" fontId="74" fillId="0" borderId="115" xfId="0" applyFont="1" applyBorder="1" applyAlignment="1">
      <alignment horizontal="center"/>
    </xf>
    <xf numFmtId="0" fontId="71" fillId="41" borderId="163" xfId="0" applyFont="1" applyFill="1" applyBorder="1" applyAlignment="1" applyProtection="1">
      <alignment horizontal="center"/>
      <protection locked="0"/>
    </xf>
    <xf numFmtId="0" fontId="71" fillId="41" borderId="127" xfId="0" applyFont="1" applyFill="1" applyBorder="1" applyAlignment="1" applyProtection="1">
      <alignment horizontal="center"/>
      <protection locked="0"/>
    </xf>
    <xf numFmtId="0" fontId="71" fillId="41" borderId="168" xfId="0" applyFont="1" applyFill="1" applyBorder="1" applyAlignment="1" applyProtection="1">
      <alignment horizontal="center"/>
      <protection locked="0"/>
    </xf>
    <xf numFmtId="0" fontId="71" fillId="41" borderId="47" xfId="0" applyFont="1" applyFill="1" applyBorder="1" applyAlignment="1" applyProtection="1">
      <alignment horizontal="center"/>
      <protection locked="0"/>
    </xf>
    <xf numFmtId="0" fontId="71" fillId="41" borderId="45" xfId="0" applyFont="1" applyFill="1" applyBorder="1" applyAlignment="1" applyProtection="1">
      <alignment horizontal="center"/>
      <protection locked="0"/>
    </xf>
    <xf numFmtId="0" fontId="71" fillId="41" borderId="115" xfId="0" applyFont="1" applyFill="1" applyBorder="1" applyAlignment="1" applyProtection="1">
      <alignment horizontal="center"/>
      <protection locked="0"/>
    </xf>
    <xf numFmtId="0" fontId="85" fillId="0" borderId="0" xfId="0" applyFont="1" applyAlignment="1">
      <alignment horizontal="right"/>
    </xf>
    <xf numFmtId="0" fontId="71" fillId="41" borderId="0" xfId="0" applyFont="1" applyFill="1" applyAlignment="1" applyProtection="1">
      <alignment horizontal="center"/>
      <protection locked="0"/>
    </xf>
    <xf numFmtId="0" fontId="71" fillId="41" borderId="43" xfId="0" applyFont="1" applyFill="1" applyBorder="1" applyAlignment="1" applyProtection="1">
      <alignment horizontal="center"/>
      <protection locked="0"/>
    </xf>
    <xf numFmtId="0" fontId="76" fillId="19" borderId="0" xfId="0" applyFont="1" applyFill="1" applyAlignment="1">
      <alignment horizontal="right"/>
    </xf>
    <xf numFmtId="0" fontId="71" fillId="0" borderId="1" xfId="0" applyFont="1" applyBorder="1" applyAlignment="1">
      <alignment horizontal="center"/>
    </xf>
    <xf numFmtId="166" fontId="71" fillId="0" borderId="47" xfId="0" applyNumberFormat="1" applyFont="1" applyBorder="1" applyAlignment="1">
      <alignment horizontal="right"/>
    </xf>
    <xf numFmtId="171" fontId="0" fillId="15" borderId="167" xfId="0" applyNumberFormat="1" applyFill="1" applyBorder="1" applyAlignment="1" applyProtection="1">
      <alignment horizontal="center"/>
      <protection locked="0"/>
    </xf>
    <xf numFmtId="171" fontId="0" fillId="15" borderId="127" xfId="0" applyNumberFormat="1" applyFill="1" applyBorder="1" applyAlignment="1" applyProtection="1">
      <alignment horizontal="center"/>
      <protection locked="0"/>
    </xf>
    <xf numFmtId="171" fontId="86" fillId="15" borderId="127" xfId="0" applyNumberFormat="1" applyFont="1" applyFill="1" applyBorder="1" applyAlignment="1" applyProtection="1">
      <alignment horizontal="center"/>
      <protection locked="0"/>
    </xf>
    <xf numFmtId="171" fontId="71" fillId="0" borderId="166" xfId="0" applyNumberFormat="1" applyFont="1" applyBorder="1" applyAlignment="1">
      <alignment horizontal="center"/>
    </xf>
    <xf numFmtId="171" fontId="71" fillId="0" borderId="169" xfId="0" applyNumberFormat="1" applyFont="1" applyBorder="1" applyAlignment="1">
      <alignment horizontal="center"/>
    </xf>
    <xf numFmtId="171" fontId="71" fillId="0" borderId="188" xfId="0" applyNumberFormat="1" applyFont="1" applyBorder="1" applyAlignment="1">
      <alignment horizontal="center"/>
    </xf>
    <xf numFmtId="171" fontId="0" fillId="15" borderId="68" xfId="0" applyNumberFormat="1" applyFill="1" applyBorder="1" applyAlignment="1" applyProtection="1">
      <alignment horizontal="center"/>
      <protection locked="0"/>
    </xf>
    <xf numFmtId="171" fontId="0" fillId="15" borderId="45" xfId="0" applyNumberFormat="1" applyFill="1" applyBorder="1" applyAlignment="1" applyProtection="1">
      <alignment horizontal="center"/>
      <protection locked="0"/>
    </xf>
    <xf numFmtId="171" fontId="86" fillId="15" borderId="45" xfId="0" applyNumberFormat="1" applyFont="1" applyFill="1" applyBorder="1" applyAlignment="1" applyProtection="1">
      <alignment horizontal="center"/>
      <protection locked="0"/>
    </xf>
    <xf numFmtId="171" fontId="0" fillId="15" borderId="137" xfId="0" applyNumberFormat="1" applyFill="1" applyBorder="1" applyAlignment="1" applyProtection="1">
      <alignment horizontal="center"/>
      <protection locked="0"/>
    </xf>
    <xf numFmtId="171" fontId="0" fillId="15" borderId="27" xfId="0" applyNumberFormat="1" applyFill="1" applyBorder="1" applyAlignment="1" applyProtection="1">
      <alignment horizontal="center"/>
      <protection locked="0"/>
    </xf>
    <xf numFmtId="171" fontId="86" fillId="15" borderId="27" xfId="0" applyNumberFormat="1" applyFont="1" applyFill="1" applyBorder="1" applyAlignment="1" applyProtection="1">
      <alignment horizontal="center"/>
      <protection locked="0"/>
    </xf>
    <xf numFmtId="0" fontId="71" fillId="41" borderId="176" xfId="0" applyFont="1" applyFill="1" applyBorder="1" applyAlignment="1" applyProtection="1">
      <alignment horizontal="center"/>
      <protection locked="0"/>
    </xf>
    <xf numFmtId="0" fontId="71" fillId="41" borderId="0" xfId="0" applyFont="1" applyFill="1" applyAlignment="1" applyProtection="1">
      <alignment horizontal="left"/>
      <protection locked="0"/>
    </xf>
    <xf numFmtId="0" fontId="0" fillId="19" borderId="0" xfId="0" applyFill="1"/>
    <xf numFmtId="0" fontId="0" fillId="41" borderId="0" xfId="0" applyFill="1" applyAlignment="1" applyProtection="1">
      <alignment horizontal="left"/>
      <protection locked="0"/>
    </xf>
    <xf numFmtId="0" fontId="0" fillId="41" borderId="176" xfId="0" applyFill="1" applyBorder="1" applyAlignment="1" applyProtection="1">
      <alignment horizontal="center"/>
      <protection locked="0"/>
    </xf>
    <xf numFmtId="0" fontId="0" fillId="41" borderId="176" xfId="0" applyFill="1" applyBorder="1" applyAlignment="1" applyProtection="1">
      <alignment horizontal="left"/>
      <protection locked="0"/>
    </xf>
    <xf numFmtId="0" fontId="71" fillId="41" borderId="0" xfId="0" applyFont="1" applyFill="1" applyProtection="1">
      <protection locked="0"/>
    </xf>
    <xf numFmtId="0" fontId="0" fillId="41" borderId="0" xfId="0" applyFill="1" applyAlignment="1" applyProtection="1">
      <alignment horizontal="center"/>
      <protection locked="0"/>
    </xf>
    <xf numFmtId="0" fontId="87" fillId="19" borderId="0" xfId="0" applyFont="1" applyFill="1"/>
    <xf numFmtId="0" fontId="86" fillId="41" borderId="0" xfId="0" applyFont="1" applyFill="1" applyAlignment="1" applyProtection="1">
      <alignment horizontal="center"/>
      <protection locked="0"/>
    </xf>
    <xf numFmtId="0" fontId="86" fillId="41" borderId="43" xfId="0" applyFont="1" applyFill="1" applyBorder="1" applyAlignment="1" applyProtection="1">
      <alignment horizontal="center"/>
      <protection locked="0"/>
    </xf>
    <xf numFmtId="0" fontId="86" fillId="41" borderId="176" xfId="0" applyFont="1" applyFill="1" applyBorder="1" applyAlignment="1" applyProtection="1">
      <alignment horizontal="center"/>
      <protection locked="0"/>
    </xf>
    <xf numFmtId="171" fontId="86" fillId="17" borderId="0" xfId="0" applyNumberFormat="1" applyFont="1" applyFill="1" applyAlignment="1" applyProtection="1">
      <alignment horizontal="center"/>
      <protection locked="0"/>
    </xf>
    <xf numFmtId="0" fontId="71" fillId="0" borderId="0" xfId="0" applyFont="1"/>
    <xf numFmtId="9" fontId="71" fillId="41" borderId="0" xfId="3" applyFont="1" applyFill="1" applyAlignment="1" applyProtection="1">
      <alignment horizontal="center"/>
      <protection locked="0"/>
    </xf>
    <xf numFmtId="164" fontId="71" fillId="17" borderId="0" xfId="3" applyNumberFormat="1" applyFont="1" applyFill="1" applyAlignment="1" applyProtection="1">
      <alignment horizontal="center"/>
      <protection locked="0"/>
    </xf>
    <xf numFmtId="166" fontId="71" fillId="0" borderId="0" xfId="0" applyNumberFormat="1" applyFont="1" applyAlignment="1">
      <alignment horizontal="right"/>
    </xf>
    <xf numFmtId="171" fontId="71" fillId="41" borderId="0" xfId="0" applyNumberFormat="1" applyFont="1" applyFill="1" applyAlignment="1" applyProtection="1">
      <alignment horizontal="center"/>
      <protection locked="0"/>
    </xf>
    <xf numFmtId="171" fontId="0" fillId="0" borderId="0" xfId="0" applyNumberFormat="1"/>
    <xf numFmtId="171" fontId="0" fillId="17" borderId="0" xfId="0" applyNumberFormat="1" applyFill="1" applyAlignment="1">
      <alignment horizontal="center"/>
    </xf>
    <xf numFmtId="164" fontId="0" fillId="17" borderId="0" xfId="3" applyNumberFormat="1" applyFont="1" applyFill="1" applyAlignment="1">
      <alignment horizontal="center"/>
    </xf>
    <xf numFmtId="0" fontId="69" fillId="0" borderId="0" xfId="0" applyFont="1" applyAlignment="1">
      <alignment horizontal="left"/>
    </xf>
    <xf numFmtId="3" fontId="69" fillId="0" borderId="0" xfId="0" applyNumberFormat="1" applyFont="1" applyAlignment="1">
      <alignment horizontal="center"/>
    </xf>
    <xf numFmtId="0" fontId="69" fillId="0" borderId="0" xfId="0" applyFont="1" applyAlignment="1">
      <alignment horizontal="center"/>
    </xf>
    <xf numFmtId="165" fontId="69" fillId="0" borderId="0" xfId="2" applyNumberFormat="1" applyFont="1" applyAlignment="1">
      <alignment horizontal="center"/>
    </xf>
    <xf numFmtId="171" fontId="89" fillId="0" borderId="0" xfId="0" applyNumberFormat="1" applyFont="1" applyAlignment="1">
      <alignment horizontal="center"/>
    </xf>
    <xf numFmtId="165" fontId="69" fillId="0" borderId="0" xfId="2" applyNumberFormat="1" applyFont="1" applyAlignment="1">
      <alignment horizontal="left"/>
    </xf>
    <xf numFmtId="165" fontId="0" fillId="0" borderId="0" xfId="2" applyNumberFormat="1" applyFont="1" applyAlignment="1">
      <alignment horizontal="center"/>
    </xf>
    <xf numFmtId="0" fontId="0" fillId="17" borderId="0" xfId="0" applyFill="1" applyAlignment="1">
      <alignment horizontal="center"/>
    </xf>
    <xf numFmtId="166" fontId="71" fillId="17" borderId="0" xfId="0" applyNumberFormat="1" applyFont="1" applyFill="1" applyAlignment="1">
      <alignment horizontal="right"/>
    </xf>
    <xf numFmtId="0" fontId="71" fillId="17" borderId="0" xfId="0" applyFont="1" applyFill="1" applyAlignment="1">
      <alignment horizontal="right"/>
    </xf>
    <xf numFmtId="171" fontId="90" fillId="16" borderId="127" xfId="0" applyNumberFormat="1" applyFont="1" applyFill="1" applyBorder="1" applyAlignment="1">
      <alignment horizontal="center"/>
    </xf>
    <xf numFmtId="171" fontId="60" fillId="16" borderId="0" xfId="0" applyNumberFormat="1" applyFont="1" applyFill="1" applyAlignment="1">
      <alignment horizontal="center"/>
    </xf>
    <xf numFmtId="0" fontId="69" fillId="17" borderId="0" xfId="0" applyFont="1" applyFill="1" applyAlignment="1">
      <alignment horizontal="left"/>
    </xf>
    <xf numFmtId="3" fontId="69" fillId="17" borderId="0" xfId="0" applyNumberFormat="1" applyFont="1" applyFill="1" applyAlignment="1">
      <alignment horizontal="center"/>
    </xf>
    <xf numFmtId="165" fontId="69" fillId="17" borderId="0" xfId="2" applyNumberFormat="1" applyFont="1" applyFill="1" applyAlignment="1">
      <alignment horizontal="center"/>
    </xf>
    <xf numFmtId="0" fontId="2" fillId="0" borderId="0" xfId="0" applyFont="1" applyAlignment="1">
      <alignment horizontal="left"/>
    </xf>
    <xf numFmtId="0" fontId="89" fillId="0" borderId="0" xfId="0" applyFont="1" applyAlignment="1">
      <alignment horizontal="center"/>
    </xf>
    <xf numFmtId="169" fontId="65" fillId="15" borderId="36" xfId="2" applyNumberFormat="1" applyFont="1" applyFill="1" applyBorder="1"/>
    <xf numFmtId="44" fontId="65" fillId="15" borderId="36" xfId="2" applyFont="1" applyFill="1" applyBorder="1"/>
    <xf numFmtId="44" fontId="65" fillId="15" borderId="184" xfId="2" applyFont="1" applyFill="1" applyBorder="1"/>
    <xf numFmtId="2" fontId="26" fillId="17" borderId="69" xfId="0" applyNumberFormat="1" applyFont="1" applyFill="1" applyBorder="1"/>
    <xf numFmtId="1" fontId="26" fillId="17" borderId="69" xfId="0" applyNumberFormat="1" applyFont="1" applyFill="1" applyBorder="1"/>
    <xf numFmtId="44" fontId="23" fillId="17" borderId="69" xfId="2" applyFont="1" applyFill="1" applyBorder="1"/>
    <xf numFmtId="0" fontId="0" fillId="17" borderId="69" xfId="0" applyFill="1" applyBorder="1"/>
    <xf numFmtId="0" fontId="93" fillId="0" borderId="0" xfId="4"/>
    <xf numFmtId="0" fontId="94" fillId="0" borderId="0" xfId="4" applyFont="1"/>
    <xf numFmtId="0" fontId="95" fillId="0" borderId="0" xfId="4" applyFont="1"/>
    <xf numFmtId="0" fontId="96" fillId="0" borderId="0" xfId="4" applyFont="1"/>
    <xf numFmtId="0" fontId="97" fillId="0" borderId="0" xfId="4" applyFont="1"/>
    <xf numFmtId="0" fontId="98" fillId="0" borderId="0" xfId="4" applyFont="1"/>
    <xf numFmtId="0" fontId="99" fillId="0" borderId="0" xfId="4" applyFont="1"/>
    <xf numFmtId="0" fontId="100" fillId="0" borderId="0" xfId="4" applyFont="1"/>
    <xf numFmtId="0" fontId="101" fillId="0" borderId="0" xfId="4" applyFont="1"/>
    <xf numFmtId="0" fontId="102" fillId="0" borderId="0" xfId="4" applyFont="1"/>
    <xf numFmtId="0" fontId="103" fillId="0" borderId="0" xfId="4" applyFont="1"/>
    <xf numFmtId="0" fontId="104" fillId="0" borderId="0" xfId="4" applyFont="1"/>
    <xf numFmtId="0" fontId="105" fillId="0" borderId="0" xfId="4" applyFont="1"/>
    <xf numFmtId="0" fontId="95" fillId="32" borderId="189" xfId="4" applyFont="1" applyFill="1" applyBorder="1"/>
    <xf numFmtId="0" fontId="95" fillId="32" borderId="190" xfId="4" applyFont="1" applyFill="1" applyBorder="1"/>
    <xf numFmtId="0" fontId="95" fillId="32" borderId="191" xfId="4" applyFont="1" applyFill="1" applyBorder="1"/>
    <xf numFmtId="0" fontId="95" fillId="32" borderId="0" xfId="4" applyFont="1" applyFill="1"/>
    <xf numFmtId="0" fontId="102" fillId="32" borderId="191" xfId="4" applyFont="1" applyFill="1" applyBorder="1"/>
    <xf numFmtId="0" fontId="106" fillId="43" borderId="192" xfId="4" applyFont="1" applyFill="1" applyBorder="1" applyAlignment="1">
      <alignment horizontal="center"/>
    </xf>
    <xf numFmtId="0" fontId="107" fillId="44" borderId="193" xfId="4" applyFont="1" applyFill="1" applyBorder="1" applyAlignment="1">
      <alignment horizontal="center"/>
    </xf>
    <xf numFmtId="0" fontId="106" fillId="43" borderId="0" xfId="4" applyFont="1" applyFill="1" applyAlignment="1">
      <alignment horizontal="center"/>
    </xf>
    <xf numFmtId="0" fontId="95" fillId="45" borderId="0" xfId="4" applyFont="1" applyFill="1"/>
    <xf numFmtId="0" fontId="95" fillId="43" borderId="192" xfId="4" applyFont="1" applyFill="1" applyBorder="1"/>
    <xf numFmtId="0" fontId="102" fillId="43" borderId="193" xfId="4" applyFont="1" applyFill="1" applyBorder="1"/>
    <xf numFmtId="0" fontId="108" fillId="43" borderId="192" xfId="4" applyFont="1" applyFill="1" applyBorder="1" applyAlignment="1">
      <alignment horizontal="center"/>
    </xf>
    <xf numFmtId="0" fontId="109" fillId="46" borderId="193" xfId="4" applyFont="1" applyFill="1" applyBorder="1" applyAlignment="1">
      <alignment horizontal="center"/>
    </xf>
    <xf numFmtId="0" fontId="108" fillId="43" borderId="0" xfId="4" applyFont="1" applyFill="1" applyAlignment="1">
      <alignment horizontal="center"/>
    </xf>
    <xf numFmtId="0" fontId="110" fillId="47" borderId="193" xfId="4" applyFont="1" applyFill="1" applyBorder="1" applyAlignment="1">
      <alignment horizontal="center"/>
    </xf>
    <xf numFmtId="0" fontId="110" fillId="48" borderId="193" xfId="4" applyFont="1" applyFill="1" applyBorder="1" applyAlignment="1">
      <alignment horizontal="center"/>
    </xf>
    <xf numFmtId="0" fontId="111" fillId="43" borderId="192" xfId="4" applyFont="1" applyFill="1" applyBorder="1" applyAlignment="1">
      <alignment horizontal="center"/>
    </xf>
    <xf numFmtId="0" fontId="112" fillId="32" borderId="193" xfId="4" applyFont="1" applyFill="1" applyBorder="1" applyAlignment="1">
      <alignment horizontal="center"/>
    </xf>
    <xf numFmtId="0" fontId="111" fillId="43" borderId="0" xfId="4" applyFont="1" applyFill="1" applyAlignment="1">
      <alignment horizontal="center"/>
    </xf>
    <xf numFmtId="0" fontId="95" fillId="43" borderId="0" xfId="4" applyFont="1" applyFill="1" applyAlignment="1">
      <alignment horizontal="left"/>
    </xf>
    <xf numFmtId="0" fontId="95" fillId="43" borderId="0" xfId="4" applyFont="1" applyFill="1"/>
    <xf numFmtId="0" fontId="95" fillId="43" borderId="193" xfId="4" applyFont="1" applyFill="1" applyBorder="1" applyAlignment="1">
      <alignment horizontal="left"/>
    </xf>
    <xf numFmtId="169" fontId="108" fillId="43" borderId="0" xfId="4" applyNumberFormat="1" applyFont="1" applyFill="1" applyAlignment="1">
      <alignment horizontal="center"/>
    </xf>
    <xf numFmtId="0" fontId="113" fillId="43" borderId="193" xfId="4" applyFont="1" applyFill="1" applyBorder="1" applyAlignment="1">
      <alignment horizontal="left"/>
    </xf>
    <xf numFmtId="0" fontId="113" fillId="43" borderId="192" xfId="4" applyFont="1" applyFill="1" applyBorder="1"/>
    <xf numFmtId="0" fontId="113" fillId="43" borderId="0" xfId="4" applyFont="1" applyFill="1" applyAlignment="1">
      <alignment horizontal="left"/>
    </xf>
    <xf numFmtId="0" fontId="114" fillId="43" borderId="193" xfId="4" applyFont="1" applyFill="1" applyBorder="1" applyAlignment="1">
      <alignment horizontal="left"/>
    </xf>
    <xf numFmtId="0" fontId="113" fillId="43" borderId="194" xfId="4" applyFont="1" applyFill="1" applyBorder="1"/>
    <xf numFmtId="0" fontId="113" fillId="43" borderId="195" xfId="4" applyFont="1" applyFill="1" applyBorder="1" applyAlignment="1">
      <alignment horizontal="left"/>
    </xf>
    <xf numFmtId="0" fontId="113" fillId="43" borderId="195" xfId="4" applyFont="1" applyFill="1" applyBorder="1"/>
    <xf numFmtId="0" fontId="113" fillId="43" borderId="196" xfId="4" applyFont="1" applyFill="1" applyBorder="1"/>
    <xf numFmtId="0" fontId="113" fillId="49" borderId="194" xfId="4" applyFont="1" applyFill="1" applyBorder="1"/>
    <xf numFmtId="0" fontId="113" fillId="49" borderId="195" xfId="4" applyFont="1" applyFill="1" applyBorder="1"/>
    <xf numFmtId="0" fontId="112" fillId="49" borderId="195" xfId="4" applyFont="1" applyFill="1" applyBorder="1" applyAlignment="1">
      <alignment horizontal="center"/>
    </xf>
    <xf numFmtId="0" fontId="112" fillId="32" borderId="197" xfId="4" applyFont="1" applyFill="1" applyBorder="1" applyAlignment="1">
      <alignment horizontal="center"/>
    </xf>
    <xf numFmtId="0" fontId="113" fillId="50" borderId="0" xfId="4" applyFont="1" applyFill="1"/>
    <xf numFmtId="0" fontId="115" fillId="32" borderId="192" xfId="4" applyFont="1" applyFill="1" applyBorder="1"/>
    <xf numFmtId="0" fontId="116" fillId="32" borderId="193" xfId="4" applyFont="1" applyFill="1" applyBorder="1"/>
    <xf numFmtId="0" fontId="112" fillId="32" borderId="198" xfId="4" applyFont="1" applyFill="1" applyBorder="1" applyAlignment="1">
      <alignment horizontal="center"/>
    </xf>
    <xf numFmtId="0" fontId="112" fillId="32" borderId="194" xfId="4" applyFont="1" applyFill="1" applyBorder="1" applyAlignment="1">
      <alignment horizontal="center"/>
    </xf>
    <xf numFmtId="0" fontId="112" fillId="32" borderId="199" xfId="4" applyFont="1" applyFill="1" applyBorder="1" applyAlignment="1">
      <alignment horizontal="center"/>
    </xf>
    <xf numFmtId="0" fontId="115" fillId="32" borderId="194" xfId="4" applyFont="1" applyFill="1" applyBorder="1"/>
    <xf numFmtId="0" fontId="117" fillId="32" borderId="196" xfId="4" applyFont="1" applyFill="1" applyBorder="1"/>
    <xf numFmtId="0" fontId="95" fillId="0" borderId="189" xfId="4" applyFont="1" applyBorder="1"/>
    <xf numFmtId="0" fontId="95" fillId="0" borderId="191" xfId="4" applyFont="1" applyBorder="1"/>
    <xf numFmtId="0" fontId="113" fillId="50" borderId="189" xfId="4" applyFont="1" applyFill="1" applyBorder="1"/>
    <xf numFmtId="0" fontId="113" fillId="0" borderId="190" xfId="4" applyFont="1" applyBorder="1"/>
    <xf numFmtId="0" fontId="118" fillId="0" borderId="191" xfId="4" applyFont="1" applyBorder="1" applyAlignment="1">
      <alignment horizontal="right"/>
    </xf>
    <xf numFmtId="0" fontId="95" fillId="0" borderId="192" xfId="4" applyFont="1" applyBorder="1"/>
    <xf numFmtId="0" fontId="95" fillId="0" borderId="193" xfId="4" applyFont="1" applyBorder="1"/>
    <xf numFmtId="0" fontId="106" fillId="0" borderId="192" xfId="4" applyFont="1" applyBorder="1" applyAlignment="1">
      <alignment horizontal="center"/>
    </xf>
    <xf numFmtId="0" fontId="113" fillId="50" borderId="192" xfId="4" applyFont="1" applyFill="1" applyBorder="1"/>
    <xf numFmtId="0" fontId="113" fillId="0" borderId="0" xfId="4" applyFont="1" applyAlignment="1">
      <alignment horizontal="center"/>
    </xf>
    <xf numFmtId="0" fontId="118" fillId="0" borderId="193" xfId="4" applyFont="1" applyBorder="1" applyAlignment="1">
      <alignment horizontal="right"/>
    </xf>
    <xf numFmtId="0" fontId="108" fillId="0" borderId="192" xfId="4" applyFont="1" applyBorder="1" applyAlignment="1">
      <alignment horizontal="center"/>
    </xf>
    <xf numFmtId="0" fontId="119" fillId="0" borderId="0" xfId="4" applyFont="1" applyAlignment="1">
      <alignment horizontal="center"/>
    </xf>
    <xf numFmtId="0" fontId="111" fillId="0" borderId="192" xfId="4" applyFont="1" applyBorder="1" applyAlignment="1">
      <alignment horizontal="center"/>
    </xf>
    <xf numFmtId="0" fontId="95" fillId="0" borderId="193" xfId="4" applyFont="1" applyBorder="1" applyAlignment="1">
      <alignment horizontal="left"/>
    </xf>
    <xf numFmtId="9" fontId="108" fillId="0" borderId="192" xfId="4" applyNumberFormat="1" applyFont="1" applyBorder="1" applyAlignment="1">
      <alignment horizontal="center"/>
    </xf>
    <xf numFmtId="0" fontId="113" fillId="0" borderId="193" xfId="4" applyFont="1" applyBorder="1"/>
    <xf numFmtId="0" fontId="95" fillId="0" borderId="193" xfId="4" applyFont="1" applyBorder="1" applyAlignment="1">
      <alignment horizontal="left" wrapText="1"/>
    </xf>
    <xf numFmtId="169" fontId="108" fillId="0" borderId="192" xfId="4" applyNumberFormat="1" applyFont="1" applyBorder="1" applyAlignment="1">
      <alignment horizontal="center"/>
    </xf>
    <xf numFmtId="0" fontId="113" fillId="0" borderId="0" xfId="4" applyFont="1"/>
    <xf numFmtId="0" fontId="113" fillId="0" borderId="192" xfId="4" applyFont="1" applyBorder="1"/>
    <xf numFmtId="0" fontId="113" fillId="0" borderId="193" xfId="4" applyFont="1" applyBorder="1" applyAlignment="1">
      <alignment horizontal="left" wrapText="1"/>
    </xf>
    <xf numFmtId="0" fontId="113" fillId="0" borderId="193" xfId="4" applyFont="1" applyBorder="1" applyAlignment="1">
      <alignment horizontal="left"/>
    </xf>
    <xf numFmtId="0" fontId="118" fillId="0" borderId="0" xfId="4" applyFont="1" applyAlignment="1">
      <alignment horizontal="center"/>
    </xf>
    <xf numFmtId="175" fontId="119" fillId="0" borderId="0" xfId="4" applyNumberFormat="1" applyFont="1" applyAlignment="1">
      <alignment horizontal="center"/>
    </xf>
    <xf numFmtId="0" fontId="113" fillId="0" borderId="194" xfId="4" applyFont="1" applyBorder="1"/>
    <xf numFmtId="0" fontId="113" fillId="0" borderId="196" xfId="4" applyFont="1" applyBorder="1"/>
    <xf numFmtId="0" fontId="113" fillId="50" borderId="194" xfId="4" applyFont="1" applyFill="1" applyBorder="1"/>
    <xf numFmtId="0" fontId="113" fillId="0" borderId="195" xfId="4" applyFont="1" applyBorder="1" applyAlignment="1">
      <alignment horizontal="center"/>
    </xf>
    <xf numFmtId="0" fontId="113" fillId="0" borderId="196" xfId="4" applyFont="1" applyBorder="1" applyAlignment="1">
      <alignment horizontal="center"/>
    </xf>
    <xf numFmtId="0" fontId="120" fillId="32" borderId="198" xfId="4" applyFont="1" applyFill="1" applyBorder="1" applyAlignment="1">
      <alignment horizontal="center"/>
    </xf>
    <xf numFmtId="0" fontId="120" fillId="32" borderId="197" xfId="4" applyFont="1" applyFill="1" applyBorder="1" applyAlignment="1">
      <alignment horizontal="center"/>
    </xf>
    <xf numFmtId="0" fontId="120" fillId="32" borderId="199" xfId="4" applyFont="1" applyFill="1" applyBorder="1" applyAlignment="1">
      <alignment horizontal="center"/>
    </xf>
    <xf numFmtId="0" fontId="121" fillId="32" borderId="197" xfId="4" applyFont="1" applyFill="1" applyBorder="1" applyAlignment="1">
      <alignment horizontal="center"/>
    </xf>
    <xf numFmtId="0" fontId="107" fillId="50" borderId="189" xfId="4" applyFont="1" applyFill="1" applyBorder="1"/>
    <xf numFmtId="0" fontId="107" fillId="50" borderId="190" xfId="4" applyFont="1" applyFill="1" applyBorder="1"/>
    <xf numFmtId="0" fontId="107" fillId="50" borderId="191" xfId="4" applyFont="1" applyFill="1" applyBorder="1"/>
    <xf numFmtId="0" fontId="122" fillId="50" borderId="200" xfId="4" applyFont="1" applyFill="1" applyBorder="1"/>
    <xf numFmtId="0" fontId="106" fillId="0" borderId="201" xfId="4" applyFont="1" applyBorder="1"/>
    <xf numFmtId="0" fontId="122" fillId="0" borderId="192" xfId="4" applyFont="1" applyBorder="1"/>
    <xf numFmtId="0" fontId="107" fillId="44" borderId="0" xfId="4" applyFont="1" applyFill="1" applyAlignment="1">
      <alignment horizontal="center"/>
    </xf>
    <xf numFmtId="0" fontId="106" fillId="0" borderId="0" xfId="4" applyFont="1" applyAlignment="1">
      <alignment horizontal="center"/>
    </xf>
    <xf numFmtId="0" fontId="107" fillId="50" borderId="0" xfId="4" applyFont="1" applyFill="1" applyAlignment="1">
      <alignment horizontal="center"/>
    </xf>
    <xf numFmtId="0" fontId="109" fillId="46" borderId="0" xfId="4" applyFont="1" applyFill="1" applyAlignment="1">
      <alignment horizontal="center"/>
    </xf>
    <xf numFmtId="0" fontId="108" fillId="0" borderId="0" xfId="4" applyFont="1" applyAlignment="1">
      <alignment horizontal="center"/>
    </xf>
    <xf numFmtId="0" fontId="109" fillId="50" borderId="0" xfId="4" applyFont="1" applyFill="1" applyAlignment="1">
      <alignment horizontal="center"/>
    </xf>
    <xf numFmtId="0" fontId="110" fillId="47" borderId="0" xfId="4" applyFont="1" applyFill="1" applyAlignment="1">
      <alignment horizontal="center"/>
    </xf>
    <xf numFmtId="0" fontId="110" fillId="50" borderId="0" xfId="4" applyFont="1" applyFill="1" applyAlignment="1">
      <alignment horizontal="center"/>
    </xf>
    <xf numFmtId="0" fontId="110" fillId="48" borderId="0" xfId="4" applyFont="1" applyFill="1" applyAlignment="1">
      <alignment horizontal="center"/>
    </xf>
    <xf numFmtId="0" fontId="111" fillId="0" borderId="192" xfId="4" applyFont="1" applyBorder="1"/>
    <xf numFmtId="0" fontId="112" fillId="32" borderId="0" xfId="4" applyFont="1" applyFill="1" applyAlignment="1">
      <alignment horizontal="center"/>
    </xf>
    <xf numFmtId="0" fontId="111" fillId="0" borderId="0" xfId="4" applyFont="1" applyAlignment="1">
      <alignment horizontal="center"/>
    </xf>
    <xf numFmtId="0" fontId="112" fillId="50" borderId="0" xfId="4" applyFont="1" applyFill="1" applyAlignment="1">
      <alignment horizontal="center"/>
    </xf>
    <xf numFmtId="0" fontId="112" fillId="32" borderId="192" xfId="4" applyFont="1" applyFill="1" applyBorder="1"/>
    <xf numFmtId="0" fontId="109" fillId="0" borderId="192" xfId="4" applyFont="1" applyBorder="1"/>
    <xf numFmtId="0" fontId="109" fillId="0" borderId="0" xfId="4" applyFont="1"/>
    <xf numFmtId="0" fontId="111" fillId="0" borderId="193" xfId="4" applyFont="1" applyBorder="1"/>
    <xf numFmtId="0" fontId="111" fillId="50" borderId="0" xfId="4" applyFont="1" applyFill="1"/>
    <xf numFmtId="0" fontId="110" fillId="0" borderId="193" xfId="4" applyFont="1" applyBorder="1"/>
    <xf numFmtId="0" fontId="110" fillId="50" borderId="0" xfId="4" applyFont="1" applyFill="1"/>
    <xf numFmtId="0" fontId="111" fillId="0" borderId="201" xfId="4" applyFont="1" applyBorder="1"/>
    <xf numFmtId="0" fontId="109" fillId="32" borderId="192" xfId="4" applyFont="1" applyFill="1" applyBorder="1"/>
    <xf numFmtId="0" fontId="109" fillId="32" borderId="0" xfId="4" applyFont="1" applyFill="1"/>
    <xf numFmtId="0" fontId="123" fillId="32" borderId="0" xfId="4" applyFont="1" applyFill="1"/>
    <xf numFmtId="0" fontId="112" fillId="32" borderId="193" xfId="4" applyFont="1" applyFill="1" applyBorder="1"/>
    <xf numFmtId="0" fontId="112" fillId="50" borderId="0" xfId="4" applyFont="1" applyFill="1"/>
    <xf numFmtId="0" fontId="112" fillId="32" borderId="201" xfId="4" applyFont="1" applyFill="1" applyBorder="1"/>
    <xf numFmtId="0" fontId="109" fillId="0" borderId="193" xfId="4" applyFont="1" applyBorder="1"/>
    <xf numFmtId="0" fontId="109" fillId="50" borderId="0" xfId="4" applyFont="1" applyFill="1"/>
    <xf numFmtId="0" fontId="95" fillId="0" borderId="201" xfId="4" applyFont="1" applyBorder="1"/>
    <xf numFmtId="0" fontId="124" fillId="32" borderId="194" xfId="4" applyFont="1" applyFill="1" applyBorder="1"/>
    <xf numFmtId="0" fontId="112" fillId="32" borderId="195" xfId="4" applyFont="1" applyFill="1" applyBorder="1" applyAlignment="1">
      <alignment horizontal="left"/>
    </xf>
    <xf numFmtId="0" fontId="124" fillId="32" borderId="195" xfId="4" applyFont="1" applyFill="1" applyBorder="1"/>
    <xf numFmtId="0" fontId="112" fillId="32" borderId="196" xfId="4" applyFont="1" applyFill="1" applyBorder="1" applyAlignment="1">
      <alignment horizontal="left"/>
    </xf>
    <xf numFmtId="0" fontId="112" fillId="50" borderId="195" xfId="4" applyFont="1" applyFill="1" applyBorder="1" applyAlignment="1">
      <alignment horizontal="left"/>
    </xf>
    <xf numFmtId="0" fontId="112" fillId="32" borderId="194" xfId="4" applyFont="1" applyFill="1" applyBorder="1"/>
    <xf numFmtId="0" fontId="112" fillId="32" borderId="202" xfId="4" applyFont="1" applyFill="1" applyBorder="1" applyAlignment="1">
      <alignment horizontal="center"/>
    </xf>
    <xf numFmtId="0" fontId="113" fillId="0" borderId="189" xfId="4" applyFont="1" applyBorder="1"/>
    <xf numFmtId="0" fontId="113" fillId="0" borderId="191" xfId="4" applyFont="1" applyBorder="1"/>
    <xf numFmtId="9" fontId="108" fillId="0" borderId="0" xfId="4" applyNumberFormat="1" applyFont="1" applyAlignment="1">
      <alignment horizontal="center"/>
    </xf>
    <xf numFmtId="0" fontId="113" fillId="50" borderId="191" xfId="4" applyFont="1" applyFill="1" applyBorder="1"/>
    <xf numFmtId="0" fontId="113" fillId="0" borderId="200" xfId="4" applyFont="1" applyBorder="1"/>
    <xf numFmtId="0" fontId="95" fillId="0" borderId="200" xfId="4" applyFont="1" applyBorder="1"/>
    <xf numFmtId="0" fontId="108" fillId="0" borderId="189" xfId="4" applyFont="1" applyBorder="1" applyAlignment="1">
      <alignment horizontal="center"/>
    </xf>
    <xf numFmtId="0" fontId="113" fillId="50" borderId="193" xfId="4" applyFont="1" applyFill="1" applyBorder="1"/>
    <xf numFmtId="0" fontId="113" fillId="0" borderId="201" xfId="4" applyFont="1" applyBorder="1"/>
    <xf numFmtId="169" fontId="109" fillId="0" borderId="192" xfId="4" applyNumberFormat="1" applyFont="1" applyBorder="1" applyAlignment="1">
      <alignment horizontal="center"/>
    </xf>
    <xf numFmtId="0" fontId="108" fillId="0" borderId="201" xfId="4" applyFont="1" applyBorder="1"/>
    <xf numFmtId="0" fontId="122" fillId="0" borderId="201" xfId="4" applyFont="1" applyBorder="1"/>
    <xf numFmtId="0" fontId="95" fillId="50" borderId="193" xfId="4" applyFont="1" applyFill="1" applyBorder="1" applyAlignment="1">
      <alignment horizontal="center"/>
    </xf>
    <xf numFmtId="0" fontId="102" fillId="0" borderId="201" xfId="4" applyFont="1" applyBorder="1"/>
    <xf numFmtId="0" fontId="95" fillId="50" borderId="193" xfId="4" applyFont="1" applyFill="1" applyBorder="1"/>
    <xf numFmtId="0" fontId="125" fillId="0" borderId="193" xfId="4" applyFont="1" applyBorder="1" applyAlignment="1">
      <alignment horizontal="center"/>
    </xf>
    <xf numFmtId="0" fontId="125" fillId="50" borderId="193" xfId="4" applyFont="1" applyFill="1" applyBorder="1" applyAlignment="1">
      <alignment horizontal="center"/>
    </xf>
    <xf numFmtId="0" fontId="125" fillId="0" borderId="202" xfId="4" applyFont="1" applyBorder="1" applyAlignment="1">
      <alignment horizontal="center"/>
    </xf>
    <xf numFmtId="0" fontId="114" fillId="0" borderId="202" xfId="4" applyFont="1" applyBorder="1" applyAlignment="1">
      <alignment horizontal="center"/>
    </xf>
    <xf numFmtId="0" fontId="121" fillId="32" borderId="198" xfId="4" applyFont="1" applyFill="1" applyBorder="1" applyAlignment="1">
      <alignment horizontal="center"/>
    </xf>
    <xf numFmtId="0" fontId="121" fillId="50" borderId="197" xfId="4" applyFont="1" applyFill="1" applyBorder="1" applyAlignment="1">
      <alignment horizontal="center"/>
    </xf>
    <xf numFmtId="0" fontId="126" fillId="0" borderId="0" xfId="4" applyFont="1" applyAlignment="1">
      <alignment horizontal="center"/>
    </xf>
    <xf numFmtId="0" fontId="126" fillId="0" borderId="0" xfId="4" applyFont="1"/>
    <xf numFmtId="0" fontId="95" fillId="0" borderId="0" xfId="4" applyFont="1" applyAlignment="1">
      <alignment vertical="top" wrapText="1"/>
    </xf>
    <xf numFmtId="0" fontId="95" fillId="0" borderId="0" xfId="4" applyFont="1" applyAlignment="1">
      <alignment vertical="top"/>
    </xf>
    <xf numFmtId="0" fontId="127" fillId="51" borderId="0" xfId="4" applyFont="1" applyFill="1" applyAlignment="1">
      <alignment vertical="top"/>
    </xf>
    <xf numFmtId="0" fontId="102" fillId="0" borderId="0" xfId="4" applyFont="1" applyAlignment="1">
      <alignment vertical="top" wrapText="1"/>
    </xf>
    <xf numFmtId="0" fontId="128" fillId="52" borderId="0" xfId="4" applyFont="1" applyFill="1" applyAlignment="1">
      <alignment vertical="top" wrapText="1"/>
    </xf>
    <xf numFmtId="0" fontId="113" fillId="0" borderId="0" xfId="4" applyFont="1" applyAlignment="1">
      <alignment vertical="top" wrapText="1"/>
    </xf>
    <xf numFmtId="0" fontId="113" fillId="51" borderId="0" xfId="4" applyFont="1" applyFill="1" applyAlignment="1">
      <alignment vertical="top"/>
    </xf>
    <xf numFmtId="0" fontId="129" fillId="51" borderId="0" xfId="4" applyFont="1" applyFill="1" applyAlignment="1">
      <alignment horizontal="left" vertical="top" wrapText="1"/>
    </xf>
    <xf numFmtId="0" fontId="103" fillId="0" borderId="0" xfId="4" applyFont="1" applyAlignment="1">
      <alignment vertical="top" wrapText="1"/>
    </xf>
    <xf numFmtId="0" fontId="130" fillId="0" borderId="0" xfId="4" applyFont="1" applyAlignment="1">
      <alignment vertical="top" wrapText="1"/>
    </xf>
    <xf numFmtId="0" fontId="113" fillId="0" borderId="0" xfId="4" applyFont="1" applyAlignment="1">
      <alignment vertical="top"/>
    </xf>
    <xf numFmtId="0" fontId="93" fillId="51" borderId="0" xfId="4" applyFill="1" applyAlignment="1">
      <alignment horizontal="left" vertical="top" wrapText="1"/>
    </xf>
    <xf numFmtId="0" fontId="131" fillId="51" borderId="0" xfId="4" applyFont="1" applyFill="1" applyAlignment="1">
      <alignment horizontal="left" vertical="top" wrapText="1"/>
    </xf>
    <xf numFmtId="0" fontId="132" fillId="32" borderId="0" xfId="4" applyFont="1" applyFill="1" applyAlignment="1">
      <alignment vertical="center" wrapText="1"/>
    </xf>
    <xf numFmtId="0" fontId="133" fillId="32" borderId="0" xfId="4" applyFont="1" applyFill="1" applyAlignment="1">
      <alignment vertical="center"/>
    </xf>
    <xf numFmtId="0" fontId="37" fillId="0" borderId="3" xfId="0" applyFont="1" applyBorder="1"/>
    <xf numFmtId="0" fontId="134" fillId="17" borderId="0" xfId="0" applyFont="1" applyFill="1"/>
    <xf numFmtId="0" fontId="135" fillId="17" borderId="3" xfId="0" applyFont="1" applyFill="1" applyBorder="1"/>
    <xf numFmtId="0" fontId="60" fillId="16" borderId="176" xfId="0" applyFont="1" applyFill="1" applyBorder="1"/>
    <xf numFmtId="0" fontId="136" fillId="16" borderId="186" xfId="0" applyFont="1" applyFill="1" applyBorder="1"/>
    <xf numFmtId="0" fontId="135" fillId="0" borderId="0" xfId="0" applyFont="1"/>
    <xf numFmtId="0" fontId="44" fillId="0" borderId="176" xfId="0" applyFont="1" applyBorder="1" applyAlignment="1">
      <alignment horizontal="center"/>
    </xf>
    <xf numFmtId="44" fontId="11" fillId="0" borderId="1" xfId="5" applyFont="1" applyBorder="1"/>
    <xf numFmtId="0" fontId="11" fillId="0" borderId="4" xfId="0" applyFont="1" applyBorder="1"/>
    <xf numFmtId="44" fontId="11" fillId="0" borderId="0" xfId="0" applyNumberFormat="1" applyFont="1"/>
    <xf numFmtId="0" fontId="11" fillId="0" borderId="3" xfId="0" applyFont="1" applyBorder="1"/>
    <xf numFmtId="10" fontId="11" fillId="0" borderId="0" xfId="6" applyNumberFormat="1" applyFont="1" applyBorder="1"/>
    <xf numFmtId="37" fontId="137" fillId="54" borderId="0" xfId="0" applyNumberFormat="1" applyFont="1" applyFill="1"/>
    <xf numFmtId="44" fontId="137" fillId="54" borderId="0" xfId="5" applyFont="1" applyFill="1" applyBorder="1"/>
    <xf numFmtId="0" fontId="137" fillId="54" borderId="0" xfId="0" applyFont="1" applyFill="1"/>
    <xf numFmtId="37" fontId="3" fillId="0" borderId="2" xfId="0" applyNumberFormat="1" applyFont="1" applyBorder="1"/>
    <xf numFmtId="37" fontId="3" fillId="0" borderId="0" xfId="0" applyNumberFormat="1" applyFont="1"/>
    <xf numFmtId="44" fontId="3" fillId="17" borderId="0" xfId="5" applyFont="1" applyFill="1" applyBorder="1"/>
    <xf numFmtId="44" fontId="52" fillId="15" borderId="51" xfId="5" applyFont="1" applyFill="1" applyBorder="1"/>
    <xf numFmtId="0" fontId="60" fillId="55" borderId="115" xfId="0" applyFont="1" applyFill="1" applyBorder="1"/>
    <xf numFmtId="44" fontId="52" fillId="15" borderId="128" xfId="5" applyFont="1" applyFill="1" applyBorder="1"/>
    <xf numFmtId="0" fontId="60" fillId="55" borderId="168" xfId="0" applyFont="1" applyFill="1" applyBorder="1"/>
    <xf numFmtId="44" fontId="91" fillId="56" borderId="0" xfId="5" applyFont="1" applyFill="1" applyBorder="1"/>
    <xf numFmtId="37" fontId="91" fillId="56" borderId="0" xfId="0" applyNumberFormat="1" applyFont="1" applyFill="1"/>
    <xf numFmtId="0" fontId="138" fillId="56" borderId="0" xfId="0" applyFont="1" applyFill="1"/>
    <xf numFmtId="0" fontId="91" fillId="56" borderId="0" xfId="0" applyFont="1" applyFill="1"/>
    <xf numFmtId="44" fontId="60" fillId="17" borderId="0" xfId="5" applyFont="1" applyFill="1" applyBorder="1"/>
    <xf numFmtId="0" fontId="60" fillId="17" borderId="0" xfId="0" applyFont="1" applyFill="1"/>
    <xf numFmtId="0" fontId="137" fillId="55" borderId="114" xfId="0" applyFont="1" applyFill="1" applyBorder="1"/>
    <xf numFmtId="44" fontId="60" fillId="55" borderId="2" xfId="5" applyFont="1" applyFill="1" applyBorder="1" applyProtection="1"/>
    <xf numFmtId="44" fontId="60" fillId="55" borderId="0" xfId="5" applyFont="1" applyFill="1" applyBorder="1" applyProtection="1"/>
    <xf numFmtId="37" fontId="60" fillId="55" borderId="0" xfId="0" applyNumberFormat="1" applyFont="1" applyFill="1"/>
    <xf numFmtId="5" fontId="60" fillId="55" borderId="0" xfId="0" applyNumberFormat="1" applyFont="1" applyFill="1"/>
    <xf numFmtId="44" fontId="3" fillId="3" borderId="51" xfId="5" applyFont="1" applyFill="1" applyBorder="1" applyAlignment="1" applyProtection="1">
      <alignment horizontal="left"/>
    </xf>
    <xf numFmtId="0" fontId="3" fillId="3" borderId="115" xfId="0" applyFont="1" applyFill="1" applyBorder="1" applyAlignment="1">
      <alignment horizontal="left"/>
    </xf>
    <xf numFmtId="0" fontId="3" fillId="3" borderId="45" xfId="0" applyFont="1" applyFill="1" applyBorder="1" applyAlignment="1">
      <alignment horizontal="left"/>
    </xf>
    <xf numFmtId="44" fontId="3" fillId="3" borderId="128" xfId="5" applyFont="1" applyFill="1" applyBorder="1" applyAlignment="1" applyProtection="1">
      <alignment horizontal="left"/>
    </xf>
    <xf numFmtId="0" fontId="3" fillId="3" borderId="168" xfId="0" applyFont="1" applyFill="1" applyBorder="1" applyAlignment="1">
      <alignment horizontal="left"/>
    </xf>
    <xf numFmtId="165" fontId="60" fillId="55" borderId="158" xfId="5" applyNumberFormat="1" applyFont="1" applyFill="1" applyBorder="1" applyProtection="1"/>
    <xf numFmtId="165" fontId="60" fillId="55" borderId="54" xfId="5" applyNumberFormat="1" applyFont="1" applyFill="1" applyBorder="1" applyProtection="1"/>
    <xf numFmtId="44" fontId="60" fillId="55" borderId="54" xfId="5" applyFont="1" applyFill="1" applyBorder="1" applyProtection="1"/>
    <xf numFmtId="5" fontId="60" fillId="55" borderId="54" xfId="0" applyNumberFormat="1" applyFont="1" applyFill="1" applyBorder="1"/>
    <xf numFmtId="44" fontId="3" fillId="3" borderId="27" xfId="5" applyFont="1" applyFill="1" applyBorder="1" applyAlignment="1" applyProtection="1">
      <alignment horizontal="left"/>
    </xf>
    <xf numFmtId="0" fontId="3" fillId="3" borderId="137" xfId="0" applyFont="1" applyFill="1" applyBorder="1" applyAlignment="1">
      <alignment horizontal="left"/>
    </xf>
    <xf numFmtId="0" fontId="3" fillId="3" borderId="157" xfId="0" applyFont="1" applyFill="1" applyBorder="1" applyAlignment="1">
      <alignment horizontal="left"/>
    </xf>
    <xf numFmtId="165" fontId="3" fillId="15" borderId="96" xfId="5" applyNumberFormat="1" applyFont="1" applyFill="1" applyBorder="1" applyProtection="1"/>
    <xf numFmtId="165" fontId="3" fillId="15" borderId="51" xfId="5" applyNumberFormat="1" applyFont="1" applyFill="1" applyBorder="1" applyProtection="1"/>
    <xf numFmtId="44" fontId="3" fillId="15" borderId="51" xfId="5" applyFont="1" applyFill="1" applyBorder="1" applyProtection="1"/>
    <xf numFmtId="0" fontId="3" fillId="15" borderId="157" xfId="0" applyFont="1" applyFill="1" applyBorder="1"/>
    <xf numFmtId="165" fontId="3" fillId="3" borderId="51" xfId="5" applyNumberFormat="1" applyFont="1" applyFill="1" applyBorder="1" applyProtection="1"/>
    <xf numFmtId="44" fontId="3" fillId="3" borderId="51" xfId="5" applyFont="1" applyFill="1" applyBorder="1" applyProtection="1"/>
    <xf numFmtId="165" fontId="3" fillId="17" borderId="51" xfId="5" applyNumberFormat="1" applyFont="1" applyFill="1" applyBorder="1" applyProtection="1"/>
    <xf numFmtId="44" fontId="3" fillId="15" borderId="128" xfId="5" applyFont="1" applyFill="1" applyBorder="1" applyProtection="1"/>
    <xf numFmtId="0" fontId="3" fillId="15" borderId="156" xfId="0" applyFont="1" applyFill="1" applyBorder="1"/>
    <xf numFmtId="165" fontId="3" fillId="0" borderId="2" xfId="5" applyNumberFormat="1" applyFont="1" applyBorder="1"/>
    <xf numFmtId="165" fontId="3" fillId="0" borderId="0" xfId="5" applyNumberFormat="1" applyFont="1" applyBorder="1"/>
    <xf numFmtId="44" fontId="3" fillId="3" borderId="9" xfId="5" applyFont="1" applyFill="1" applyBorder="1" applyAlignment="1" applyProtection="1">
      <alignment horizontal="left"/>
    </xf>
    <xf numFmtId="0" fontId="3" fillId="3" borderId="144" xfId="0" applyFont="1" applyFill="1" applyBorder="1" applyAlignment="1">
      <alignment horizontal="left"/>
    </xf>
    <xf numFmtId="44" fontId="3" fillId="0" borderId="0" xfId="5" applyFont="1" applyBorder="1"/>
    <xf numFmtId="44" fontId="60" fillId="55" borderId="161" xfId="5" quotePrefix="1" applyFont="1" applyFill="1" applyBorder="1" applyAlignment="1" applyProtection="1">
      <alignment horizontal="left"/>
    </xf>
    <xf numFmtId="0" fontId="60" fillId="55" borderId="160" xfId="0" applyFont="1" applyFill="1" applyBorder="1" applyAlignment="1">
      <alignment horizontal="left"/>
    </xf>
    <xf numFmtId="10" fontId="3" fillId="15" borderId="19" xfId="6" applyNumberFormat="1" applyFont="1" applyFill="1" applyBorder="1"/>
    <xf numFmtId="0" fontId="3" fillId="3" borderId="98" xfId="0" applyFont="1" applyFill="1" applyBorder="1"/>
    <xf numFmtId="165" fontId="3" fillId="3" borderId="162" xfId="5" applyNumberFormat="1" applyFont="1" applyFill="1" applyBorder="1" applyProtection="1"/>
    <xf numFmtId="165" fontId="3" fillId="3" borderId="161" xfId="5" applyNumberFormat="1" applyFont="1" applyFill="1" applyBorder="1" applyProtection="1"/>
    <xf numFmtId="44" fontId="3" fillId="3" borderId="161" xfId="5" applyFont="1" applyFill="1" applyBorder="1" applyAlignment="1" applyProtection="1">
      <alignment horizontal="left"/>
    </xf>
    <xf numFmtId="0" fontId="3" fillId="3" borderId="160" xfId="0" applyFont="1" applyFill="1" applyBorder="1" applyAlignment="1">
      <alignment horizontal="left"/>
    </xf>
    <xf numFmtId="165" fontId="3" fillId="15" borderId="111" xfId="5" applyNumberFormat="1" applyFont="1" applyFill="1" applyBorder="1"/>
    <xf numFmtId="165" fontId="3" fillId="15" borderId="49" xfId="5" applyNumberFormat="1" applyFont="1" applyFill="1" applyBorder="1"/>
    <xf numFmtId="165" fontId="3" fillId="6" borderId="49" xfId="5" applyNumberFormat="1" applyFont="1" applyFill="1" applyBorder="1"/>
    <xf numFmtId="44" fontId="3" fillId="3" borderId="49" xfId="5" applyFont="1" applyFill="1" applyBorder="1"/>
    <xf numFmtId="0" fontId="3" fillId="3" borderId="159" xfId="0" applyFont="1" applyFill="1" applyBorder="1"/>
    <xf numFmtId="165" fontId="3" fillId="6" borderId="51" xfId="5" applyNumberFormat="1" applyFont="1" applyFill="1" applyBorder="1" applyProtection="1"/>
    <xf numFmtId="165" fontId="3" fillId="15" borderId="51" xfId="5" applyNumberFormat="1" applyFont="1" applyFill="1" applyBorder="1"/>
    <xf numFmtId="165" fontId="3" fillId="6" borderId="51" xfId="5" applyNumberFormat="1" applyFont="1" applyFill="1" applyBorder="1"/>
    <xf numFmtId="44" fontId="3" fillId="3" borderId="51" xfId="5" applyFont="1" applyFill="1" applyBorder="1"/>
    <xf numFmtId="0" fontId="3" fillId="3" borderId="157" xfId="0" applyFont="1" applyFill="1" applyBorder="1"/>
    <xf numFmtId="165" fontId="3" fillId="0" borderId="2" xfId="5" applyNumberFormat="1" applyFont="1" applyBorder="1" applyProtection="1"/>
    <xf numFmtId="165" fontId="3" fillId="0" borderId="0" xfId="5" applyNumberFormat="1" applyFont="1" applyBorder="1" applyProtection="1"/>
    <xf numFmtId="44" fontId="3" fillId="0" borderId="0" xfId="5" applyFont="1" applyBorder="1" applyProtection="1"/>
    <xf numFmtId="5" fontId="3" fillId="0" borderId="3" xfId="0" applyNumberFormat="1" applyFont="1" applyBorder="1"/>
    <xf numFmtId="44" fontId="136" fillId="55" borderId="161" xfId="5" applyFont="1" applyFill="1" applyBorder="1" applyAlignment="1" applyProtection="1">
      <alignment horizontal="left"/>
    </xf>
    <xf numFmtId="0" fontId="136" fillId="55" borderId="160" xfId="0" applyFont="1" applyFill="1" applyBorder="1" applyAlignment="1">
      <alignment horizontal="left"/>
    </xf>
    <xf numFmtId="10" fontId="3" fillId="15" borderId="185" xfId="6" applyNumberFormat="1" applyFont="1" applyFill="1" applyBorder="1"/>
    <xf numFmtId="0" fontId="3" fillId="3" borderId="203" xfId="0" applyFont="1" applyFill="1" applyBorder="1"/>
    <xf numFmtId="165" fontId="38" fillId="15" borderId="111" xfId="5" applyNumberFormat="1" applyFont="1" applyFill="1" applyBorder="1" applyProtection="1"/>
    <xf numFmtId="165" fontId="38" fillId="15" borderId="49" xfId="5" applyNumberFormat="1" applyFont="1" applyFill="1" applyBorder="1" applyProtection="1"/>
    <xf numFmtId="165" fontId="38" fillId="6" borderId="49" xfId="5" applyNumberFormat="1" applyFont="1" applyFill="1" applyBorder="1" applyProtection="1"/>
    <xf numFmtId="44" fontId="3" fillId="3" borderId="49" xfId="5" applyFont="1" applyFill="1" applyBorder="1" applyAlignment="1" applyProtection="1">
      <alignment horizontal="left"/>
    </xf>
    <xf numFmtId="0" fontId="3" fillId="3" borderId="159" xfId="0" applyFont="1" applyFill="1" applyBorder="1" applyAlignment="1">
      <alignment horizontal="left"/>
    </xf>
    <xf numFmtId="165" fontId="38" fillId="15" borderId="129" xfId="5" applyNumberFormat="1" applyFont="1" applyFill="1" applyBorder="1" applyProtection="1"/>
    <xf numFmtId="165" fontId="38" fillId="15" borderId="128" xfId="5" applyNumberFormat="1" applyFont="1" applyFill="1" applyBorder="1" applyProtection="1"/>
    <xf numFmtId="165" fontId="38" fillId="6" borderId="128" xfId="5" applyNumberFormat="1" applyFont="1" applyFill="1" applyBorder="1" applyProtection="1"/>
    <xf numFmtId="0" fontId="3" fillId="3" borderId="156" xfId="0" applyFont="1" applyFill="1" applyBorder="1" applyAlignment="1">
      <alignment horizontal="left"/>
    </xf>
    <xf numFmtId="165" fontId="60" fillId="55" borderId="162" xfId="5" applyNumberFormat="1" applyFont="1" applyFill="1" applyBorder="1" applyProtection="1"/>
    <xf numFmtId="165" fontId="60" fillId="55" borderId="161" xfId="5" applyNumberFormat="1" applyFont="1" applyFill="1" applyBorder="1" applyProtection="1"/>
    <xf numFmtId="44" fontId="60" fillId="55" borderId="161" xfId="5" applyFont="1" applyFill="1" applyBorder="1" applyAlignment="1" applyProtection="1">
      <alignment horizontal="left"/>
    </xf>
    <xf numFmtId="165" fontId="38" fillId="15" borderId="96" xfId="5" applyNumberFormat="1" applyFont="1" applyFill="1" applyBorder="1" applyProtection="1"/>
    <xf numFmtId="165" fontId="38" fillId="15" borderId="51" xfId="5" applyNumberFormat="1" applyFont="1" applyFill="1" applyBorder="1" applyProtection="1"/>
    <xf numFmtId="165" fontId="38" fillId="6" borderId="51" xfId="5" applyNumberFormat="1" applyFont="1" applyFill="1" applyBorder="1" applyProtection="1"/>
    <xf numFmtId="165" fontId="38" fillId="15" borderId="183" xfId="5" applyNumberFormat="1" applyFont="1" applyFill="1" applyBorder="1" applyProtection="1"/>
    <xf numFmtId="165" fontId="38" fillId="15" borderId="182" xfId="5" applyNumberFormat="1" applyFont="1" applyFill="1" applyBorder="1" applyProtection="1"/>
    <xf numFmtId="165" fontId="38" fillId="6" borderId="182" xfId="5" applyNumberFormat="1" applyFont="1" applyFill="1" applyBorder="1" applyProtection="1"/>
    <xf numFmtId="44" fontId="3" fillId="3" borderId="182" xfId="5" applyFont="1" applyFill="1" applyBorder="1" applyAlignment="1" applyProtection="1">
      <alignment horizontal="left"/>
    </xf>
    <xf numFmtId="0" fontId="3" fillId="3" borderId="181" xfId="0" applyFont="1" applyFill="1" applyBorder="1" applyAlignment="1">
      <alignment horizontal="left"/>
    </xf>
    <xf numFmtId="0" fontId="34" fillId="57" borderId="204" xfId="0" applyFont="1" applyFill="1" applyBorder="1" applyAlignment="1">
      <alignment horizontal="center"/>
    </xf>
    <xf numFmtId="0" fontId="34" fillId="57" borderId="205" xfId="0" applyFont="1" applyFill="1" applyBorder="1" applyAlignment="1">
      <alignment horizontal="center"/>
    </xf>
    <xf numFmtId="0" fontId="34" fillId="58" borderId="205" xfId="0" applyFont="1" applyFill="1" applyBorder="1" applyAlignment="1">
      <alignment horizontal="center"/>
    </xf>
    <xf numFmtId="0" fontId="34" fillId="57" borderId="206" xfId="0" applyFont="1" applyFill="1" applyBorder="1" applyAlignment="1">
      <alignment horizontal="center"/>
    </xf>
    <xf numFmtId="0" fontId="34" fillId="57" borderId="161" xfId="0" applyFont="1" applyFill="1" applyBorder="1" applyAlignment="1">
      <alignment horizontal="center"/>
    </xf>
    <xf numFmtId="0" fontId="34" fillId="57" borderId="116" xfId="0" applyFont="1" applyFill="1" applyBorder="1" applyAlignment="1">
      <alignment horizontal="center"/>
    </xf>
    <xf numFmtId="0" fontId="140" fillId="0" borderId="0" xfId="0" applyFont="1"/>
    <xf numFmtId="0" fontId="141" fillId="0" borderId="0" xfId="7"/>
    <xf numFmtId="0" fontId="141" fillId="15" borderId="0" xfId="7" applyFill="1"/>
    <xf numFmtId="0" fontId="141" fillId="0" borderId="51" xfId="7" applyBorder="1"/>
    <xf numFmtId="0" fontId="142" fillId="16" borderId="51" xfId="7" applyFont="1" applyFill="1" applyBorder="1"/>
    <xf numFmtId="10" fontId="143" fillId="17" borderId="51" xfId="7" applyNumberFormat="1" applyFont="1" applyFill="1" applyBorder="1" applyAlignment="1">
      <alignment horizontal="center"/>
    </xf>
    <xf numFmtId="10" fontId="144" fillId="16" borderId="51" xfId="7" applyNumberFormat="1" applyFont="1" applyFill="1" applyBorder="1" applyAlignment="1">
      <alignment horizontal="center"/>
    </xf>
    <xf numFmtId="0" fontId="144" fillId="16" borderId="51" xfId="7" applyFont="1" applyFill="1" applyBorder="1" applyAlignment="1">
      <alignment horizontal="center"/>
    </xf>
    <xf numFmtId="0" fontId="143" fillId="17" borderId="51" xfId="7" applyFont="1" applyFill="1" applyBorder="1" applyAlignment="1">
      <alignment horizontal="center"/>
    </xf>
    <xf numFmtId="0" fontId="145" fillId="17" borderId="51" xfId="7" applyFont="1" applyFill="1" applyBorder="1" applyAlignment="1">
      <alignment horizontal="center"/>
    </xf>
    <xf numFmtId="0" fontId="144" fillId="16" borderId="51" xfId="7" applyFont="1" applyFill="1" applyBorder="1"/>
    <xf numFmtId="0" fontId="144" fillId="16" borderId="19" xfId="7" applyFont="1" applyFill="1" applyBorder="1" applyAlignment="1">
      <alignment horizontal="center"/>
    </xf>
    <xf numFmtId="0" fontId="141" fillId="17" borderId="51" xfId="7" applyFill="1" applyBorder="1" applyAlignment="1">
      <alignment horizontal="center"/>
    </xf>
    <xf numFmtId="0" fontId="141" fillId="17" borderId="51" xfId="7" applyFill="1" applyBorder="1"/>
    <xf numFmtId="0" fontId="145" fillId="24" borderId="51" xfId="7" applyFont="1" applyFill="1" applyBorder="1" applyAlignment="1">
      <alignment horizontal="center"/>
    </xf>
    <xf numFmtId="0" fontId="141" fillId="24" borderId="51" xfId="7" applyFill="1" applyBorder="1"/>
    <xf numFmtId="0" fontId="147" fillId="0" borderId="0" xfId="8"/>
    <xf numFmtId="0" fontId="148" fillId="0" borderId="0" xfId="8" applyFont="1" applyAlignment="1">
      <alignment wrapText="1"/>
    </xf>
    <xf numFmtId="0" fontId="147" fillId="0" borderId="0" xfId="8" applyAlignment="1">
      <alignment wrapText="1"/>
    </xf>
    <xf numFmtId="0" fontId="148" fillId="51" borderId="207" xfId="8" applyFont="1" applyFill="1" applyBorder="1" applyAlignment="1">
      <alignment wrapText="1"/>
    </xf>
    <xf numFmtId="0" fontId="148" fillId="51" borderId="210" xfId="8" applyFont="1" applyFill="1" applyBorder="1" applyAlignment="1">
      <alignment wrapText="1"/>
    </xf>
    <xf numFmtId="0" fontId="148" fillId="60" borderId="210" xfId="8" applyFont="1" applyFill="1" applyBorder="1" applyAlignment="1">
      <alignment wrapText="1"/>
    </xf>
    <xf numFmtId="0" fontId="148" fillId="60" borderId="211" xfId="8" applyFont="1" applyFill="1" applyBorder="1" applyAlignment="1">
      <alignment wrapText="1"/>
    </xf>
    <xf numFmtId="0" fontId="148" fillId="0" borderId="213" xfId="8" applyFont="1" applyBorder="1" applyAlignment="1">
      <alignment wrapText="1"/>
    </xf>
    <xf numFmtId="16" fontId="148" fillId="51" borderId="210" xfId="8" applyNumberFormat="1" applyFont="1" applyFill="1" applyBorder="1" applyAlignment="1">
      <alignment wrapText="1"/>
    </xf>
    <xf numFmtId="0" fontId="149" fillId="61" borderId="207" xfId="8" applyFont="1" applyFill="1" applyBorder="1" applyAlignment="1">
      <alignment horizontal="center" wrapText="1"/>
    </xf>
    <xf numFmtId="0" fontId="149" fillId="61" borderId="210" xfId="8" applyFont="1" applyFill="1" applyBorder="1" applyAlignment="1">
      <alignment horizontal="center" wrapText="1"/>
    </xf>
    <xf numFmtId="0" fontId="149" fillId="61" borderId="211" xfId="8" applyFont="1" applyFill="1" applyBorder="1" applyAlignment="1">
      <alignment horizontal="center" wrapText="1"/>
    </xf>
    <xf numFmtId="0" fontId="148" fillId="62" borderId="210" xfId="8" applyFont="1" applyFill="1" applyBorder="1" applyAlignment="1">
      <alignment wrapText="1"/>
    </xf>
    <xf numFmtId="0" fontId="148" fillId="51" borderId="211" xfId="8" applyFont="1" applyFill="1" applyBorder="1" applyAlignment="1">
      <alignment wrapText="1"/>
    </xf>
    <xf numFmtId="0" fontId="147" fillId="51" borderId="0" xfId="8" applyFill="1" applyAlignment="1">
      <alignment wrapText="1"/>
    </xf>
    <xf numFmtId="0" fontId="65" fillId="51" borderId="211" xfId="8" applyFont="1" applyFill="1" applyBorder="1" applyAlignment="1">
      <alignment wrapText="1"/>
    </xf>
    <xf numFmtId="0" fontId="148" fillId="17" borderId="0" xfId="8" applyFont="1" applyFill="1" applyAlignment="1">
      <alignment wrapText="1"/>
    </xf>
    <xf numFmtId="0" fontId="148" fillId="63" borderId="207" xfId="8" applyFont="1" applyFill="1" applyBorder="1" applyAlignment="1">
      <alignment wrapText="1"/>
    </xf>
    <xf numFmtId="0" fontId="148" fillId="63" borderId="210" xfId="8" applyFont="1" applyFill="1" applyBorder="1" applyAlignment="1">
      <alignment wrapText="1"/>
    </xf>
    <xf numFmtId="0" fontId="148" fillId="63" borderId="211" xfId="8" applyFont="1" applyFill="1" applyBorder="1" applyAlignment="1">
      <alignment wrapText="1"/>
    </xf>
    <xf numFmtId="0" fontId="148" fillId="64" borderId="207" xfId="8" applyFont="1" applyFill="1" applyBorder="1" applyAlignment="1">
      <alignment wrapText="1"/>
    </xf>
    <xf numFmtId="0" fontId="148" fillId="64" borderId="210" xfId="8" applyFont="1" applyFill="1" applyBorder="1" applyAlignment="1">
      <alignment wrapText="1"/>
    </xf>
    <xf numFmtId="0" fontId="65" fillId="64" borderId="211" xfId="8" applyFont="1" applyFill="1" applyBorder="1" applyAlignment="1">
      <alignment wrapText="1"/>
    </xf>
    <xf numFmtId="0" fontId="148" fillId="64" borderId="211" xfId="8" applyFont="1" applyFill="1" applyBorder="1" applyAlignment="1">
      <alignment wrapText="1"/>
    </xf>
    <xf numFmtId="0" fontId="151" fillId="64" borderId="210" xfId="8" applyFont="1" applyFill="1" applyBorder="1" applyAlignment="1">
      <alignment wrapText="1"/>
    </xf>
    <xf numFmtId="0" fontId="148" fillId="65" borderId="207" xfId="8" applyFont="1" applyFill="1" applyBorder="1" applyAlignment="1">
      <alignment wrapText="1"/>
    </xf>
    <xf numFmtId="0" fontId="148" fillId="65" borderId="210" xfId="8" applyFont="1" applyFill="1" applyBorder="1" applyAlignment="1">
      <alignment wrapText="1"/>
    </xf>
    <xf numFmtId="0" fontId="148" fillId="65" borderId="211" xfId="8" applyFont="1" applyFill="1" applyBorder="1" applyAlignment="1">
      <alignment wrapText="1"/>
    </xf>
    <xf numFmtId="0" fontId="47" fillId="65" borderId="210" xfId="8" applyFont="1" applyFill="1" applyBorder="1" applyAlignment="1">
      <alignment wrapText="1"/>
    </xf>
    <xf numFmtId="0" fontId="47" fillId="65" borderId="210" xfId="8" applyFont="1" applyFill="1" applyBorder="1" applyAlignment="1">
      <alignment horizontal="left" wrapText="1"/>
    </xf>
    <xf numFmtId="0" fontId="47" fillId="65" borderId="211" xfId="8" applyFont="1" applyFill="1" applyBorder="1" applyAlignment="1">
      <alignment wrapText="1"/>
    </xf>
    <xf numFmtId="0" fontId="65" fillId="65" borderId="211" xfId="8" applyFont="1" applyFill="1" applyBorder="1" applyAlignment="1">
      <alignment wrapText="1"/>
    </xf>
    <xf numFmtId="0" fontId="65" fillId="63" borderId="211" xfId="8" applyFont="1" applyFill="1" applyBorder="1" applyAlignment="1">
      <alignment wrapText="1"/>
    </xf>
    <xf numFmtId="0" fontId="148" fillId="66" borderId="207" xfId="8" applyFont="1" applyFill="1" applyBorder="1" applyAlignment="1">
      <alignment wrapText="1"/>
    </xf>
    <xf numFmtId="0" fontId="148" fillId="66" borderId="210" xfId="8" applyFont="1" applyFill="1" applyBorder="1" applyAlignment="1">
      <alignment wrapText="1"/>
    </xf>
    <xf numFmtId="0" fontId="148" fillId="66" borderId="211" xfId="8" applyFont="1" applyFill="1" applyBorder="1" applyAlignment="1">
      <alignment wrapText="1"/>
    </xf>
    <xf numFmtId="0" fontId="65" fillId="66" borderId="211" xfId="8" applyFont="1" applyFill="1" applyBorder="1" applyAlignment="1">
      <alignment wrapText="1"/>
    </xf>
    <xf numFmtId="0" fontId="151" fillId="66" borderId="210" xfId="8" applyFont="1" applyFill="1" applyBorder="1" applyAlignment="1">
      <alignment wrapText="1"/>
    </xf>
    <xf numFmtId="0" fontId="148" fillId="66" borderId="189" xfId="8" applyFont="1" applyFill="1" applyBorder="1" applyAlignment="1">
      <alignment wrapText="1"/>
    </xf>
    <xf numFmtId="0" fontId="148" fillId="66" borderId="215" xfId="8" applyFont="1" applyFill="1" applyBorder="1" applyAlignment="1">
      <alignment wrapText="1"/>
    </xf>
    <xf numFmtId="0" fontId="148" fillId="66" borderId="216" xfId="8" applyFont="1" applyFill="1" applyBorder="1" applyAlignment="1">
      <alignment wrapText="1"/>
    </xf>
    <xf numFmtId="0" fontId="148" fillId="66" borderId="217" xfId="8" applyFont="1" applyFill="1" applyBorder="1" applyAlignment="1">
      <alignment wrapText="1"/>
    </xf>
    <xf numFmtId="0" fontId="148" fillId="66" borderId="218" xfId="8" applyFont="1" applyFill="1" applyBorder="1" applyAlignment="1">
      <alignment wrapText="1"/>
    </xf>
    <xf numFmtId="176" fontId="148" fillId="66" borderId="210" xfId="8" applyNumberFormat="1" applyFont="1" applyFill="1" applyBorder="1" applyAlignment="1">
      <alignment wrapText="1"/>
    </xf>
    <xf numFmtId="0" fontId="148" fillId="66" borderId="219" xfId="8" applyFont="1" applyFill="1" applyBorder="1" applyAlignment="1">
      <alignment wrapText="1"/>
    </xf>
    <xf numFmtId="0" fontId="148" fillId="66" borderId="220" xfId="8" applyFont="1" applyFill="1" applyBorder="1" applyAlignment="1">
      <alignment wrapText="1"/>
    </xf>
    <xf numFmtId="176" fontId="148" fillId="66" borderId="220" xfId="8" applyNumberFormat="1" applyFont="1" applyFill="1" applyBorder="1" applyAlignment="1">
      <alignment wrapText="1"/>
    </xf>
    <xf numFmtId="177" fontId="148" fillId="66" borderId="220" xfId="8" applyNumberFormat="1" applyFont="1" applyFill="1" applyBorder="1" applyAlignment="1">
      <alignment wrapText="1"/>
    </xf>
    <xf numFmtId="0" fontId="151" fillId="66" borderId="220" xfId="8" applyFont="1" applyFill="1" applyBorder="1" applyAlignment="1">
      <alignment wrapText="1"/>
    </xf>
    <xf numFmtId="0" fontId="151" fillId="66" borderId="221" xfId="8" applyFont="1" applyFill="1" applyBorder="1" applyAlignment="1">
      <alignment wrapText="1"/>
    </xf>
    <xf numFmtId="0" fontId="149" fillId="61" borderId="222" xfId="8" applyFont="1" applyFill="1" applyBorder="1" applyAlignment="1">
      <alignment horizontal="center" wrapText="1"/>
    </xf>
    <xf numFmtId="0" fontId="149" fillId="61" borderId="223" xfId="8" applyFont="1" applyFill="1" applyBorder="1" applyAlignment="1">
      <alignment horizontal="center" wrapText="1"/>
    </xf>
    <xf numFmtId="0" fontId="149" fillId="61" borderId="224" xfId="8" applyFont="1" applyFill="1" applyBorder="1" applyAlignment="1">
      <alignment horizontal="center" wrapText="1"/>
    </xf>
    <xf numFmtId="0" fontId="148" fillId="51" borderId="189" xfId="8" applyFont="1" applyFill="1" applyBorder="1" applyAlignment="1">
      <alignment wrapText="1"/>
    </xf>
    <xf numFmtId="0" fontId="148" fillId="51" borderId="215" xfId="8" applyFont="1" applyFill="1" applyBorder="1" applyAlignment="1">
      <alignment wrapText="1"/>
    </xf>
    <xf numFmtId="0" fontId="148" fillId="51" borderId="216" xfId="8" applyFont="1" applyFill="1" applyBorder="1" applyAlignment="1">
      <alignment wrapText="1"/>
    </xf>
    <xf numFmtId="0" fontId="148" fillId="51" borderId="219" xfId="8" applyFont="1" applyFill="1" applyBorder="1" applyAlignment="1">
      <alignment wrapText="1"/>
    </xf>
    <xf numFmtId="0" fontId="148" fillId="51" borderId="220" xfId="8" applyFont="1" applyFill="1" applyBorder="1" applyAlignment="1">
      <alignment wrapText="1"/>
    </xf>
    <xf numFmtId="177" fontId="148" fillId="51" borderId="220" xfId="8" applyNumberFormat="1" applyFont="1" applyFill="1" applyBorder="1" applyAlignment="1">
      <alignment wrapText="1"/>
    </xf>
    <xf numFmtId="0" fontId="151" fillId="51" borderId="221" xfId="8" applyFont="1" applyFill="1" applyBorder="1" applyAlignment="1">
      <alignment wrapText="1"/>
    </xf>
    <xf numFmtId="0" fontId="47" fillId="67" borderId="189" xfId="8" applyFont="1" applyFill="1" applyBorder="1" applyAlignment="1">
      <alignment wrapText="1"/>
    </xf>
    <xf numFmtId="0" fontId="47" fillId="67" borderId="215" xfId="8" applyFont="1" applyFill="1" applyBorder="1" applyAlignment="1">
      <alignment wrapText="1"/>
    </xf>
    <xf numFmtId="177" fontId="47" fillId="67" borderId="215" xfId="8" applyNumberFormat="1" applyFont="1" applyFill="1" applyBorder="1" applyAlignment="1">
      <alignment wrapText="1"/>
    </xf>
    <xf numFmtId="0" fontId="65" fillId="67" borderId="216" xfId="8" applyFont="1" applyFill="1" applyBorder="1" applyAlignment="1">
      <alignment wrapText="1"/>
    </xf>
    <xf numFmtId="0" fontId="47" fillId="67" borderId="192" xfId="8" applyFont="1" applyFill="1" applyBorder="1" applyAlignment="1">
      <alignment wrapText="1"/>
    </xf>
    <xf numFmtId="0" fontId="47" fillId="67" borderId="223" xfId="8" applyFont="1" applyFill="1" applyBorder="1" applyAlignment="1">
      <alignment wrapText="1"/>
    </xf>
    <xf numFmtId="177" fontId="47" fillId="67" borderId="223" xfId="8" applyNumberFormat="1" applyFont="1" applyFill="1" applyBorder="1" applyAlignment="1">
      <alignment wrapText="1"/>
    </xf>
    <xf numFmtId="0" fontId="65" fillId="67" borderId="225" xfId="8" applyFont="1" applyFill="1" applyBorder="1" applyAlignment="1">
      <alignment wrapText="1"/>
    </xf>
    <xf numFmtId="0" fontId="148" fillId="68" borderId="189" xfId="8" applyFont="1" applyFill="1" applyBorder="1" applyAlignment="1">
      <alignment wrapText="1"/>
    </xf>
    <xf numFmtId="0" fontId="148" fillId="68" borderId="215" xfId="8" applyFont="1" applyFill="1" applyBorder="1" applyAlignment="1">
      <alignment wrapText="1"/>
    </xf>
    <xf numFmtId="0" fontId="151" fillId="68" borderId="216" xfId="8" applyFont="1" applyFill="1" applyBorder="1" applyAlignment="1">
      <alignment wrapText="1"/>
    </xf>
    <xf numFmtId="0" fontId="148" fillId="68" borderId="217" xfId="8" applyFont="1" applyFill="1" applyBorder="1" applyAlignment="1">
      <alignment wrapText="1"/>
    </xf>
    <xf numFmtId="0" fontId="148" fillId="68" borderId="210" xfId="8" applyFont="1" applyFill="1" applyBorder="1" applyAlignment="1">
      <alignment wrapText="1"/>
    </xf>
    <xf numFmtId="0" fontId="148" fillId="68" borderId="218" xfId="8" applyFont="1" applyFill="1" applyBorder="1" applyAlignment="1">
      <alignment wrapText="1"/>
    </xf>
    <xf numFmtId="0" fontId="148" fillId="68" borderId="219" xfId="8" applyFont="1" applyFill="1" applyBorder="1" applyAlignment="1">
      <alignment wrapText="1"/>
    </xf>
    <xf numFmtId="0" fontId="148" fillId="68" borderId="220" xfId="8" applyFont="1" applyFill="1" applyBorder="1" applyAlignment="1">
      <alignment wrapText="1"/>
    </xf>
    <xf numFmtId="0" fontId="151" fillId="68" borderId="221" xfId="8" applyFont="1" applyFill="1" applyBorder="1" applyAlignment="1">
      <alignment wrapText="1"/>
    </xf>
    <xf numFmtId="0" fontId="148" fillId="51" borderId="217" xfId="8" applyFont="1" applyFill="1" applyBorder="1" applyAlignment="1">
      <alignment wrapText="1"/>
    </xf>
    <xf numFmtId="14" fontId="148" fillId="51" borderId="220" xfId="8" applyNumberFormat="1" applyFont="1" applyFill="1" applyBorder="1" applyAlignment="1">
      <alignment wrapText="1"/>
    </xf>
    <xf numFmtId="0" fontId="151" fillId="51" borderId="220" xfId="8" applyFont="1" applyFill="1" applyBorder="1" applyAlignment="1">
      <alignment wrapText="1"/>
    </xf>
    <xf numFmtId="0" fontId="148" fillId="0" borderId="0" xfId="8" applyFont="1" applyAlignment="1">
      <alignment vertical="top" wrapText="1"/>
    </xf>
    <xf numFmtId="0" fontId="153" fillId="0" borderId="0" xfId="4" applyFont="1"/>
    <xf numFmtId="0" fontId="154" fillId="0" borderId="0" xfId="4" applyFont="1"/>
    <xf numFmtId="0" fontId="155" fillId="0" borderId="0" xfId="4" applyFont="1"/>
    <xf numFmtId="0" fontId="156" fillId="17" borderId="0" xfId="4" applyFont="1" applyFill="1"/>
    <xf numFmtId="0" fontId="157" fillId="17" borderId="0" xfId="4" applyFont="1" applyFill="1"/>
    <xf numFmtId="0" fontId="151" fillId="51" borderId="218" xfId="8" applyFont="1" applyFill="1" applyBorder="1" applyAlignment="1">
      <alignment wrapText="1"/>
    </xf>
    <xf numFmtId="0" fontId="151" fillId="51" borderId="210" xfId="8" applyFont="1" applyFill="1" applyBorder="1" applyAlignment="1">
      <alignment wrapText="1"/>
    </xf>
    <xf numFmtId="177" fontId="148" fillId="51" borderId="210" xfId="8" applyNumberFormat="1" applyFont="1" applyFill="1" applyBorder="1" applyAlignment="1">
      <alignment wrapText="1"/>
    </xf>
    <xf numFmtId="14" fontId="148" fillId="51" borderId="210" xfId="8" applyNumberFormat="1" applyFont="1" applyFill="1" applyBorder="1" applyAlignment="1">
      <alignment wrapText="1"/>
    </xf>
    <xf numFmtId="0" fontId="65" fillId="51" borderId="221" xfId="8" applyFont="1" applyFill="1" applyBorder="1" applyAlignment="1">
      <alignment wrapText="1"/>
    </xf>
    <xf numFmtId="0" fontId="159" fillId="61" borderId="224" xfId="8" applyFont="1" applyFill="1" applyBorder="1" applyAlignment="1">
      <alignment horizontal="center" wrapText="1"/>
    </xf>
    <xf numFmtId="0" fontId="65" fillId="63" borderId="218" xfId="8" applyFont="1" applyFill="1" applyBorder="1" applyAlignment="1">
      <alignment wrapText="1"/>
    </xf>
    <xf numFmtId="0" fontId="151" fillId="63" borderId="210" xfId="8" applyFont="1" applyFill="1" applyBorder="1" applyAlignment="1">
      <alignment wrapText="1"/>
    </xf>
    <xf numFmtId="177" fontId="148" fillId="63" borderId="210" xfId="8" applyNumberFormat="1" applyFont="1" applyFill="1" applyBorder="1" applyAlignment="1">
      <alignment wrapText="1"/>
    </xf>
    <xf numFmtId="14" fontId="148" fillId="63" borderId="210" xfId="8" applyNumberFormat="1" applyFont="1" applyFill="1" applyBorder="1" applyAlignment="1">
      <alignment wrapText="1"/>
    </xf>
    <xf numFmtId="0" fontId="148" fillId="63" borderId="217" xfId="8" applyFont="1" applyFill="1" applyBorder="1" applyAlignment="1">
      <alignment wrapText="1"/>
    </xf>
    <xf numFmtId="0" fontId="151" fillId="63" borderId="218" xfId="8" applyFont="1" applyFill="1" applyBorder="1" applyAlignment="1">
      <alignment wrapText="1"/>
    </xf>
    <xf numFmtId="0" fontId="158" fillId="63" borderId="218" xfId="8" applyFont="1" applyFill="1" applyBorder="1" applyAlignment="1">
      <alignment wrapText="1"/>
    </xf>
    <xf numFmtId="3" fontId="148" fillId="63" borderId="210" xfId="8" applyNumberFormat="1" applyFont="1" applyFill="1" applyBorder="1" applyAlignment="1">
      <alignment wrapText="1"/>
    </xf>
    <xf numFmtId="0" fontId="148" fillId="63" borderId="216" xfId="8" applyFont="1" applyFill="1" applyBorder="1" applyAlignment="1">
      <alignment wrapText="1"/>
    </xf>
    <xf numFmtId="0" fontId="148" fillId="63" borderId="215" xfId="8" applyFont="1" applyFill="1" applyBorder="1" applyAlignment="1">
      <alignment wrapText="1"/>
    </xf>
    <xf numFmtId="0" fontId="148" fillId="63" borderId="189" xfId="8" applyFont="1" applyFill="1" applyBorder="1" applyAlignment="1">
      <alignment wrapText="1"/>
    </xf>
    <xf numFmtId="0" fontId="151" fillId="63" borderId="221" xfId="8" applyFont="1" applyFill="1" applyBorder="1" applyAlignment="1">
      <alignment wrapText="1"/>
    </xf>
    <xf numFmtId="0" fontId="148" fillId="63" borderId="220" xfId="8" applyFont="1" applyFill="1" applyBorder="1" applyAlignment="1">
      <alignment wrapText="1"/>
    </xf>
    <xf numFmtId="177" fontId="148" fillId="63" borderId="220" xfId="8" applyNumberFormat="1" applyFont="1" applyFill="1" applyBorder="1" applyAlignment="1">
      <alignment wrapText="1"/>
    </xf>
    <xf numFmtId="0" fontId="148" fillId="63" borderId="219" xfId="8" applyFont="1" applyFill="1" applyBorder="1" applyAlignment="1">
      <alignment wrapText="1"/>
    </xf>
    <xf numFmtId="0" fontId="151" fillId="63" borderId="216" xfId="8" applyFont="1" applyFill="1" applyBorder="1" applyAlignment="1">
      <alignment wrapText="1"/>
    </xf>
    <xf numFmtId="177" fontId="148" fillId="63" borderId="215" xfId="8" applyNumberFormat="1" applyFont="1" applyFill="1" applyBorder="1" applyAlignment="1">
      <alignment wrapText="1"/>
    </xf>
    <xf numFmtId="0" fontId="151" fillId="67" borderId="221" xfId="8" applyFont="1" applyFill="1" applyBorder="1" applyAlignment="1">
      <alignment wrapText="1"/>
    </xf>
    <xf numFmtId="0" fontId="148" fillId="67" borderId="220" xfId="8" applyFont="1" applyFill="1" applyBorder="1" applyAlignment="1">
      <alignment wrapText="1"/>
    </xf>
    <xf numFmtId="177" fontId="148" fillId="67" borderId="220" xfId="8" applyNumberFormat="1" applyFont="1" applyFill="1" applyBorder="1" applyAlignment="1">
      <alignment wrapText="1"/>
    </xf>
    <xf numFmtId="0" fontId="148" fillId="67" borderId="219" xfId="8" applyFont="1" applyFill="1" applyBorder="1" applyAlignment="1">
      <alignment wrapText="1"/>
    </xf>
    <xf numFmtId="0" fontId="151" fillId="67" borderId="216" xfId="8" applyFont="1" applyFill="1" applyBorder="1" applyAlignment="1">
      <alignment wrapText="1"/>
    </xf>
    <xf numFmtId="0" fontId="148" fillId="67" borderId="215" xfId="8" applyFont="1" applyFill="1" applyBorder="1" applyAlignment="1">
      <alignment wrapText="1"/>
    </xf>
    <xf numFmtId="177" fontId="148" fillId="67" borderId="215" xfId="8" applyNumberFormat="1" applyFont="1" applyFill="1" applyBorder="1" applyAlignment="1">
      <alignment wrapText="1"/>
    </xf>
    <xf numFmtId="0" fontId="148" fillId="67" borderId="189" xfId="8" applyFont="1" applyFill="1" applyBorder="1" applyAlignment="1">
      <alignment wrapText="1"/>
    </xf>
    <xf numFmtId="0" fontId="147" fillId="17" borderId="0" xfId="8" applyFill="1" applyAlignment="1">
      <alignment wrapText="1"/>
    </xf>
    <xf numFmtId="0" fontId="65" fillId="66" borderId="221" xfId="8" applyFont="1" applyFill="1" applyBorder="1" applyAlignment="1">
      <alignment wrapText="1"/>
    </xf>
    <xf numFmtId="0" fontId="65" fillId="66" borderId="218" xfId="8" applyFont="1" applyFill="1" applyBorder="1" applyAlignment="1">
      <alignment wrapText="1"/>
    </xf>
    <xf numFmtId="177" fontId="148" fillId="66" borderId="210" xfId="8" applyNumberFormat="1" applyFont="1" applyFill="1" applyBorder="1" applyAlignment="1">
      <alignment wrapText="1"/>
    </xf>
    <xf numFmtId="0" fontId="65" fillId="66" borderId="216" xfId="8" applyFont="1" applyFill="1" applyBorder="1" applyAlignment="1">
      <alignment wrapText="1"/>
    </xf>
    <xf numFmtId="0" fontId="151" fillId="63" borderId="211" xfId="8" applyFont="1" applyFill="1" applyBorder="1" applyAlignment="1">
      <alignment wrapText="1"/>
    </xf>
    <xf numFmtId="0" fontId="151" fillId="69" borderId="211" xfId="8" applyFont="1" applyFill="1" applyBorder="1" applyAlignment="1">
      <alignment wrapText="1"/>
    </xf>
    <xf numFmtId="0" fontId="148" fillId="69" borderId="210" xfId="8" applyFont="1" applyFill="1" applyBorder="1" applyAlignment="1">
      <alignment wrapText="1"/>
    </xf>
    <xf numFmtId="0" fontId="148" fillId="69" borderId="207" xfId="8" applyFont="1" applyFill="1" applyBorder="1" applyAlignment="1">
      <alignment wrapText="1"/>
    </xf>
    <xf numFmtId="0" fontId="148" fillId="69" borderId="211" xfId="8" applyFont="1" applyFill="1" applyBorder="1" applyAlignment="1">
      <alignment wrapText="1"/>
    </xf>
    <xf numFmtId="0" fontId="158" fillId="63" borderId="211" xfId="8" applyFont="1" applyFill="1" applyBorder="1" applyAlignment="1">
      <alignment wrapText="1"/>
    </xf>
    <xf numFmtId="0" fontId="65" fillId="69" borderId="211" xfId="8" applyFont="1" applyFill="1" applyBorder="1" applyAlignment="1">
      <alignment wrapText="1"/>
    </xf>
    <xf numFmtId="0" fontId="47" fillId="64" borderId="210" xfId="8" applyFont="1" applyFill="1" applyBorder="1" applyAlignment="1">
      <alignment wrapText="1"/>
    </xf>
    <xf numFmtId="0" fontId="47" fillId="64" borderId="207" xfId="8" applyFont="1" applyFill="1" applyBorder="1" applyAlignment="1">
      <alignment wrapText="1"/>
    </xf>
    <xf numFmtId="0" fontId="47" fillId="63" borderId="210" xfId="8" applyFont="1" applyFill="1" applyBorder="1" applyAlignment="1">
      <alignment wrapText="1"/>
    </xf>
    <xf numFmtId="0" fontId="47" fillId="63" borderId="207" xfId="8" applyFont="1" applyFill="1" applyBorder="1" applyAlignment="1">
      <alignment wrapText="1"/>
    </xf>
    <xf numFmtId="0" fontId="47" fillId="67" borderId="210" xfId="8" applyFont="1" applyFill="1" applyBorder="1" applyAlignment="1">
      <alignment wrapText="1"/>
    </xf>
    <xf numFmtId="0" fontId="47" fillId="67" borderId="207" xfId="8" applyFont="1" applyFill="1" applyBorder="1" applyAlignment="1">
      <alignment wrapText="1"/>
    </xf>
    <xf numFmtId="16" fontId="47" fillId="64" borderId="210" xfId="8" applyNumberFormat="1" applyFont="1" applyFill="1" applyBorder="1" applyAlignment="1">
      <alignment wrapText="1"/>
    </xf>
    <xf numFmtId="0" fontId="47" fillId="65" borderId="207" xfId="8" applyFont="1" applyFill="1" applyBorder="1" applyAlignment="1">
      <alignment wrapText="1"/>
    </xf>
    <xf numFmtId="0" fontId="148" fillId="71" borderId="210" xfId="8" applyFont="1" applyFill="1" applyBorder="1" applyAlignment="1">
      <alignment wrapText="1"/>
    </xf>
    <xf numFmtId="0" fontId="148" fillId="71" borderId="207" xfId="8" applyFont="1" applyFill="1" applyBorder="1" applyAlignment="1">
      <alignment wrapText="1"/>
    </xf>
    <xf numFmtId="0" fontId="148" fillId="72" borderId="210" xfId="8" applyFont="1" applyFill="1" applyBorder="1" applyAlignment="1">
      <alignment wrapText="1"/>
    </xf>
    <xf numFmtId="0" fontId="151" fillId="73" borderId="211" xfId="8" applyFont="1" applyFill="1" applyBorder="1" applyAlignment="1">
      <alignment wrapText="1"/>
    </xf>
    <xf numFmtId="0" fontId="151" fillId="73" borderId="210" xfId="8" applyFont="1" applyFill="1" applyBorder="1" applyAlignment="1">
      <alignment wrapText="1"/>
    </xf>
    <xf numFmtId="0" fontId="148" fillId="73" borderId="210" xfId="8" applyFont="1" applyFill="1" applyBorder="1" applyAlignment="1">
      <alignment wrapText="1"/>
    </xf>
    <xf numFmtId="0" fontId="148" fillId="74" borderId="211" xfId="8" applyFont="1" applyFill="1" applyBorder="1" applyAlignment="1">
      <alignment wrapText="1"/>
    </xf>
    <xf numFmtId="0" fontId="148" fillId="74" borderId="210" xfId="8" applyFont="1" applyFill="1" applyBorder="1" applyAlignment="1">
      <alignment wrapText="1"/>
    </xf>
    <xf numFmtId="0" fontId="148" fillId="75" borderId="210" xfId="8" applyFont="1" applyFill="1" applyBorder="1" applyAlignment="1">
      <alignment wrapText="1"/>
    </xf>
    <xf numFmtId="0" fontId="148" fillId="75" borderId="207" xfId="8" applyFont="1" applyFill="1" applyBorder="1" applyAlignment="1">
      <alignment wrapText="1"/>
    </xf>
    <xf numFmtId="0" fontId="148" fillId="73" borderId="211" xfId="8" applyFont="1" applyFill="1" applyBorder="1" applyAlignment="1">
      <alignment wrapText="1"/>
    </xf>
    <xf numFmtId="16" fontId="148" fillId="63" borderId="210" xfId="8" applyNumberFormat="1" applyFont="1" applyFill="1" applyBorder="1" applyAlignment="1">
      <alignment wrapText="1"/>
    </xf>
    <xf numFmtId="0" fontId="65" fillId="74" borderId="211" xfId="8" applyFont="1" applyFill="1" applyBorder="1" applyAlignment="1">
      <alignment wrapText="1"/>
    </xf>
    <xf numFmtId="0" fontId="65" fillId="73" borderId="211" xfId="8" applyFont="1" applyFill="1" applyBorder="1" applyAlignment="1">
      <alignment wrapText="1"/>
    </xf>
    <xf numFmtId="0" fontId="149" fillId="76" borderId="211" xfId="8" applyFont="1" applyFill="1" applyBorder="1" applyAlignment="1">
      <alignment horizontal="center" wrapText="1"/>
    </xf>
    <xf numFmtId="0" fontId="65" fillId="67" borderId="211" xfId="8" applyFont="1" applyFill="1" applyBorder="1" applyAlignment="1">
      <alignment wrapText="1"/>
    </xf>
    <xf numFmtId="0" fontId="159" fillId="61" borderId="211" xfId="8" applyFont="1" applyFill="1" applyBorder="1" applyAlignment="1">
      <alignment horizontal="center" wrapText="1"/>
    </xf>
    <xf numFmtId="0" fontId="65" fillId="71" borderId="211" xfId="8" applyFont="1" applyFill="1" applyBorder="1" applyAlignment="1">
      <alignment wrapText="1"/>
    </xf>
    <xf numFmtId="0" fontId="65" fillId="72" borderId="211" xfId="8" applyFont="1" applyFill="1" applyBorder="1" applyAlignment="1">
      <alignment wrapText="1"/>
    </xf>
    <xf numFmtId="0" fontId="151" fillId="63" borderId="220" xfId="8" applyFont="1" applyFill="1" applyBorder="1" applyAlignment="1">
      <alignment wrapText="1"/>
    </xf>
    <xf numFmtId="14" fontId="148" fillId="63" borderId="220" xfId="8" applyNumberFormat="1" applyFont="1" applyFill="1" applyBorder="1" applyAlignment="1">
      <alignment wrapText="1"/>
    </xf>
    <xf numFmtId="0" fontId="148" fillId="63" borderId="218" xfId="8" applyFont="1" applyFill="1" applyBorder="1" applyAlignment="1">
      <alignment wrapText="1"/>
    </xf>
    <xf numFmtId="0" fontId="149" fillId="76" borderId="224" xfId="8" applyFont="1" applyFill="1" applyBorder="1" applyAlignment="1">
      <alignment horizontal="center" wrapText="1"/>
    </xf>
    <xf numFmtId="0" fontId="149" fillId="76" borderId="223" xfId="8" applyFont="1" applyFill="1" applyBorder="1" applyAlignment="1">
      <alignment horizontal="center" wrapText="1"/>
    </xf>
    <xf numFmtId="0" fontId="149" fillId="76" borderId="222" xfId="8" applyFont="1" applyFill="1" applyBorder="1" applyAlignment="1">
      <alignment horizontal="center" wrapText="1"/>
    </xf>
    <xf numFmtId="0" fontId="49" fillId="17" borderId="0" xfId="0" applyFont="1" applyFill="1"/>
    <xf numFmtId="44" fontId="139" fillId="17" borderId="49" xfId="5" applyFont="1" applyFill="1" applyBorder="1"/>
    <xf numFmtId="0" fontId="148" fillId="77" borderId="210" xfId="8" applyFont="1" applyFill="1" applyBorder="1" applyAlignment="1">
      <alignment wrapText="1"/>
    </xf>
    <xf numFmtId="0" fontId="148" fillId="78" borderId="210" xfId="8" applyFont="1" applyFill="1" applyBorder="1" applyAlignment="1">
      <alignment wrapText="1"/>
    </xf>
    <xf numFmtId="0" fontId="148" fillId="78" borderId="207" xfId="8" applyFont="1" applyFill="1" applyBorder="1" applyAlignment="1">
      <alignment wrapText="1"/>
    </xf>
    <xf numFmtId="0" fontId="148" fillId="0" borderId="0" xfId="0" applyFont="1" applyAlignment="1">
      <alignment wrapText="1"/>
    </xf>
    <xf numFmtId="0" fontId="160" fillId="0" borderId="0" xfId="0" applyFont="1" applyAlignment="1">
      <alignment vertical="center"/>
    </xf>
    <xf numFmtId="0" fontId="161" fillId="0" borderId="0" xfId="0" applyFont="1" applyAlignment="1">
      <alignment vertical="center"/>
    </xf>
    <xf numFmtId="0" fontId="148" fillId="0" borderId="0" xfId="0" applyFont="1" applyAlignment="1">
      <alignment vertical="center"/>
    </xf>
    <xf numFmtId="0" fontId="161" fillId="0" borderId="0" xfId="0" applyFont="1" applyAlignment="1">
      <alignment wrapText="1"/>
    </xf>
    <xf numFmtId="2" fontId="65" fillId="79" borderId="69" xfId="2" applyNumberFormat="1" applyFont="1" applyFill="1" applyBorder="1" applyAlignment="1">
      <alignment horizontal="center"/>
    </xf>
    <xf numFmtId="0" fontId="71" fillId="17" borderId="45" xfId="0" applyFont="1" applyFill="1" applyBorder="1" applyAlignment="1">
      <alignment horizontal="center"/>
    </xf>
    <xf numFmtId="0" fontId="71" fillId="0" borderId="45" xfId="0" applyFont="1" applyBorder="1" applyAlignment="1">
      <alignment horizontal="center"/>
    </xf>
    <xf numFmtId="0" fontId="162" fillId="0" borderId="0" xfId="0" applyFont="1" applyAlignment="1">
      <alignment horizontal="center"/>
    </xf>
    <xf numFmtId="0" fontId="163" fillId="0" borderId="0" xfId="0" applyFont="1" applyAlignment="1">
      <alignment horizontal="left"/>
    </xf>
    <xf numFmtId="0" fontId="164" fillId="0" borderId="0" xfId="0" applyFont="1" applyAlignment="1">
      <alignment horizontal="center"/>
    </xf>
    <xf numFmtId="0" fontId="163" fillId="0" borderId="0" xfId="0" applyFont="1"/>
    <xf numFmtId="0" fontId="165" fillId="0" borderId="0" xfId="0" applyFont="1"/>
    <xf numFmtId="0" fontId="166" fillId="0" borderId="0" xfId="0" applyFont="1" applyAlignment="1">
      <alignment horizontal="center"/>
    </xf>
    <xf numFmtId="0" fontId="168" fillId="0" borderId="0" xfId="0" applyFont="1" applyAlignment="1">
      <alignment horizontal="center"/>
    </xf>
    <xf numFmtId="0" fontId="169" fillId="0" borderId="0" xfId="0" applyFont="1"/>
    <xf numFmtId="0" fontId="170" fillId="51" borderId="0" xfId="0" applyFont="1" applyFill="1"/>
    <xf numFmtId="0" fontId="171" fillId="0" borderId="0" xfId="0" applyFont="1" applyAlignment="1">
      <alignment horizontal="center"/>
    </xf>
    <xf numFmtId="0" fontId="162" fillId="0" borderId="0" xfId="0" applyFont="1"/>
    <xf numFmtId="0" fontId="168" fillId="0" borderId="0" xfId="0" applyFont="1"/>
    <xf numFmtId="0" fontId="172" fillId="0" borderId="0" xfId="0" applyFont="1"/>
    <xf numFmtId="0" fontId="173" fillId="0" borderId="0" xfId="0" applyFont="1"/>
    <xf numFmtId="0" fontId="174" fillId="0" borderId="0" xfId="0" applyFont="1"/>
    <xf numFmtId="0" fontId="175" fillId="0" borderId="0" xfId="0" applyFont="1"/>
    <xf numFmtId="0" fontId="164" fillId="0" borderId="0" xfId="0" applyFont="1"/>
    <xf numFmtId="0" fontId="168" fillId="0" borderId="0" xfId="0" applyFont="1" applyAlignment="1">
      <alignment horizontal="left"/>
    </xf>
    <xf numFmtId="0" fontId="167" fillId="0" borderId="0" xfId="0" applyFont="1"/>
    <xf numFmtId="0" fontId="168" fillId="0" borderId="0" xfId="0" applyFont="1" applyAlignment="1">
      <alignment horizontal="center" wrapText="1"/>
    </xf>
    <xf numFmtId="0" fontId="174" fillId="0" borderId="0" xfId="0" applyFont="1" applyAlignment="1">
      <alignment horizontal="center"/>
    </xf>
    <xf numFmtId="0" fontId="164" fillId="0" borderId="0" xfId="0" applyFont="1" applyAlignment="1">
      <alignment horizontal="left"/>
    </xf>
    <xf numFmtId="0" fontId="164" fillId="15" borderId="0" xfId="0" applyFont="1" applyFill="1" applyAlignment="1">
      <alignment horizontal="left"/>
    </xf>
    <xf numFmtId="0" fontId="176" fillId="0" borderId="0" xfId="0" applyFont="1"/>
    <xf numFmtId="0" fontId="3" fillId="0" borderId="186" xfId="0" applyFont="1" applyBorder="1"/>
    <xf numFmtId="0" fontId="0" fillId="0" borderId="187" xfId="0" applyBorder="1"/>
    <xf numFmtId="0" fontId="0" fillId="0" borderId="186" xfId="0" applyBorder="1"/>
    <xf numFmtId="0" fontId="3" fillId="0" borderId="69" xfId="0" applyFont="1" applyBorder="1" applyAlignment="1">
      <alignment horizontal="center"/>
    </xf>
    <xf numFmtId="0" fontId="3" fillId="0" borderId="187" xfId="0" applyFont="1" applyBorder="1" applyAlignment="1">
      <alignment horizontal="center"/>
    </xf>
    <xf numFmtId="0" fontId="3" fillId="0" borderId="186" xfId="0" applyFont="1" applyBorder="1" applyAlignment="1">
      <alignment horizontal="center"/>
    </xf>
    <xf numFmtId="0" fontId="3" fillId="0" borderId="187" xfId="0" applyFont="1" applyBorder="1"/>
    <xf numFmtId="0" fontId="3" fillId="0" borderId="177" xfId="0" applyFont="1" applyBorder="1" applyAlignment="1">
      <alignment horizontal="center"/>
    </xf>
    <xf numFmtId="0" fontId="3" fillId="0" borderId="91" xfId="0" applyFont="1" applyBorder="1" applyAlignment="1">
      <alignment horizontal="center"/>
    </xf>
    <xf numFmtId="0" fontId="3" fillId="0" borderId="5" xfId="0" applyFont="1" applyBorder="1"/>
    <xf numFmtId="9" fontId="3" fillId="0" borderId="69" xfId="0" applyNumberFormat="1" applyFont="1" applyBorder="1" applyAlignment="1">
      <alignment horizontal="center"/>
    </xf>
    <xf numFmtId="9" fontId="3" fillId="0" borderId="0" xfId="0" applyNumberFormat="1" applyFont="1" applyAlignment="1">
      <alignment horizontal="center"/>
    </xf>
    <xf numFmtId="9" fontId="3" fillId="0" borderId="3" xfId="0" applyNumberFormat="1" applyFont="1" applyBorder="1" applyAlignment="1">
      <alignment horizontal="center"/>
    </xf>
    <xf numFmtId="9" fontId="3" fillId="0" borderId="187" xfId="0" applyNumberFormat="1" applyFont="1" applyBorder="1" applyAlignment="1">
      <alignment horizontal="center"/>
    </xf>
    <xf numFmtId="9" fontId="3" fillId="0" borderId="2" xfId="0" applyNumberFormat="1" applyFont="1" applyBorder="1" applyAlignment="1">
      <alignment horizontal="center"/>
    </xf>
    <xf numFmtId="6" fontId="0" fillId="0" borderId="69" xfId="0" applyNumberFormat="1" applyBorder="1" applyAlignment="1">
      <alignment horizontal="center"/>
    </xf>
    <xf numFmtId="6" fontId="0" fillId="0" borderId="0" xfId="0" applyNumberFormat="1" applyAlignment="1">
      <alignment horizontal="center"/>
    </xf>
    <xf numFmtId="6" fontId="0" fillId="0" borderId="3" xfId="0" applyNumberFormat="1" applyBorder="1" applyAlignment="1">
      <alignment horizontal="center"/>
    </xf>
    <xf numFmtId="165" fontId="3" fillId="3" borderId="0" xfId="0" applyNumberFormat="1" applyFont="1" applyFill="1" applyAlignment="1">
      <alignment horizontal="center"/>
    </xf>
    <xf numFmtId="165" fontId="3" fillId="3" borderId="69" xfId="2" applyNumberFormat="1" applyFont="1" applyFill="1" applyBorder="1" applyAlignment="1">
      <alignment horizontal="center"/>
    </xf>
    <xf numFmtId="165" fontId="3" fillId="3" borderId="0" xfId="2" applyNumberFormat="1" applyFont="1" applyFill="1" applyBorder="1" applyAlignment="1">
      <alignment horizontal="center"/>
    </xf>
    <xf numFmtId="165" fontId="3" fillId="3" borderId="3" xfId="2" applyNumberFormat="1" applyFont="1" applyFill="1" applyBorder="1" applyAlignment="1">
      <alignment horizontal="center"/>
    </xf>
    <xf numFmtId="6" fontId="0" fillId="0" borderId="2" xfId="0" applyNumberFormat="1" applyBorder="1" applyAlignment="1">
      <alignment horizontal="center"/>
    </xf>
    <xf numFmtId="170" fontId="0" fillId="0" borderId="69" xfId="0" applyNumberFormat="1" applyBorder="1" applyAlignment="1">
      <alignment horizontal="center"/>
    </xf>
    <xf numFmtId="43" fontId="0" fillId="0" borderId="69" xfId="0" applyNumberFormat="1" applyBorder="1"/>
    <xf numFmtId="170" fontId="0" fillId="0" borderId="0" xfId="0" applyNumberFormat="1" applyAlignment="1">
      <alignment horizontal="center"/>
    </xf>
    <xf numFmtId="0" fontId="0" fillId="3" borderId="0" xfId="0" applyFill="1" applyAlignment="1">
      <alignment horizontal="center"/>
    </xf>
    <xf numFmtId="43" fontId="0" fillId="0" borderId="69" xfId="0" applyNumberFormat="1" applyBorder="1" applyAlignment="1">
      <alignment horizontal="center"/>
    </xf>
    <xf numFmtId="170" fontId="0" fillId="0" borderId="2" xfId="0" applyNumberFormat="1" applyBorder="1" applyAlignment="1">
      <alignment horizontal="center"/>
    </xf>
    <xf numFmtId="165" fontId="2" fillId="0" borderId="69" xfId="2" applyNumberFormat="1" applyFont="1" applyBorder="1" applyAlignment="1">
      <alignment horizontal="center"/>
    </xf>
    <xf numFmtId="170" fontId="0" fillId="0" borderId="69" xfId="0" applyNumberFormat="1" applyBorder="1"/>
    <xf numFmtId="165" fontId="0" fillId="0" borderId="69" xfId="2" applyNumberFormat="1" applyFont="1" applyBorder="1" applyAlignment="1">
      <alignment horizontal="center"/>
    </xf>
    <xf numFmtId="6" fontId="0" fillId="0" borderId="69" xfId="2" applyNumberFormat="1" applyFont="1" applyBorder="1" applyAlignment="1">
      <alignment horizontal="center"/>
    </xf>
    <xf numFmtId="44" fontId="0" fillId="0" borderId="69" xfId="2" applyFont="1" applyBorder="1" applyAlignment="1">
      <alignment horizontal="center"/>
    </xf>
    <xf numFmtId="44" fontId="0" fillId="0" borderId="69" xfId="2" applyFont="1" applyBorder="1" applyAlignment="1"/>
    <xf numFmtId="170" fontId="0" fillId="10" borderId="69" xfId="0" applyNumberFormat="1" applyFill="1" applyBorder="1" applyAlignment="1">
      <alignment horizontal="center"/>
    </xf>
    <xf numFmtId="170" fontId="0" fillId="10" borderId="2" xfId="0" applyNumberFormat="1" applyFill="1" applyBorder="1" applyAlignment="1">
      <alignment horizontal="center"/>
    </xf>
    <xf numFmtId="6" fontId="0" fillId="0" borderId="69" xfId="0" applyNumberFormat="1" applyBorder="1"/>
    <xf numFmtId="165" fontId="0" fillId="0" borderId="0" xfId="2" applyNumberFormat="1" applyFont="1" applyBorder="1" applyAlignment="1">
      <alignment horizontal="center"/>
    </xf>
    <xf numFmtId="6" fontId="0" fillId="10" borderId="69" xfId="0" applyNumberFormat="1" applyFill="1" applyBorder="1" applyAlignment="1">
      <alignment horizontal="center"/>
    </xf>
    <xf numFmtId="6" fontId="0" fillId="10" borderId="2" xfId="0" applyNumberFormat="1" applyFill="1" applyBorder="1" applyAlignment="1">
      <alignment horizontal="center"/>
    </xf>
    <xf numFmtId="6" fontId="5" fillId="10" borderId="69" xfId="0" applyNumberFormat="1" applyFont="1" applyFill="1" applyBorder="1" applyAlignment="1">
      <alignment horizontal="center"/>
    </xf>
    <xf numFmtId="0" fontId="0" fillId="10" borderId="69" xfId="0" applyFill="1" applyBorder="1" applyAlignment="1">
      <alignment horizontal="center"/>
    </xf>
    <xf numFmtId="0" fontId="0" fillId="10" borderId="2" xfId="0" applyFill="1" applyBorder="1" applyAlignment="1">
      <alignment horizontal="center"/>
    </xf>
    <xf numFmtId="0" fontId="6" fillId="10" borderId="69" xfId="0" applyFont="1" applyFill="1" applyBorder="1" applyAlignment="1">
      <alignment horizontal="center"/>
    </xf>
    <xf numFmtId="169" fontId="0" fillId="0" borderId="69" xfId="0" applyNumberFormat="1" applyBorder="1"/>
    <xf numFmtId="169" fontId="0" fillId="10" borderId="69" xfId="0" applyNumberFormat="1" applyFill="1" applyBorder="1" applyAlignment="1">
      <alignment horizontal="center"/>
    </xf>
    <xf numFmtId="6" fontId="6" fillId="10" borderId="69" xfId="0" applyNumberFormat="1" applyFont="1" applyFill="1" applyBorder="1" applyAlignment="1">
      <alignment horizontal="center"/>
    </xf>
    <xf numFmtId="171" fontId="0" fillId="10" borderId="69" xfId="0" applyNumberFormat="1" applyFill="1" applyBorder="1" applyAlignment="1">
      <alignment horizontal="center"/>
    </xf>
    <xf numFmtId="165" fontId="0" fillId="10" borderId="69" xfId="2" applyNumberFormat="1" applyFont="1" applyFill="1" applyBorder="1" applyAlignment="1">
      <alignment horizontal="center"/>
    </xf>
    <xf numFmtId="44" fontId="0" fillId="10" borderId="69" xfId="2" applyFont="1" applyFill="1" applyBorder="1" applyAlignment="1">
      <alignment horizontal="center"/>
    </xf>
    <xf numFmtId="6" fontId="5" fillId="0" borderId="69" xfId="0" applyNumberFormat="1" applyFont="1" applyBorder="1" applyAlignment="1">
      <alignment horizontal="center"/>
    </xf>
    <xf numFmtId="165" fontId="0" fillId="0" borderId="69" xfId="0" applyNumberFormat="1" applyBorder="1"/>
    <xf numFmtId="8" fontId="0" fillId="0" borderId="0" xfId="0" applyNumberFormat="1" applyAlignment="1">
      <alignment horizontal="center"/>
    </xf>
    <xf numFmtId="4" fontId="0" fillId="0" borderId="69" xfId="0" applyNumberFormat="1" applyBorder="1"/>
    <xf numFmtId="169" fontId="0" fillId="0" borderId="69" xfId="0" applyNumberFormat="1" applyBorder="1" applyAlignment="1">
      <alignment horizontal="center"/>
    </xf>
    <xf numFmtId="9" fontId="0" fillId="0" borderId="69" xfId="3" applyFont="1" applyBorder="1" applyAlignment="1"/>
    <xf numFmtId="43" fontId="0" fillId="10" borderId="69" xfId="0" applyNumberFormat="1" applyFill="1" applyBorder="1" applyAlignment="1">
      <alignment horizontal="center"/>
    </xf>
    <xf numFmtId="0" fontId="6" fillId="0" borderId="69" xfId="0" applyFont="1" applyBorder="1" applyAlignment="1">
      <alignment horizontal="center"/>
    </xf>
    <xf numFmtId="9" fontId="0" fillId="10" borderId="69" xfId="3" applyFont="1" applyFill="1" applyBorder="1" applyAlignment="1"/>
    <xf numFmtId="0" fontId="0" fillId="0" borderId="91" xfId="0" applyBorder="1" applyAlignment="1">
      <alignment horizontal="center"/>
    </xf>
    <xf numFmtId="8" fontId="6" fillId="0" borderId="91" xfId="0" applyNumberFormat="1" applyFont="1" applyBorder="1" applyAlignment="1">
      <alignment horizontal="center"/>
    </xf>
    <xf numFmtId="0" fontId="6" fillId="0" borderId="91" xfId="0" applyFont="1" applyBorder="1" applyAlignment="1">
      <alignment horizontal="center"/>
    </xf>
    <xf numFmtId="0" fontId="0" fillId="0" borderId="186" xfId="0" applyBorder="1" applyAlignment="1">
      <alignment horizontal="center"/>
    </xf>
    <xf numFmtId="9" fontId="0" fillId="0" borderId="187" xfId="3" applyFont="1" applyBorder="1" applyAlignment="1">
      <alignment horizontal="center"/>
    </xf>
    <xf numFmtId="10" fontId="0" fillId="0" borderId="186" xfId="0" applyNumberFormat="1" applyBorder="1" applyAlignment="1">
      <alignment horizontal="center"/>
    </xf>
    <xf numFmtId="9" fontId="0" fillId="0" borderId="187" xfId="0" applyNumberFormat="1" applyBorder="1" applyAlignment="1">
      <alignment horizontal="center"/>
    </xf>
    <xf numFmtId="0" fontId="0" fillId="0" borderId="187" xfId="0" applyBorder="1" applyAlignment="1">
      <alignment horizontal="center"/>
    </xf>
    <xf numFmtId="0" fontId="2" fillId="0" borderId="3" xfId="0" applyFont="1" applyBorder="1"/>
    <xf numFmtId="9" fontId="0" fillId="0" borderId="69" xfId="3" applyFont="1" applyBorder="1" applyAlignment="1">
      <alignment horizontal="center"/>
    </xf>
    <xf numFmtId="0" fontId="0" fillId="10" borderId="3" xfId="0" applyFill="1" applyBorder="1" applyAlignment="1">
      <alignment horizontal="center"/>
    </xf>
    <xf numFmtId="9" fontId="0" fillId="10" borderId="69" xfId="3" applyFont="1" applyFill="1" applyBorder="1" applyAlignment="1">
      <alignment horizontal="center"/>
    </xf>
    <xf numFmtId="9" fontId="0" fillId="0" borderId="0" xfId="0" applyNumberFormat="1" applyAlignment="1">
      <alignment horizontal="center"/>
    </xf>
    <xf numFmtId="9" fontId="0" fillId="0" borderId="3" xfId="0" applyNumberFormat="1" applyBorder="1" applyAlignment="1">
      <alignment horizontal="center"/>
    </xf>
    <xf numFmtId="10" fontId="0" fillId="0" borderId="3" xfId="0" applyNumberFormat="1" applyBorder="1" applyAlignment="1">
      <alignment horizontal="center"/>
    </xf>
    <xf numFmtId="9" fontId="0" fillId="0" borderId="69" xfId="0" applyNumberFormat="1" applyBorder="1" applyAlignment="1">
      <alignment horizontal="center"/>
    </xf>
    <xf numFmtId="9" fontId="2" fillId="0" borderId="3" xfId="0" applyNumberFormat="1" applyFont="1" applyBorder="1" applyAlignment="1">
      <alignment horizontal="center"/>
    </xf>
    <xf numFmtId="9" fontId="0" fillId="10" borderId="69" xfId="0" applyNumberFormat="1" applyFill="1" applyBorder="1" applyAlignment="1">
      <alignment horizontal="center"/>
    </xf>
    <xf numFmtId="9" fontId="0" fillId="10" borderId="3" xfId="0" applyNumberFormat="1" applyFill="1" applyBorder="1" applyAlignment="1">
      <alignment horizontal="center"/>
    </xf>
    <xf numFmtId="10" fontId="0" fillId="0" borderId="69" xfId="0" applyNumberFormat="1" applyBorder="1" applyAlignment="1">
      <alignment horizontal="center"/>
    </xf>
    <xf numFmtId="9" fontId="0" fillId="0" borderId="91" xfId="3" applyFont="1" applyBorder="1" applyAlignment="1">
      <alignment horizontal="center"/>
    </xf>
    <xf numFmtId="9" fontId="0" fillId="0" borderId="3" xfId="3" quotePrefix="1" applyFont="1" applyBorder="1" applyAlignment="1">
      <alignment horizontal="center"/>
    </xf>
    <xf numFmtId="0" fontId="0" fillId="10" borderId="91" xfId="0" applyFill="1" applyBorder="1" applyAlignment="1">
      <alignment horizontal="center"/>
    </xf>
    <xf numFmtId="9" fontId="0" fillId="10" borderId="91" xfId="3" applyFont="1" applyFill="1" applyBorder="1" applyAlignment="1">
      <alignment horizontal="center"/>
    </xf>
    <xf numFmtId="9" fontId="2" fillId="0" borderId="3" xfId="3" quotePrefix="1" applyFont="1" applyBorder="1" applyAlignment="1">
      <alignment horizontal="center"/>
    </xf>
    <xf numFmtId="0" fontId="0" fillId="3" borderId="9" xfId="0" applyFill="1" applyBorder="1" applyAlignment="1">
      <alignment horizontal="center"/>
    </xf>
    <xf numFmtId="0" fontId="0" fillId="0" borderId="9" xfId="0" applyBorder="1" applyAlignment="1">
      <alignment horizontal="center"/>
    </xf>
    <xf numFmtId="9" fontId="0" fillId="0" borderId="9" xfId="3" applyFont="1" applyBorder="1" applyAlignment="1">
      <alignment horizontal="center"/>
    </xf>
    <xf numFmtId="0" fontId="0" fillId="0" borderId="54" xfId="0" applyBorder="1"/>
    <xf numFmtId="9" fontId="0" fillId="3" borderId="9" xfId="0" applyNumberFormat="1" applyFill="1" applyBorder="1" applyAlignment="1">
      <alignment horizontal="center"/>
    </xf>
    <xf numFmtId="0" fontId="2" fillId="3" borderId="9" xfId="0" applyFont="1" applyFill="1" applyBorder="1" applyAlignment="1">
      <alignment horizontal="center"/>
    </xf>
    <xf numFmtId="0" fontId="5" fillId="10" borderId="69" xfId="0" applyFont="1" applyFill="1" applyBorder="1" applyAlignment="1">
      <alignment horizontal="center"/>
    </xf>
    <xf numFmtId="10" fontId="0" fillId="10" borderId="69" xfId="0" applyNumberFormat="1" applyFill="1" applyBorder="1" applyAlignment="1">
      <alignment horizontal="center"/>
    </xf>
    <xf numFmtId="0" fontId="5" fillId="10" borderId="91" xfId="0" applyFont="1" applyFill="1" applyBorder="1" applyAlignment="1">
      <alignment horizontal="center"/>
    </xf>
    <xf numFmtId="0" fontId="2" fillId="0" borderId="91" xfId="0" applyFont="1" applyBorder="1" applyAlignment="1">
      <alignment horizontal="center"/>
    </xf>
    <xf numFmtId="0" fontId="0" fillId="10" borderId="9" xfId="0" applyFill="1" applyBorder="1" applyAlignment="1">
      <alignment horizontal="center"/>
    </xf>
    <xf numFmtId="9" fontId="0" fillId="10" borderId="9" xfId="3" applyFont="1" applyFill="1" applyBorder="1" applyAlignment="1">
      <alignment horizontal="center"/>
    </xf>
    <xf numFmtId="0" fontId="0" fillId="10" borderId="187" xfId="0" applyFill="1" applyBorder="1" applyAlignment="1">
      <alignment horizontal="center"/>
    </xf>
    <xf numFmtId="43" fontId="0" fillId="0" borderId="187" xfId="0" applyNumberFormat="1" applyBorder="1" applyAlignment="1">
      <alignment horizontal="center"/>
    </xf>
    <xf numFmtId="0" fontId="2" fillId="0" borderId="187" xfId="0" applyFont="1" applyBorder="1" applyAlignment="1">
      <alignment horizontal="center"/>
    </xf>
    <xf numFmtId="1" fontId="0" fillId="0" borderId="69" xfId="3" applyNumberFormat="1" applyFont="1" applyBorder="1" applyAlignment="1">
      <alignment horizontal="center"/>
    </xf>
    <xf numFmtId="1" fontId="0" fillId="10" borderId="69" xfId="3" applyNumberFormat="1" applyFont="1" applyFill="1" applyBorder="1" applyAlignment="1">
      <alignment horizontal="center"/>
    </xf>
    <xf numFmtId="170" fontId="6" fillId="0" borderId="69" xfId="0" applyNumberFormat="1" applyFont="1" applyBorder="1" applyAlignment="1">
      <alignment horizontal="center"/>
    </xf>
    <xf numFmtId="170" fontId="6" fillId="10" borderId="69" xfId="0" applyNumberFormat="1" applyFont="1" applyFill="1" applyBorder="1" applyAlignment="1">
      <alignment horizontal="center"/>
    </xf>
    <xf numFmtId="0" fontId="2" fillId="0" borderId="69" xfId="0" applyFont="1" applyBorder="1"/>
    <xf numFmtId="9" fontId="6" fillId="0" borderId="69" xfId="0" applyNumberFormat="1" applyFont="1" applyBorder="1" applyAlignment="1">
      <alignment horizontal="center"/>
    </xf>
    <xf numFmtId="9" fontId="6" fillId="10" borderId="69" xfId="0" applyNumberFormat="1" applyFont="1" applyFill="1" applyBorder="1" applyAlignment="1">
      <alignment horizontal="center"/>
    </xf>
    <xf numFmtId="9" fontId="0" fillId="0" borderId="9" xfId="0" applyNumberFormat="1" applyBorder="1" applyAlignment="1">
      <alignment horizontal="center"/>
    </xf>
    <xf numFmtId="9" fontId="0" fillId="10" borderId="9" xfId="0" applyNumberFormat="1" applyFill="1" applyBorder="1" applyAlignment="1">
      <alignment horizontal="center"/>
    </xf>
    <xf numFmtId="10" fontId="0" fillId="0" borderId="91" xfId="3" applyNumberFormat="1" applyFont="1" applyBorder="1" applyAlignment="1">
      <alignment horizontal="center"/>
    </xf>
    <xf numFmtId="2" fontId="0" fillId="0" borderId="9" xfId="0" applyNumberFormat="1" applyBorder="1" applyAlignment="1">
      <alignment horizontal="center"/>
    </xf>
    <xf numFmtId="10" fontId="0" fillId="0" borderId="69" xfId="3" applyNumberFormat="1" applyFont="1" applyBorder="1" applyAlignment="1">
      <alignment horizontal="center"/>
    </xf>
    <xf numFmtId="10" fontId="0" fillId="10" borderId="69" xfId="3" applyNumberFormat="1" applyFont="1" applyFill="1" applyBorder="1" applyAlignment="1">
      <alignment horizontal="center"/>
    </xf>
    <xf numFmtId="0" fontId="0" fillId="10" borderId="69" xfId="0" applyFill="1" applyBorder="1"/>
    <xf numFmtId="10" fontId="6" fillId="10" borderId="69" xfId="3" applyNumberFormat="1" applyFont="1" applyFill="1" applyBorder="1" applyAlignment="1">
      <alignment horizontal="center"/>
    </xf>
    <xf numFmtId="0" fontId="6" fillId="10" borderId="187" xfId="0" applyFont="1" applyFill="1" applyBorder="1" applyAlignment="1">
      <alignment horizontal="center"/>
    </xf>
    <xf numFmtId="9" fontId="6" fillId="10" borderId="69" xfId="3" applyFont="1" applyFill="1" applyBorder="1" applyAlignment="1">
      <alignment horizontal="center"/>
    </xf>
    <xf numFmtId="1" fontId="0" fillId="10" borderId="69" xfId="0" applyNumberFormat="1" applyFill="1" applyBorder="1" applyAlignment="1">
      <alignment horizontal="center"/>
    </xf>
    <xf numFmtId="1" fontId="6" fillId="10" borderId="69" xfId="0" applyNumberFormat="1" applyFont="1" applyFill="1" applyBorder="1" applyAlignment="1">
      <alignment horizontal="center"/>
    </xf>
    <xf numFmtId="0" fontId="6" fillId="10" borderId="91" xfId="0" applyFont="1" applyFill="1" applyBorder="1" applyAlignment="1">
      <alignment horizontal="center"/>
    </xf>
    <xf numFmtId="9" fontId="6" fillId="10" borderId="91" xfId="0" applyNumberFormat="1" applyFont="1" applyFill="1" applyBorder="1" applyAlignment="1">
      <alignment horizontal="center"/>
    </xf>
    <xf numFmtId="169" fontId="0" fillId="0" borderId="0" xfId="0" applyNumberFormat="1"/>
    <xf numFmtId="0" fontId="3" fillId="0" borderId="43" xfId="0" applyFont="1" applyBorder="1" applyAlignment="1">
      <alignment horizontal="centerContinuous"/>
    </xf>
    <xf numFmtId="169" fontId="3" fillId="0" borderId="43" xfId="0" applyNumberFormat="1" applyFont="1" applyBorder="1" applyAlignment="1">
      <alignment horizontal="centerContinuous"/>
    </xf>
    <xf numFmtId="0" fontId="178" fillId="0" borderId="0" xfId="0" applyFont="1" applyAlignment="1">
      <alignment horizontal="centerContinuous"/>
    </xf>
    <xf numFmtId="169" fontId="179" fillId="0" borderId="0" xfId="0" applyNumberFormat="1" applyFont="1" applyAlignment="1">
      <alignment horizontal="centerContinuous"/>
    </xf>
    <xf numFmtId="0" fontId="179" fillId="0" borderId="0" xfId="0" applyFont="1" applyAlignment="1">
      <alignment horizontal="centerContinuous"/>
    </xf>
    <xf numFmtId="0" fontId="0" fillId="0" borderId="163" xfId="0" applyBorder="1"/>
    <xf numFmtId="0" fontId="179" fillId="0" borderId="127" xfId="0" applyFont="1" applyBorder="1" applyAlignment="1">
      <alignment horizontal="centerContinuous"/>
    </xf>
    <xf numFmtId="169" fontId="179" fillId="0" borderId="127" xfId="0" applyNumberFormat="1" applyFont="1" applyBorder="1" applyAlignment="1">
      <alignment horizontal="centerContinuous"/>
    </xf>
    <xf numFmtId="0" fontId="0" fillId="0" borderId="168" xfId="0" applyBorder="1"/>
    <xf numFmtId="0" fontId="178" fillId="0" borderId="0" xfId="0" applyFont="1"/>
    <xf numFmtId="169" fontId="178" fillId="0" borderId="43" xfId="0" applyNumberFormat="1" applyFont="1" applyBorder="1"/>
    <xf numFmtId="0" fontId="178" fillId="0" borderId="43" xfId="0" applyFont="1" applyBorder="1"/>
    <xf numFmtId="0" fontId="178" fillId="0" borderId="115" xfId="0" applyFont="1" applyBorder="1"/>
    <xf numFmtId="0" fontId="179" fillId="0" borderId="74" xfId="0" applyFont="1" applyBorder="1" applyAlignment="1">
      <alignment horizontal="centerContinuous" wrapText="1"/>
    </xf>
    <xf numFmtId="0" fontId="179" fillId="0" borderId="43" xfId="0" applyFont="1" applyBorder="1" applyAlignment="1">
      <alignment horizontal="centerContinuous" wrapText="1"/>
    </xf>
    <xf numFmtId="0" fontId="179" fillId="0" borderId="114" xfId="0" applyFont="1" applyBorder="1" applyAlignment="1">
      <alignment horizontal="centerContinuous" wrapText="1"/>
    </xf>
    <xf numFmtId="169" fontId="179" fillId="0" borderId="0" xfId="0" applyNumberFormat="1" applyFont="1"/>
    <xf numFmtId="169" fontId="3" fillId="0" borderId="0" xfId="0" applyNumberFormat="1" applyFont="1"/>
    <xf numFmtId="0" fontId="179" fillId="0" borderId="0" xfId="0" applyFont="1"/>
    <xf numFmtId="0" fontId="179" fillId="0" borderId="74" xfId="0" applyFont="1" applyBorder="1" applyAlignment="1">
      <alignment horizontal="centerContinuous"/>
    </xf>
    <xf numFmtId="0" fontId="179" fillId="0" borderId="43" xfId="0" applyFont="1" applyBorder="1" applyAlignment="1">
      <alignment horizontal="centerContinuous"/>
    </xf>
    <xf numFmtId="0" fontId="179" fillId="0" borderId="114" xfId="0" applyFont="1" applyBorder="1" applyAlignment="1">
      <alignment horizontal="centerContinuous"/>
    </xf>
    <xf numFmtId="0" fontId="179" fillId="0" borderId="44" xfId="0" applyFont="1" applyBorder="1" applyAlignment="1">
      <alignment horizontal="centerContinuous" wrapText="1"/>
    </xf>
    <xf numFmtId="0" fontId="179" fillId="0" borderId="0" xfId="0" applyFont="1" applyAlignment="1">
      <alignment horizontal="centerContinuous" wrapText="1"/>
    </xf>
    <xf numFmtId="0" fontId="179" fillId="0" borderId="79" xfId="0" applyFont="1" applyBorder="1" applyAlignment="1">
      <alignment horizontal="centerContinuous" wrapText="1"/>
    </xf>
    <xf numFmtId="0" fontId="179" fillId="0" borderId="44" xfId="0" applyFont="1" applyBorder="1" applyAlignment="1">
      <alignment horizontal="centerContinuous"/>
    </xf>
    <xf numFmtId="0" fontId="179" fillId="0" borderId="79" xfId="0" applyFont="1" applyBorder="1" applyAlignment="1">
      <alignment horizontal="centerContinuous"/>
    </xf>
    <xf numFmtId="0" fontId="179" fillId="0" borderId="163" xfId="0" applyFont="1" applyBorder="1" applyAlignment="1">
      <alignment horizontal="centerContinuous" wrapText="1"/>
    </xf>
    <xf numFmtId="169" fontId="178" fillId="0" borderId="0" xfId="0" applyNumberFormat="1" applyFont="1"/>
    <xf numFmtId="0" fontId="179" fillId="0" borderId="163" xfId="0" applyFont="1" applyBorder="1" applyAlignment="1">
      <alignment horizontal="centerContinuous"/>
    </xf>
    <xf numFmtId="0" fontId="179" fillId="0" borderId="168" xfId="0" applyFont="1" applyBorder="1" applyAlignment="1">
      <alignment horizontal="centerContinuous"/>
    </xf>
    <xf numFmtId="4" fontId="178" fillId="0" borderId="0" xfId="0" applyNumberFormat="1" applyFont="1"/>
    <xf numFmtId="0" fontId="178" fillId="0" borderId="47" xfId="0" applyFont="1" applyBorder="1"/>
    <xf numFmtId="0" fontId="178" fillId="0" borderId="114" xfId="0" applyFont="1" applyBorder="1"/>
    <xf numFmtId="0" fontId="178" fillId="0" borderId="43" xfId="0" applyFont="1" applyBorder="1" applyAlignment="1">
      <alignment horizontal="centerContinuous"/>
    </xf>
    <xf numFmtId="0" fontId="178" fillId="0" borderId="114" xfId="0" applyFont="1" applyBorder="1" applyAlignment="1">
      <alignment horizontal="centerContinuous"/>
    </xf>
    <xf numFmtId="0" fontId="0" fillId="0" borderId="43" xfId="0" applyBorder="1" applyAlignment="1">
      <alignment horizontal="centerContinuous"/>
    </xf>
    <xf numFmtId="0" fontId="0" fillId="0" borderId="114" xfId="0" applyBorder="1" applyAlignment="1">
      <alignment horizontal="centerContinuous"/>
    </xf>
    <xf numFmtId="0" fontId="178" fillId="0" borderId="163" xfId="0" applyFont="1" applyBorder="1" applyAlignment="1">
      <alignment horizontal="centerContinuous"/>
    </xf>
    <xf numFmtId="0" fontId="178" fillId="0" borderId="127" xfId="0" applyFont="1" applyBorder="1" applyAlignment="1">
      <alignment horizontal="centerContinuous"/>
    </xf>
    <xf numFmtId="0" fontId="178" fillId="0" borderId="168" xfId="0" applyFont="1" applyBorder="1" applyAlignment="1">
      <alignment horizontal="centerContinuous"/>
    </xf>
    <xf numFmtId="0" fontId="178" fillId="0" borderId="79" xfId="0" applyFont="1" applyBorder="1"/>
    <xf numFmtId="0" fontId="178" fillId="0" borderId="44" xfId="0" applyFont="1" applyBorder="1" applyAlignment="1">
      <alignment horizontal="centerContinuous"/>
    </xf>
    <xf numFmtId="0" fontId="0" fillId="0" borderId="0" xfId="0" applyAlignment="1">
      <alignment horizontal="centerContinuous"/>
    </xf>
    <xf numFmtId="0" fontId="0" fillId="0" borderId="79" xfId="0" applyBorder="1" applyAlignment="1">
      <alignment horizontal="centerContinuous"/>
    </xf>
    <xf numFmtId="0" fontId="178" fillId="0" borderId="79" xfId="0" applyFont="1" applyBorder="1" applyAlignment="1">
      <alignment horizontal="centerContinuous"/>
    </xf>
    <xf numFmtId="0" fontId="178" fillId="0" borderId="47" xfId="0" applyFont="1" applyBorder="1" applyAlignment="1">
      <alignment horizontal="centerContinuous"/>
    </xf>
    <xf numFmtId="0" fontId="0" fillId="0" borderId="44" xfId="0" applyBorder="1" applyAlignment="1">
      <alignment horizontal="centerContinuous"/>
    </xf>
    <xf numFmtId="0" fontId="178" fillId="0" borderId="44" xfId="0" applyFont="1" applyBorder="1"/>
    <xf numFmtId="0" fontId="178" fillId="0" borderId="74" xfId="0" applyFont="1" applyBorder="1" applyAlignment="1">
      <alignment horizontal="centerContinuous"/>
    </xf>
    <xf numFmtId="0" fontId="178" fillId="0" borderId="127" xfId="0" applyFont="1" applyBorder="1"/>
    <xf numFmtId="0" fontId="178" fillId="0" borderId="168" xfId="0" applyFont="1" applyBorder="1"/>
    <xf numFmtId="4" fontId="0" fillId="0" borderId="0" xfId="0" applyNumberFormat="1"/>
    <xf numFmtId="0" fontId="179" fillId="15" borderId="127" xfId="0" applyFont="1" applyFill="1" applyBorder="1" applyAlignment="1">
      <alignment horizontal="centerContinuous" wrapText="1"/>
    </xf>
    <xf numFmtId="0" fontId="179" fillId="15" borderId="168" xfId="0" applyFont="1" applyFill="1" applyBorder="1" applyAlignment="1">
      <alignment horizontal="centerContinuous" wrapText="1"/>
    </xf>
    <xf numFmtId="169" fontId="178" fillId="15" borderId="0" xfId="0" applyNumberFormat="1" applyFont="1" applyFill="1"/>
    <xf numFmtId="0" fontId="178" fillId="15" borderId="0" xfId="0" applyFont="1" applyFill="1" applyAlignment="1">
      <alignment horizontal="centerContinuous"/>
    </xf>
    <xf numFmtId="0" fontId="178" fillId="15" borderId="79" xfId="0" applyFont="1" applyFill="1" applyBorder="1" applyAlignment="1">
      <alignment horizontal="centerContinuous"/>
    </xf>
    <xf numFmtId="0" fontId="178" fillId="15" borderId="127" xfId="0" applyFont="1" applyFill="1" applyBorder="1" applyAlignment="1">
      <alignment horizontal="centerContinuous"/>
    </xf>
    <xf numFmtId="0" fontId="178" fillId="15" borderId="168" xfId="0" applyFont="1" applyFill="1" applyBorder="1" applyAlignment="1">
      <alignment horizontal="centerContinuous"/>
    </xf>
    <xf numFmtId="0" fontId="180" fillId="0" borderId="0" xfId="4" applyFont="1"/>
    <xf numFmtId="0" fontId="181" fillId="17" borderId="0" xfId="0" applyFont="1" applyFill="1"/>
    <xf numFmtId="0" fontId="47" fillId="16" borderId="0" xfId="0" applyFont="1" applyFill="1"/>
    <xf numFmtId="164" fontId="71" fillId="15" borderId="0" xfId="3" applyNumberFormat="1" applyFont="1" applyFill="1" applyBorder="1" applyAlignment="1" applyProtection="1">
      <alignment horizontal="center"/>
      <protection locked="0"/>
    </xf>
    <xf numFmtId="0" fontId="90" fillId="17" borderId="45" xfId="0" applyFont="1" applyFill="1" applyBorder="1" applyAlignment="1">
      <alignment horizontal="center"/>
    </xf>
    <xf numFmtId="0" fontId="178" fillId="15" borderId="0" xfId="0" applyFont="1" applyFill="1"/>
    <xf numFmtId="0" fontId="178" fillId="15" borderId="0" xfId="0" applyFont="1" applyFill="1" applyAlignment="1">
      <alignment horizontal="right"/>
    </xf>
    <xf numFmtId="169" fontId="18" fillId="15" borderId="0" xfId="0" applyNumberFormat="1" applyFont="1" applyFill="1"/>
    <xf numFmtId="169" fontId="26" fillId="0" borderId="0" xfId="0" applyNumberFormat="1" applyFont="1"/>
    <xf numFmtId="169" fontId="182" fillId="0" borderId="0" xfId="0" applyNumberFormat="1" applyFont="1"/>
    <xf numFmtId="0" fontId="182" fillId="0" borderId="0" xfId="0" applyFont="1"/>
    <xf numFmtId="0" fontId="26" fillId="17" borderId="0" xfId="0" applyFont="1" applyFill="1"/>
    <xf numFmtId="4" fontId="178" fillId="15" borderId="0" xfId="0" applyNumberFormat="1" applyFont="1" applyFill="1"/>
    <xf numFmtId="4" fontId="26" fillId="0" borderId="0" xfId="0" applyNumberFormat="1" applyFont="1"/>
    <xf numFmtId="0" fontId="178" fillId="15" borderId="168" xfId="0" applyFont="1" applyFill="1" applyBorder="1"/>
    <xf numFmtId="169" fontId="26" fillId="0" borderId="0" xfId="0" applyNumberFormat="1" applyFont="1" applyAlignment="1">
      <alignment horizontal="center"/>
    </xf>
    <xf numFmtId="3" fontId="26" fillId="0" borderId="0" xfId="0" applyNumberFormat="1" applyFont="1" applyAlignment="1">
      <alignment horizontal="center"/>
    </xf>
    <xf numFmtId="169" fontId="182" fillId="0" borderId="0" xfId="0" applyNumberFormat="1" applyFont="1" applyAlignment="1">
      <alignment horizontal="center"/>
    </xf>
    <xf numFmtId="0" fontId="178" fillId="15" borderId="127" xfId="0" applyFont="1" applyFill="1" applyBorder="1"/>
    <xf numFmtId="0" fontId="2" fillId="0" borderId="0" xfId="0" applyFont="1" applyAlignment="1">
      <alignment wrapText="1"/>
    </xf>
    <xf numFmtId="0" fontId="23" fillId="0" borderId="0" xfId="0" applyFont="1" applyAlignment="1">
      <alignment wrapText="1"/>
    </xf>
    <xf numFmtId="0" fontId="2" fillId="0" borderId="0" xfId="0" applyFont="1" applyAlignment="1">
      <alignment horizontal="center" wrapText="1"/>
    </xf>
    <xf numFmtId="0" fontId="189" fillId="0" borderId="0" xfId="9" applyAlignment="1">
      <alignment wrapText="1"/>
    </xf>
    <xf numFmtId="0" fontId="184" fillId="81" borderId="0" xfId="0" applyFont="1" applyFill="1" applyAlignment="1">
      <alignment wrapText="1"/>
    </xf>
    <xf numFmtId="0" fontId="185" fillId="81" borderId="0" xfId="0" applyFont="1" applyFill="1" applyAlignment="1">
      <alignment horizontal="center" wrapText="1"/>
    </xf>
    <xf numFmtId="0" fontId="186" fillId="82" borderId="0" xfId="0" applyFont="1" applyFill="1" applyAlignment="1">
      <alignment wrapText="1"/>
    </xf>
    <xf numFmtId="3" fontId="186" fillId="82" borderId="0" xfId="0" applyNumberFormat="1" applyFont="1" applyFill="1" applyAlignment="1">
      <alignment horizontal="right" wrapText="1"/>
    </xf>
    <xf numFmtId="4" fontId="186" fillId="82" borderId="0" xfId="0" applyNumberFormat="1" applyFont="1" applyFill="1" applyAlignment="1">
      <alignment horizontal="right" wrapText="1"/>
    </xf>
    <xf numFmtId="0" fontId="3" fillId="83" borderId="0" xfId="0" applyFont="1" applyFill="1" applyAlignment="1">
      <alignment wrapText="1"/>
    </xf>
    <xf numFmtId="0" fontId="2" fillId="83" borderId="0" xfId="0" applyFont="1" applyFill="1" applyAlignment="1">
      <alignment wrapText="1"/>
    </xf>
    <xf numFmtId="0" fontId="187" fillId="84" borderId="0" xfId="0" applyFont="1" applyFill="1" applyAlignment="1">
      <alignment wrapText="1"/>
    </xf>
    <xf numFmtId="3" fontId="187" fillId="84" borderId="0" xfId="0" applyNumberFormat="1" applyFont="1" applyFill="1" applyAlignment="1">
      <alignment horizontal="right" wrapText="1"/>
    </xf>
    <xf numFmtId="4" fontId="187" fillId="84" borderId="0" xfId="0" applyNumberFormat="1" applyFont="1" applyFill="1" applyAlignment="1">
      <alignment horizontal="right" wrapText="1"/>
    </xf>
    <xf numFmtId="0" fontId="187" fillId="85" borderId="0" xfId="0" applyFont="1" applyFill="1" applyAlignment="1">
      <alignment wrapText="1"/>
    </xf>
    <xf numFmtId="10" fontId="187" fillId="85" borderId="0" xfId="0" applyNumberFormat="1" applyFont="1" applyFill="1" applyAlignment="1">
      <alignment horizontal="right" wrapText="1"/>
    </xf>
    <xf numFmtId="6" fontId="187" fillId="84" borderId="0" xfId="0" applyNumberFormat="1" applyFont="1" applyFill="1" applyAlignment="1">
      <alignment horizontal="right" wrapText="1"/>
    </xf>
    <xf numFmtId="8" fontId="187" fillId="84" borderId="0" xfId="0" applyNumberFormat="1" applyFont="1" applyFill="1" applyAlignment="1">
      <alignment horizontal="right" wrapText="1"/>
    </xf>
    <xf numFmtId="3" fontId="187" fillId="85" borderId="0" xfId="0" applyNumberFormat="1" applyFont="1" applyFill="1" applyAlignment="1">
      <alignment horizontal="right" wrapText="1"/>
    </xf>
    <xf numFmtId="6" fontId="187" fillId="85" borderId="0" xfId="0" applyNumberFormat="1" applyFont="1" applyFill="1" applyAlignment="1">
      <alignment horizontal="right" wrapText="1"/>
    </xf>
    <xf numFmtId="8" fontId="187" fillId="85" borderId="0" xfId="0" applyNumberFormat="1" applyFont="1" applyFill="1" applyAlignment="1">
      <alignment horizontal="right" wrapText="1"/>
    </xf>
    <xf numFmtId="0" fontId="187" fillId="85" borderId="0" xfId="0" applyFont="1" applyFill="1" applyAlignment="1">
      <alignment horizontal="right" wrapText="1"/>
    </xf>
    <xf numFmtId="0" fontId="187" fillId="84" borderId="0" xfId="0" applyFont="1" applyFill="1" applyAlignment="1">
      <alignment horizontal="right" wrapText="1"/>
    </xf>
    <xf numFmtId="0" fontId="188" fillId="84" borderId="0" xfId="0" applyFont="1" applyFill="1" applyAlignment="1">
      <alignment wrapText="1"/>
    </xf>
    <xf numFmtId="0" fontId="188" fillId="85" borderId="0" xfId="0" applyFont="1" applyFill="1" applyAlignment="1">
      <alignment wrapText="1"/>
    </xf>
    <xf numFmtId="0" fontId="188" fillId="85" borderId="0" xfId="0" applyFont="1" applyFill="1" applyAlignment="1">
      <alignment horizontal="right" wrapText="1"/>
    </xf>
    <xf numFmtId="10" fontId="187" fillId="84" borderId="0" xfId="0" applyNumberFormat="1" applyFont="1" applyFill="1" applyAlignment="1">
      <alignment horizontal="right" wrapText="1"/>
    </xf>
    <xf numFmtId="0" fontId="2" fillId="85" borderId="0" xfId="0" applyFont="1" applyFill="1" applyAlignment="1">
      <alignment wrapText="1"/>
    </xf>
    <xf numFmtId="10" fontId="2" fillId="0" borderId="0" xfId="0" applyNumberFormat="1" applyFont="1" applyAlignment="1">
      <alignment horizontal="right" wrapText="1"/>
    </xf>
    <xf numFmtId="0" fontId="60" fillId="16" borderId="0" xfId="0" applyFont="1" applyFill="1" applyAlignment="1">
      <alignment horizontal="center" wrapText="1"/>
    </xf>
    <xf numFmtId="44" fontId="18" fillId="0" borderId="129" xfId="3" applyNumberFormat="1" applyFont="1" applyBorder="1" applyAlignment="1">
      <alignment horizontal="center"/>
    </xf>
    <xf numFmtId="44" fontId="18" fillId="0" borderId="96" xfId="3" applyNumberFormat="1" applyFont="1" applyBorder="1" applyAlignment="1">
      <alignment horizontal="center"/>
    </xf>
    <xf numFmtId="0" fontId="191" fillId="0" borderId="6" xfId="0" applyFont="1" applyBorder="1" applyAlignment="1">
      <alignment horizontal="center"/>
    </xf>
    <xf numFmtId="0" fontId="191" fillId="0" borderId="4" xfId="0" applyFont="1" applyBorder="1" applyAlignment="1">
      <alignment horizontal="center"/>
    </xf>
    <xf numFmtId="0" fontId="192" fillId="16" borderId="6" xfId="0" applyFont="1" applyFill="1" applyBorder="1" applyAlignment="1">
      <alignment horizontal="center"/>
    </xf>
    <xf numFmtId="0" fontId="192" fillId="16" borderId="4" xfId="0" applyFont="1" applyFill="1" applyBorder="1" applyAlignment="1">
      <alignment horizontal="center"/>
    </xf>
    <xf numFmtId="0" fontId="37" fillId="0" borderId="0" xfId="0" applyFont="1"/>
    <xf numFmtId="0" fontId="193" fillId="0" borderId="0" xfId="0" applyFont="1"/>
    <xf numFmtId="0" fontId="194" fillId="0" borderId="0" xfId="0" applyFont="1"/>
    <xf numFmtId="0" fontId="195" fillId="0" borderId="0" xfId="0" applyFont="1"/>
    <xf numFmtId="0" fontId="196" fillId="0" borderId="0" xfId="0" applyFont="1"/>
    <xf numFmtId="0" fontId="197" fillId="0" borderId="0" xfId="0" applyFont="1"/>
    <xf numFmtId="0" fontId="198" fillId="0" borderId="0" xfId="0" applyFont="1"/>
    <xf numFmtId="0" fontId="169" fillId="51" borderId="0" xfId="0" applyFont="1" applyFill="1"/>
    <xf numFmtId="0" fontId="18" fillId="17" borderId="0" xfId="0" applyFont="1" applyFill="1"/>
    <xf numFmtId="0" fontId="7" fillId="15" borderId="7" xfId="0" applyFont="1" applyFill="1" applyBorder="1"/>
    <xf numFmtId="0" fontId="7" fillId="15" borderId="0" xfId="0" applyFont="1" applyFill="1"/>
    <xf numFmtId="0" fontId="2" fillId="15" borderId="0" xfId="0" applyFont="1" applyFill="1"/>
    <xf numFmtId="0" fontId="7" fillId="15" borderId="1" xfId="0" applyFont="1" applyFill="1" applyBorder="1"/>
    <xf numFmtId="0" fontId="54" fillId="17" borderId="3" xfId="0" applyFont="1" applyFill="1" applyBorder="1"/>
    <xf numFmtId="0" fontId="58" fillId="17" borderId="0" xfId="0" applyFont="1" applyFill="1"/>
    <xf numFmtId="0" fontId="58" fillId="17" borderId="2" xfId="0" applyFont="1" applyFill="1" applyBorder="1"/>
    <xf numFmtId="0" fontId="199" fillId="17" borderId="0" xfId="0" applyFont="1" applyFill="1"/>
    <xf numFmtId="0" fontId="32" fillId="29" borderId="6" xfId="0" applyFont="1" applyFill="1" applyBorder="1" applyAlignment="1">
      <alignment horizontal="center"/>
    </xf>
    <xf numFmtId="0" fontId="32" fillId="29" borderId="4" xfId="0" applyFont="1" applyFill="1" applyBorder="1" applyAlignment="1">
      <alignment horizontal="center"/>
    </xf>
    <xf numFmtId="0" fontId="32" fillId="38" borderId="6" xfId="0" applyFont="1" applyFill="1" applyBorder="1" applyAlignment="1">
      <alignment horizontal="center"/>
    </xf>
    <xf numFmtId="0" fontId="32" fillId="38" borderId="4" xfId="0" applyFont="1" applyFill="1" applyBorder="1" applyAlignment="1">
      <alignment horizontal="center"/>
    </xf>
    <xf numFmtId="0" fontId="32" fillId="23" borderId="6" xfId="0" applyFont="1" applyFill="1" applyBorder="1" applyAlignment="1">
      <alignment horizontal="center"/>
    </xf>
    <xf numFmtId="0" fontId="32" fillId="23" borderId="4" xfId="0" applyFont="1" applyFill="1" applyBorder="1" applyAlignment="1">
      <alignment horizontal="center"/>
    </xf>
    <xf numFmtId="0" fontId="192" fillId="86" borderId="6" xfId="0" applyFont="1" applyFill="1" applyBorder="1" applyAlignment="1">
      <alignment horizontal="center"/>
    </xf>
    <xf numFmtId="0" fontId="192" fillId="86" borderId="4" xfId="0" applyFont="1" applyFill="1" applyBorder="1" applyAlignment="1">
      <alignment horizontal="center"/>
    </xf>
    <xf numFmtId="0" fontId="192" fillId="87" borderId="6" xfId="0" applyFont="1" applyFill="1" applyBorder="1" applyAlignment="1">
      <alignment horizontal="center"/>
    </xf>
    <xf numFmtId="0" fontId="192" fillId="87" borderId="4" xfId="0" applyFont="1" applyFill="1" applyBorder="1" applyAlignment="1">
      <alignment horizontal="center"/>
    </xf>
    <xf numFmtId="0" fontId="192" fillId="88" borderId="6" xfId="0" applyFont="1" applyFill="1" applyBorder="1" applyAlignment="1">
      <alignment horizontal="center"/>
    </xf>
    <xf numFmtId="0" fontId="192" fillId="88" borderId="4" xfId="0" applyFont="1" applyFill="1" applyBorder="1" applyAlignment="1">
      <alignment horizontal="center"/>
    </xf>
    <xf numFmtId="0" fontId="192" fillId="20" borderId="6" xfId="0" applyFont="1" applyFill="1" applyBorder="1" applyAlignment="1">
      <alignment horizontal="center"/>
    </xf>
    <xf numFmtId="0" fontId="192" fillId="20" borderId="4" xfId="0" applyFont="1" applyFill="1" applyBorder="1" applyAlignment="1">
      <alignment horizontal="center"/>
    </xf>
    <xf numFmtId="0" fontId="32" fillId="30" borderId="6" xfId="0" applyFont="1" applyFill="1" applyBorder="1" applyAlignment="1">
      <alignment horizontal="center"/>
    </xf>
    <xf numFmtId="0" fontId="32" fillId="30" borderId="4" xfId="0" applyFont="1" applyFill="1" applyBorder="1" applyAlignment="1">
      <alignment horizontal="center"/>
    </xf>
    <xf numFmtId="0" fontId="47" fillId="0" borderId="0" xfId="0" applyFont="1" applyAlignment="1">
      <alignment wrapText="1"/>
    </xf>
    <xf numFmtId="0" fontId="175" fillId="15" borderId="0" xfId="0" applyFont="1" applyFill="1"/>
    <xf numFmtId="0" fontId="37" fillId="15" borderId="0" xfId="0" applyFont="1" applyFill="1"/>
    <xf numFmtId="0" fontId="149" fillId="89" borderId="211" xfId="8" applyFont="1" applyFill="1" applyBorder="1" applyAlignment="1">
      <alignment horizontal="center" wrapText="1"/>
    </xf>
    <xf numFmtId="0" fontId="149" fillId="89" borderId="210" xfId="8" applyFont="1" applyFill="1" applyBorder="1" applyAlignment="1">
      <alignment horizontal="center" wrapText="1"/>
    </xf>
    <xf numFmtId="0" fontId="149" fillId="90" borderId="210" xfId="8" applyFont="1" applyFill="1" applyBorder="1" applyAlignment="1">
      <alignment horizontal="center" wrapText="1"/>
    </xf>
    <xf numFmtId="0" fontId="149" fillId="91" borderId="210" xfId="8" applyFont="1" applyFill="1" applyBorder="1" applyAlignment="1">
      <alignment horizontal="center" wrapText="1"/>
    </xf>
    <xf numFmtId="0" fontId="149" fillId="92" borderId="210" xfId="8" applyFont="1" applyFill="1" applyBorder="1" applyAlignment="1">
      <alignment horizontal="center" wrapText="1"/>
    </xf>
    <xf numFmtId="0" fontId="149" fillId="93" borderId="210" xfId="8" applyFont="1" applyFill="1" applyBorder="1" applyAlignment="1">
      <alignment horizontal="center" wrapText="1"/>
    </xf>
    <xf numFmtId="0" fontId="149" fillId="94" borderId="207" xfId="8" applyFont="1" applyFill="1" applyBorder="1" applyAlignment="1">
      <alignment horizontal="center" wrapText="1"/>
    </xf>
    <xf numFmtId="165" fontId="3" fillId="95" borderId="9" xfId="2" applyNumberFormat="1" applyFont="1" applyFill="1" applyBorder="1" applyAlignment="1">
      <alignment horizontal="center"/>
    </xf>
    <xf numFmtId="9" fontId="3" fillId="95" borderId="9" xfId="3" applyFont="1" applyFill="1" applyBorder="1" applyAlignment="1">
      <alignment horizontal="center"/>
    </xf>
    <xf numFmtId="0" fontId="3" fillId="95" borderId="9" xfId="3" applyNumberFormat="1" applyFont="1" applyFill="1" applyBorder="1" applyAlignment="1">
      <alignment horizontal="center"/>
    </xf>
    <xf numFmtId="2" fontId="3" fillId="95" borderId="9" xfId="3" applyNumberFormat="1" applyFont="1" applyFill="1" applyBorder="1" applyAlignment="1">
      <alignment horizontal="center"/>
    </xf>
    <xf numFmtId="44" fontId="3" fillId="95" borderId="9" xfId="2" applyFont="1" applyFill="1" applyBorder="1" applyAlignment="1">
      <alignment horizontal="center"/>
    </xf>
    <xf numFmtId="0" fontId="32" fillId="17" borderId="0" xfId="0" applyFont="1" applyFill="1"/>
    <xf numFmtId="0" fontId="192" fillId="96" borderId="6" xfId="0" applyFont="1" applyFill="1" applyBorder="1" applyAlignment="1">
      <alignment horizontal="center"/>
    </xf>
    <xf numFmtId="0" fontId="192" fillId="96" borderId="4" xfId="0" applyFont="1" applyFill="1" applyBorder="1" applyAlignment="1">
      <alignment horizontal="center"/>
    </xf>
    <xf numFmtId="0" fontId="49" fillId="0" borderId="0" xfId="0" applyFont="1"/>
    <xf numFmtId="0" fontId="192" fillId="53" borderId="6" xfId="0" applyFont="1" applyFill="1" applyBorder="1" applyAlignment="1">
      <alignment horizontal="center"/>
    </xf>
    <xf numFmtId="0" fontId="192" fillId="53" borderId="4" xfId="0" applyFont="1" applyFill="1" applyBorder="1" applyAlignment="1">
      <alignment horizontal="center"/>
    </xf>
    <xf numFmtId="44" fontId="49" fillId="17" borderId="0" xfId="2" applyFont="1" applyFill="1" applyBorder="1"/>
    <xf numFmtId="10" fontId="49" fillId="17" borderId="0" xfId="3" applyNumberFormat="1" applyFont="1" applyFill="1" applyBorder="1" applyAlignment="1">
      <alignment horizontal="center"/>
    </xf>
    <xf numFmtId="0" fontId="192" fillId="17" borderId="0" xfId="0" applyFont="1" applyFill="1"/>
    <xf numFmtId="16" fontId="192" fillId="17" borderId="0" xfId="0" applyNumberFormat="1" applyFont="1" applyFill="1"/>
    <xf numFmtId="0" fontId="192" fillId="17" borderId="0" xfId="0" applyFont="1" applyFill="1" applyAlignment="1">
      <alignment horizontal="center"/>
    </xf>
    <xf numFmtId="44" fontId="199" fillId="17" borderId="0" xfId="2" applyFont="1" applyFill="1" applyBorder="1"/>
    <xf numFmtId="9" fontId="199" fillId="17" borderId="0" xfId="3" applyFont="1" applyFill="1" applyBorder="1"/>
    <xf numFmtId="10" fontId="199" fillId="17" borderId="0" xfId="3" applyNumberFormat="1" applyFont="1" applyFill="1" applyBorder="1" applyAlignment="1">
      <alignment horizontal="center"/>
    </xf>
    <xf numFmtId="4" fontId="199" fillId="17" borderId="0" xfId="3" applyNumberFormat="1" applyFont="1" applyFill="1" applyBorder="1"/>
    <xf numFmtId="4" fontId="199" fillId="17" borderId="0" xfId="0" applyNumberFormat="1" applyFont="1" applyFill="1"/>
    <xf numFmtId="44" fontId="199" fillId="17" borderId="0" xfId="2" applyFont="1" applyFill="1" applyBorder="1" applyAlignment="1">
      <alignment horizontal="center"/>
    </xf>
    <xf numFmtId="44" fontId="192" fillId="17" borderId="0" xfId="2" applyFont="1" applyFill="1" applyBorder="1"/>
    <xf numFmtId="10" fontId="192" fillId="17" borderId="0" xfId="3" applyNumberFormat="1" applyFont="1" applyFill="1" applyBorder="1" applyAlignment="1">
      <alignment horizontal="center"/>
    </xf>
    <xf numFmtId="4" fontId="192" fillId="17" borderId="0" xfId="3" applyNumberFormat="1" applyFont="1" applyFill="1" applyBorder="1"/>
    <xf numFmtId="4" fontId="49" fillId="17" borderId="0" xfId="0" applyNumberFormat="1" applyFont="1" applyFill="1"/>
    <xf numFmtId="165" fontId="49" fillId="17" borderId="0" xfId="2" applyNumberFormat="1" applyFont="1" applyFill="1" applyBorder="1"/>
    <xf numFmtId="165" fontId="192" fillId="17" borderId="0" xfId="2" applyNumberFormat="1" applyFont="1" applyFill="1" applyBorder="1"/>
    <xf numFmtId="3" fontId="49" fillId="17" borderId="0" xfId="0" applyNumberFormat="1" applyFont="1" applyFill="1"/>
    <xf numFmtId="10" fontId="49" fillId="17" borderId="0" xfId="0" applyNumberFormat="1" applyFont="1" applyFill="1"/>
    <xf numFmtId="4" fontId="192" fillId="17" borderId="0" xfId="0" applyNumberFormat="1" applyFont="1" applyFill="1"/>
    <xf numFmtId="0" fontId="47" fillId="0" borderId="0" xfId="0" applyFont="1" applyAlignment="1">
      <alignment vertical="center"/>
    </xf>
    <xf numFmtId="0" fontId="148" fillId="0" borderId="0" xfId="0" applyFont="1" applyAlignment="1">
      <alignment horizontal="center" wrapText="1"/>
    </xf>
    <xf numFmtId="0" fontId="47" fillId="0" borderId="0" xfId="0" applyFont="1" applyAlignment="1">
      <alignment horizontal="center" wrapText="1"/>
    </xf>
    <xf numFmtId="0" fontId="161" fillId="0" borderId="0" xfId="0" applyFont="1" applyAlignment="1">
      <alignment horizontal="center" vertical="center"/>
    </xf>
    <xf numFmtId="0" fontId="148" fillId="0" borderId="0" xfId="0" applyFont="1" applyAlignment="1">
      <alignment horizontal="center" vertical="center"/>
    </xf>
    <xf numFmtId="0" fontId="47" fillId="0" borderId="0" xfId="0" applyFont="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145" fillId="15" borderId="51" xfId="7" applyFont="1" applyFill="1" applyBorder="1" applyAlignment="1">
      <alignment horizontal="center"/>
    </xf>
    <xf numFmtId="8" fontId="3" fillId="41" borderId="230" xfId="0" applyNumberFormat="1" applyFont="1" applyFill="1" applyBorder="1" applyAlignment="1">
      <alignment horizontal="center" wrapText="1"/>
    </xf>
    <xf numFmtId="8" fontId="3" fillId="41" borderId="231" xfId="0" applyNumberFormat="1" applyFont="1" applyFill="1" applyBorder="1" applyAlignment="1">
      <alignment horizontal="center" wrapText="1"/>
    </xf>
    <xf numFmtId="8" fontId="3" fillId="41" borderId="232" xfId="0" applyNumberFormat="1" applyFont="1" applyFill="1" applyBorder="1" applyAlignment="1">
      <alignment horizontal="center" wrapText="1"/>
    </xf>
    <xf numFmtId="0" fontId="2" fillId="42" borderId="233" xfId="0" applyFont="1" applyFill="1" applyBorder="1" applyAlignment="1">
      <alignment wrapText="1"/>
    </xf>
    <xf numFmtId="0" fontId="0" fillId="15" borderId="91" xfId="0" applyFill="1" applyBorder="1" applyAlignment="1">
      <alignment horizontal="center"/>
    </xf>
    <xf numFmtId="44" fontId="0" fillId="15" borderId="0" xfId="2" applyFont="1" applyFill="1"/>
    <xf numFmtId="9" fontId="0" fillId="15" borderId="0" xfId="3" applyFont="1" applyFill="1"/>
    <xf numFmtId="0" fontId="146" fillId="16" borderId="128" xfId="7" applyFont="1" applyFill="1" applyBorder="1"/>
    <xf numFmtId="0" fontId="141" fillId="0" borderId="128" xfId="7" applyBorder="1"/>
    <xf numFmtId="0" fontId="143" fillId="0" borderId="128" xfId="7" applyFont="1" applyBorder="1"/>
    <xf numFmtId="0" fontId="145" fillId="0" borderId="128" xfId="7" applyFont="1" applyBorder="1" applyAlignment="1">
      <alignment horizontal="center"/>
    </xf>
    <xf numFmtId="0" fontId="7" fillId="0" borderId="170" xfId="0" applyFont="1" applyBorder="1" applyAlignment="1">
      <alignment horizontal="center" wrapText="1"/>
    </xf>
    <xf numFmtId="0" fontId="7" fillId="0" borderId="171" xfId="0" applyFont="1" applyBorder="1" applyAlignment="1">
      <alignment horizontal="center" wrapText="1"/>
    </xf>
    <xf numFmtId="0" fontId="7" fillId="0" borderId="174" xfId="0" applyFont="1" applyBorder="1" applyAlignment="1">
      <alignment horizontal="center" wrapText="1"/>
    </xf>
    <xf numFmtId="0" fontId="7" fillId="0" borderId="172" xfId="0" applyFont="1" applyBorder="1" applyAlignment="1">
      <alignment horizontal="center" wrapText="1"/>
    </xf>
    <xf numFmtId="0" fontId="7" fillId="0" borderId="173" xfId="0" applyFont="1" applyBorder="1" applyAlignment="1">
      <alignment horizontal="center" wrapText="1"/>
    </xf>
    <xf numFmtId="0" fontId="39" fillId="4" borderId="59" xfId="0" applyFont="1" applyFill="1" applyBorder="1" applyAlignment="1">
      <alignment horizontal="right"/>
    </xf>
    <xf numFmtId="0" fontId="39" fillId="4" borderId="0" xfId="0" applyFont="1" applyFill="1" applyAlignment="1">
      <alignment horizontal="right"/>
    </xf>
    <xf numFmtId="0" fontId="168" fillId="0" borderId="0" xfId="0" applyFont="1" applyAlignment="1">
      <alignment horizontal="center"/>
    </xf>
    <xf numFmtId="0" fontId="0" fillId="0" borderId="0" xfId="0"/>
    <xf numFmtId="0" fontId="149" fillId="59" borderId="209" xfId="8" applyFont="1" applyFill="1" applyBorder="1" applyAlignment="1">
      <alignment horizontal="center" wrapText="1"/>
    </xf>
    <xf numFmtId="0" fontId="92" fillId="0" borderId="208" xfId="8" applyFont="1" applyBorder="1"/>
    <xf numFmtId="0" fontId="92" fillId="0" borderId="207" xfId="8" applyFont="1" applyBorder="1"/>
    <xf numFmtId="0" fontId="148" fillId="0" borderId="213" xfId="8" applyFont="1" applyBorder="1" applyAlignment="1">
      <alignment wrapText="1"/>
    </xf>
    <xf numFmtId="0" fontId="92" fillId="0" borderId="213" xfId="8" applyFont="1" applyBorder="1"/>
    <xf numFmtId="0" fontId="92" fillId="0" borderId="212" xfId="8" applyFont="1" applyBorder="1"/>
    <xf numFmtId="0" fontId="149" fillId="70" borderId="209" xfId="8" applyFont="1" applyFill="1" applyBorder="1" applyAlignment="1">
      <alignment horizontal="center" wrapText="1"/>
    </xf>
    <xf numFmtId="0" fontId="92" fillId="17" borderId="208" xfId="8" applyFont="1" applyFill="1" applyBorder="1"/>
    <xf numFmtId="0" fontId="92" fillId="17" borderId="207" xfId="8" applyFont="1" applyFill="1" applyBorder="1"/>
    <xf numFmtId="0" fontId="33" fillId="0" borderId="186" xfId="0" applyFont="1" applyBorder="1" applyAlignment="1">
      <alignment horizontal="center"/>
    </xf>
    <xf numFmtId="0" fontId="33" fillId="0" borderId="176" xfId="0" applyFont="1" applyBorder="1" applyAlignment="1">
      <alignment horizontal="center"/>
    </xf>
    <xf numFmtId="0" fontId="33" fillId="0" borderId="177" xfId="0" applyFont="1" applyBorder="1" applyAlignment="1">
      <alignment horizontal="center"/>
    </xf>
    <xf numFmtId="0" fontId="7" fillId="0" borderId="144" xfId="0" applyFont="1" applyBorder="1" applyAlignment="1">
      <alignment horizontal="center" wrapText="1"/>
    </xf>
    <xf numFmtId="0" fontId="7" fillId="0" borderId="158" xfId="0" applyFont="1" applyBorder="1" applyAlignment="1">
      <alignment horizontal="center" wrapText="1"/>
    </xf>
    <xf numFmtId="0" fontId="32" fillId="0" borderId="144" xfId="0" applyFont="1" applyBorder="1" applyAlignment="1">
      <alignment horizontal="center"/>
    </xf>
    <xf numFmtId="0" fontId="32" fillId="0" borderId="158" xfId="0" applyFont="1" applyBorder="1" applyAlignment="1">
      <alignment horizontal="center"/>
    </xf>
    <xf numFmtId="0" fontId="192" fillId="17" borderId="0" xfId="0" applyFont="1" applyFill="1" applyAlignment="1">
      <alignment horizontal="center"/>
    </xf>
    <xf numFmtId="0" fontId="71" fillId="41" borderId="47" xfId="0" applyFont="1" applyFill="1" applyBorder="1" applyAlignment="1">
      <alignment horizontal="center"/>
    </xf>
    <xf numFmtId="0" fontId="71" fillId="41" borderId="45" xfId="0" applyFont="1" applyFill="1" applyBorder="1" applyAlignment="1">
      <alignment horizontal="center"/>
    </xf>
    <xf numFmtId="0" fontId="71" fillId="41" borderId="115" xfId="0" applyFont="1" applyFill="1" applyBorder="1" applyAlignment="1">
      <alignment horizontal="center"/>
    </xf>
    <xf numFmtId="0" fontId="71" fillId="41" borderId="127" xfId="0" applyFont="1" applyFill="1" applyBorder="1" applyAlignment="1" applyProtection="1">
      <alignment horizontal="center"/>
      <protection locked="0"/>
    </xf>
    <xf numFmtId="0" fontId="71" fillId="0" borderId="47" xfId="0" applyFont="1" applyBorder="1" applyAlignment="1">
      <alignment horizontal="center"/>
    </xf>
    <xf numFmtId="0" fontId="71" fillId="0" borderId="45" xfId="0" applyFont="1" applyBorder="1" applyAlignment="1">
      <alignment horizontal="center"/>
    </xf>
    <xf numFmtId="0" fontId="88" fillId="16" borderId="47" xfId="0" applyFont="1" applyFill="1" applyBorder="1" applyAlignment="1">
      <alignment horizontal="center"/>
    </xf>
    <xf numFmtId="0" fontId="88" fillId="16" borderId="45" xfId="0" applyFont="1" applyFill="1" applyBorder="1" applyAlignment="1">
      <alignment horizontal="center"/>
    </xf>
    <xf numFmtId="0" fontId="71" fillId="17" borderId="47" xfId="0" applyFont="1" applyFill="1" applyBorder="1" applyAlignment="1">
      <alignment horizontal="center"/>
    </xf>
    <xf numFmtId="0" fontId="71" fillId="17" borderId="45" xfId="0" applyFont="1" applyFill="1" applyBorder="1" applyAlignment="1">
      <alignment horizontal="center"/>
    </xf>
    <xf numFmtId="0" fontId="0" fillId="0" borderId="0" xfId="0" applyAlignment="1">
      <alignment horizontal="center"/>
    </xf>
    <xf numFmtId="0" fontId="177" fillId="0" borderId="0" xfId="0" applyFont="1" applyAlignment="1">
      <alignment horizontal="right"/>
    </xf>
    <xf numFmtId="0" fontId="0" fillId="0" borderId="0" xfId="0" applyBorder="1"/>
    <xf numFmtId="0" fontId="2" fillId="0" borderId="0" xfId="0" applyFont="1" applyAlignment="1">
      <alignment vertical="center"/>
    </xf>
    <xf numFmtId="0" fontId="200" fillId="0" borderId="0" xfId="0" applyFont="1"/>
    <xf numFmtId="170" fontId="2" fillId="0" borderId="69" xfId="0" applyNumberFormat="1" applyFont="1" applyBorder="1" applyAlignment="1">
      <alignment horizontal="center"/>
    </xf>
    <xf numFmtId="6" fontId="2" fillId="0" borderId="69" xfId="0" applyNumberFormat="1" applyFont="1" applyBorder="1" applyAlignment="1">
      <alignment horizontal="center"/>
    </xf>
    <xf numFmtId="0" fontId="2" fillId="0" borderId="186" xfId="0" applyFont="1" applyBorder="1" applyAlignment="1">
      <alignment horizontal="center"/>
    </xf>
    <xf numFmtId="0" fontId="2" fillId="0" borderId="3" xfId="0" applyFont="1" applyBorder="1" applyAlignment="1">
      <alignment horizontal="center"/>
    </xf>
    <xf numFmtId="171" fontId="0" fillId="0" borderId="69" xfId="2" applyNumberFormat="1" applyFont="1" applyBorder="1" applyAlignment="1">
      <alignment horizontal="center"/>
    </xf>
    <xf numFmtId="0" fontId="2" fillId="0" borderId="69" xfId="0" applyFont="1" applyBorder="1" applyAlignment="1">
      <alignment horizontal="center"/>
    </xf>
    <xf numFmtId="0" fontId="201" fillId="0" borderId="0" xfId="0" applyFont="1" applyBorder="1" applyAlignment="1">
      <alignment vertical="center"/>
    </xf>
    <xf numFmtId="0" fontId="202" fillId="0" borderId="0" xfId="0" applyFont="1" applyBorder="1" applyAlignment="1">
      <alignment vertical="center"/>
    </xf>
    <xf numFmtId="0" fontId="203" fillId="0" borderId="0" xfId="0" applyFont="1" applyAlignment="1">
      <alignment vertical="center"/>
    </xf>
    <xf numFmtId="0" fontId="7" fillId="0" borderId="0" xfId="0" applyFont="1" applyBorder="1"/>
    <xf numFmtId="0" fontId="0" fillId="0" borderId="0" xfId="0" applyFill="1"/>
    <xf numFmtId="0" fontId="91" fillId="16" borderId="0" xfId="0" applyFont="1" applyFill="1" applyBorder="1" applyAlignment="1">
      <alignment horizontal="center"/>
    </xf>
    <xf numFmtId="0" fontId="0" fillId="0" borderId="0" xfId="0" applyFill="1" applyBorder="1"/>
    <xf numFmtId="0" fontId="91" fillId="0" borderId="0" xfId="0" applyFont="1" applyFill="1" applyBorder="1"/>
    <xf numFmtId="0" fontId="2" fillId="0" borderId="0" xfId="0" applyFont="1" applyBorder="1"/>
    <xf numFmtId="0" fontId="67" fillId="4" borderId="155" xfId="0" applyFont="1" applyFill="1" applyBorder="1" applyAlignment="1">
      <alignment horizontal="center" vertical="top" wrapText="1"/>
    </xf>
    <xf numFmtId="0" fontId="14" fillId="4" borderId="80" xfId="0" applyFont="1" applyFill="1" applyBorder="1" applyAlignment="1">
      <alignment horizontal="center" vertical="top" wrapText="1"/>
    </xf>
    <xf numFmtId="0" fontId="14" fillId="4" borderId="8" xfId="0" applyFont="1" applyFill="1" applyBorder="1" applyAlignment="1">
      <alignment horizontal="center" vertical="top" wrapText="1"/>
    </xf>
    <xf numFmtId="0" fontId="14" fillId="4" borderId="155" xfId="0" applyFont="1" applyFill="1" applyBorder="1" applyAlignment="1">
      <alignment horizontal="center" vertical="top" wrapText="1"/>
    </xf>
    <xf numFmtId="0" fontId="14" fillId="4" borderId="165" xfId="0" applyFont="1" applyFill="1" applyBorder="1" applyAlignment="1">
      <alignment horizontal="center" vertical="top" wrapText="1"/>
    </xf>
    <xf numFmtId="0" fontId="14" fillId="4" borderId="166" xfId="0" applyFont="1" applyFill="1" applyBorder="1" applyAlignment="1">
      <alignment horizontal="center" vertical="top" wrapText="1"/>
    </xf>
    <xf numFmtId="0" fontId="14" fillId="4" borderId="154" xfId="0" applyFont="1" applyFill="1" applyBorder="1" applyAlignment="1">
      <alignment horizontal="center" vertical="top" wrapText="1"/>
    </xf>
    <xf numFmtId="0" fontId="7" fillId="0" borderId="167" xfId="0" applyFont="1" applyBorder="1" applyAlignment="1">
      <alignment horizontal="center" vertical="top" wrapText="1"/>
    </xf>
    <xf numFmtId="10" fontId="19" fillId="3" borderId="155" xfId="0" applyNumberFormat="1" applyFont="1" applyFill="1" applyBorder="1" applyAlignment="1">
      <alignment vertical="top" wrapText="1"/>
    </xf>
    <xf numFmtId="10" fontId="19" fillId="3" borderId="154" xfId="0" applyNumberFormat="1" applyFont="1" applyFill="1" applyBorder="1" applyAlignment="1">
      <alignment vertical="top" wrapText="1"/>
    </xf>
    <xf numFmtId="10" fontId="19" fillId="3" borderId="165" xfId="0" applyNumberFormat="1" applyFont="1" applyFill="1" applyBorder="1" applyAlignment="1">
      <alignment vertical="top" wrapText="1"/>
    </xf>
    <xf numFmtId="10" fontId="19" fillId="3" borderId="168" xfId="0" applyNumberFormat="1" applyFont="1" applyFill="1" applyBorder="1" applyAlignment="1">
      <alignment vertical="top" wrapText="1"/>
    </xf>
    <xf numFmtId="9" fontId="19" fillId="3" borderId="169" xfId="0" applyNumberFormat="1" applyFont="1" applyFill="1" applyBorder="1" applyAlignment="1">
      <alignment vertical="top" wrapText="1"/>
    </xf>
    <xf numFmtId="3" fontId="19" fillId="2" borderId="156" xfId="0" applyNumberFormat="1" applyFont="1" applyFill="1" applyBorder="1" applyAlignment="1">
      <alignment vertical="top" wrapText="1"/>
    </xf>
    <xf numFmtId="0" fontId="19" fillId="2" borderId="168" xfId="0" applyFont="1" applyFill="1" applyBorder="1" applyAlignment="1">
      <alignment vertical="top" wrapText="1"/>
    </xf>
    <xf numFmtId="0" fontId="19" fillId="2" borderId="169" xfId="0" applyFont="1" applyFill="1" applyBorder="1" applyAlignment="1">
      <alignment vertical="top" wrapText="1"/>
    </xf>
    <xf numFmtId="3" fontId="19" fillId="2" borderId="168" xfId="0" applyNumberFormat="1" applyFont="1" applyFill="1" applyBorder="1" applyAlignment="1">
      <alignment vertical="top" wrapText="1"/>
    </xf>
    <xf numFmtId="0" fontId="19" fillId="2" borderId="92" xfId="0" applyFont="1" applyFill="1" applyBorder="1" applyAlignment="1">
      <alignment vertical="top" wrapText="1"/>
    </xf>
    <xf numFmtId="0" fontId="19" fillId="2" borderId="156" xfId="0" applyFont="1" applyFill="1" applyBorder="1" applyAlignment="1">
      <alignment vertical="top" wrapText="1"/>
    </xf>
    <xf numFmtId="165" fontId="19" fillId="2" borderId="169" xfId="2" applyNumberFormat="1" applyFont="1" applyFill="1" applyBorder="1" applyAlignment="1">
      <alignment vertical="top" wrapText="1"/>
    </xf>
    <xf numFmtId="165" fontId="19" fillId="3" borderId="156" xfId="2" applyNumberFormat="1" applyFont="1" applyFill="1" applyBorder="1" applyAlignment="1">
      <alignment vertical="top" wrapText="1"/>
    </xf>
    <xf numFmtId="165" fontId="19" fillId="3" borderId="168" xfId="2" applyNumberFormat="1" applyFont="1" applyFill="1" applyBorder="1" applyAlignment="1">
      <alignment vertical="top" wrapText="1"/>
    </xf>
    <xf numFmtId="165" fontId="19" fillId="3" borderId="169" xfId="2" applyNumberFormat="1" applyFont="1" applyFill="1" applyBorder="1" applyAlignment="1">
      <alignment vertical="top" wrapText="1"/>
    </xf>
    <xf numFmtId="165" fontId="19" fillId="3" borderId="92" xfId="2" applyNumberFormat="1" applyFont="1" applyFill="1" applyBorder="1" applyAlignment="1">
      <alignment vertical="top" wrapText="1"/>
    </xf>
    <xf numFmtId="165" fontId="19" fillId="3" borderId="169" xfId="0" applyNumberFormat="1" applyFont="1" applyFill="1" applyBorder="1" applyAlignment="1">
      <alignment vertical="top" wrapText="1"/>
    </xf>
    <xf numFmtId="10" fontId="19" fillId="2" borderId="156" xfId="0" applyNumberFormat="1" applyFont="1" applyFill="1" applyBorder="1" applyAlignment="1">
      <alignment vertical="top" wrapText="1"/>
    </xf>
    <xf numFmtId="10" fontId="19" fillId="2" borderId="168" xfId="0" applyNumberFormat="1" applyFont="1" applyFill="1" applyBorder="1" applyAlignment="1">
      <alignment vertical="top" wrapText="1"/>
    </xf>
    <xf numFmtId="10" fontId="19" fillId="2" borderId="169" xfId="3" applyNumberFormat="1" applyFont="1" applyFill="1" applyBorder="1" applyAlignment="1">
      <alignment vertical="top" wrapText="1"/>
    </xf>
    <xf numFmtId="10" fontId="19" fillId="2" borderId="92" xfId="0" applyNumberFormat="1" applyFont="1" applyFill="1" applyBorder="1" applyAlignment="1">
      <alignment vertical="top" wrapText="1"/>
    </xf>
    <xf numFmtId="10" fontId="19" fillId="2" borderId="169" xfId="0" applyNumberFormat="1" applyFont="1" applyFill="1" applyBorder="1" applyAlignment="1">
      <alignment vertical="top" wrapText="1"/>
    </xf>
    <xf numFmtId="165" fontId="19" fillId="2" borderId="156" xfId="2" applyNumberFormat="1" applyFont="1" applyFill="1" applyBorder="1" applyAlignment="1">
      <alignment vertical="top" wrapText="1"/>
    </xf>
    <xf numFmtId="165" fontId="19" fillId="2" borderId="168" xfId="2" applyNumberFormat="1" applyFont="1" applyFill="1" applyBorder="1" applyAlignment="1">
      <alignment vertical="top" wrapText="1"/>
    </xf>
    <xf numFmtId="165" fontId="19" fillId="2" borderId="92" xfId="2" applyNumberFormat="1" applyFont="1" applyFill="1" applyBorder="1" applyAlignment="1">
      <alignment vertical="top" wrapText="1"/>
    </xf>
    <xf numFmtId="165" fontId="19" fillId="2" borderId="169" xfId="0" applyNumberFormat="1" applyFont="1" applyFill="1" applyBorder="1" applyAlignment="1">
      <alignment vertical="top" wrapText="1"/>
    </xf>
    <xf numFmtId="10" fontId="19" fillId="0" borderId="156" xfId="3" applyNumberFormat="1" applyFont="1" applyBorder="1" applyAlignment="1">
      <alignment horizontal="center" vertical="top" wrapText="1"/>
    </xf>
    <xf numFmtId="10" fontId="19" fillId="0" borderId="168" xfId="3" applyNumberFormat="1" applyFont="1" applyBorder="1" applyAlignment="1">
      <alignment horizontal="center" vertical="top" wrapText="1"/>
    </xf>
    <xf numFmtId="10" fontId="19" fillId="0" borderId="169" xfId="3" applyNumberFormat="1" applyFont="1" applyBorder="1" applyAlignment="1">
      <alignment horizontal="center" vertical="top" wrapText="1"/>
    </xf>
    <xf numFmtId="10" fontId="19" fillId="0" borderId="92" xfId="3" applyNumberFormat="1" applyFont="1" applyBorder="1" applyAlignment="1">
      <alignment horizontal="center" vertical="top" wrapText="1"/>
    </xf>
    <xf numFmtId="0" fontId="7" fillId="0" borderId="4" xfId="0" applyFont="1" applyBorder="1" applyAlignment="1">
      <alignment horizontal="center" vertical="top" wrapText="1"/>
    </xf>
    <xf numFmtId="165" fontId="19" fillId="3" borderId="149" xfId="0" applyNumberFormat="1" applyFont="1" applyFill="1" applyBorder="1" applyAlignment="1">
      <alignment vertical="top" wrapText="1"/>
    </xf>
    <xf numFmtId="165" fontId="19" fillId="3" borderId="113" xfId="0" applyNumberFormat="1" applyFont="1" applyFill="1" applyBorder="1" applyAlignment="1">
      <alignment vertical="top" wrapText="1"/>
    </xf>
    <xf numFmtId="165" fontId="19" fillId="3" borderId="5" xfId="0" applyNumberFormat="1" applyFont="1" applyFill="1" applyBorder="1" applyAlignment="1">
      <alignment vertical="top" wrapText="1"/>
    </xf>
    <xf numFmtId="165" fontId="19" fillId="3" borderId="91" xfId="0" applyNumberFormat="1" applyFont="1" applyFill="1" applyBorder="1" applyAlignment="1">
      <alignment vertical="top" wrapText="1"/>
    </xf>
    <xf numFmtId="0" fontId="7" fillId="3" borderId="0" xfId="0" applyFont="1" applyFill="1" applyAlignment="1">
      <alignment horizontal="center" vertical="top" wrapText="1"/>
    </xf>
    <xf numFmtId="0" fontId="7" fillId="3" borderId="0" xfId="0" applyFont="1" applyFill="1" applyAlignment="1">
      <alignment vertical="top" wrapText="1"/>
    </xf>
    <xf numFmtId="10" fontId="7" fillId="3" borderId="9" xfId="3" applyNumberFormat="1" applyFont="1" applyFill="1" applyBorder="1" applyAlignment="1">
      <alignment vertical="top" wrapText="1"/>
    </xf>
    <xf numFmtId="0" fontId="7" fillId="2" borderId="9" xfId="0" applyFont="1" applyFill="1" applyBorder="1" applyAlignment="1">
      <alignment vertical="top" wrapText="1"/>
    </xf>
    <xf numFmtId="0" fontId="7" fillId="0" borderId="0" xfId="0" applyFont="1" applyAlignment="1">
      <alignment horizontal="center" vertical="top" wrapText="1"/>
    </xf>
    <xf numFmtId="0" fontId="7" fillId="0" borderId="155" xfId="0" applyFont="1" applyBorder="1" applyAlignment="1">
      <alignment horizontal="center" vertical="top" wrapText="1"/>
    </xf>
    <xf numFmtId="9" fontId="19" fillId="3" borderId="165" xfId="0" applyNumberFormat="1" applyFont="1" applyFill="1" applyBorder="1" applyAlignment="1">
      <alignment vertical="top" wrapText="1"/>
    </xf>
    <xf numFmtId="0" fontId="7" fillId="0" borderId="156" xfId="0" applyFont="1" applyBorder="1" applyAlignment="1">
      <alignment horizontal="center" vertical="top" wrapText="1"/>
    </xf>
    <xf numFmtId="10" fontId="19" fillId="3" borderId="169" xfId="3" applyNumberFormat="1" applyFont="1" applyFill="1" applyBorder="1" applyAlignment="1">
      <alignment vertical="top" wrapText="1"/>
    </xf>
    <xf numFmtId="44" fontId="19" fillId="2" borderId="168" xfId="2" applyFont="1" applyFill="1" applyBorder="1" applyAlignment="1">
      <alignment vertical="top" wrapText="1"/>
    </xf>
    <xf numFmtId="0" fontId="7" fillId="0" borderId="149" xfId="0" applyFont="1" applyBorder="1" applyAlignment="1">
      <alignment horizontal="center" vertical="top" wrapText="1"/>
    </xf>
    <xf numFmtId="10" fontId="19" fillId="3" borderId="113" xfId="3" applyNumberFormat="1" applyFont="1" applyFill="1" applyBorder="1" applyAlignment="1">
      <alignment horizontal="center" vertical="top" wrapText="1"/>
    </xf>
    <xf numFmtId="10" fontId="19" fillId="3" borderId="5" xfId="3" applyNumberFormat="1" applyFont="1" applyFill="1" applyBorder="1" applyAlignment="1">
      <alignment horizontal="center" vertical="top" wrapText="1"/>
    </xf>
    <xf numFmtId="0" fontId="14" fillId="4" borderId="149" xfId="0" applyFont="1" applyFill="1" applyBorder="1" applyAlignment="1">
      <alignment horizontal="center" vertical="top" wrapText="1"/>
    </xf>
    <xf numFmtId="165" fontId="14" fillId="4" borderId="113" xfId="0" applyNumberFormat="1" applyFont="1" applyFill="1" applyBorder="1" applyAlignment="1">
      <alignment vertical="top" wrapText="1"/>
    </xf>
    <xf numFmtId="165" fontId="14" fillId="4" borderId="5" xfId="0" applyNumberFormat="1" applyFont="1" applyFill="1" applyBorder="1" applyAlignment="1">
      <alignment vertical="top" wrapText="1"/>
    </xf>
    <xf numFmtId="165" fontId="2" fillId="0" borderId="0" xfId="0" applyNumberFormat="1" applyFont="1"/>
    <xf numFmtId="10" fontId="14" fillId="4" borderId="113" xfId="3" applyNumberFormat="1" applyFont="1" applyFill="1" applyBorder="1" applyAlignment="1">
      <alignment vertical="top" wrapText="1"/>
    </xf>
    <xf numFmtId="0" fontId="144" fillId="16" borderId="51" xfId="7" applyFont="1" applyFill="1" applyBorder="1" applyAlignment="1">
      <alignment horizontal="right"/>
    </xf>
    <xf numFmtId="0" fontId="141" fillId="0" borderId="0" xfId="7" applyAlignment="1">
      <alignment horizontal="left" vertical="center"/>
    </xf>
    <xf numFmtId="0" fontId="141" fillId="0" borderId="0" xfId="7" applyAlignment="1">
      <alignment vertical="center"/>
    </xf>
    <xf numFmtId="0" fontId="205" fillId="16" borderId="51" xfId="7" applyFont="1" applyFill="1" applyBorder="1" applyAlignment="1">
      <alignment horizontal="center"/>
    </xf>
    <xf numFmtId="10" fontId="144" fillId="16" borderId="51" xfId="7" applyNumberFormat="1" applyFont="1" applyFill="1" applyBorder="1" applyAlignment="1">
      <alignment horizontal="center" vertical="center"/>
    </xf>
    <xf numFmtId="0" fontId="144" fillId="16" borderId="51" xfId="7" applyFont="1" applyFill="1" applyBorder="1" applyAlignment="1">
      <alignment horizontal="right" vertical="center"/>
    </xf>
    <xf numFmtId="9" fontId="206" fillId="16" borderId="0" xfId="7" applyNumberFormat="1" applyFont="1" applyFill="1" applyAlignment="1">
      <alignment vertical="center"/>
    </xf>
    <xf numFmtId="10" fontId="143" fillId="20" borderId="51" xfId="7" applyNumberFormat="1" applyFont="1" applyFill="1" applyBorder="1" applyAlignment="1">
      <alignment horizontal="center" vertical="center"/>
    </xf>
    <xf numFmtId="0" fontId="167" fillId="51" borderId="0" xfId="0" applyFont="1" applyFill="1" applyAlignment="1">
      <alignment vertical="center"/>
    </xf>
    <xf numFmtId="0" fontId="147" fillId="0" borderId="0" xfId="8" applyAlignment="1">
      <alignment vertical="center" wrapText="1"/>
    </xf>
    <xf numFmtId="0" fontId="150" fillId="32" borderId="214" xfId="8" applyFont="1" applyFill="1" applyBorder="1" applyAlignment="1">
      <alignment horizontal="center" vertical="center" wrapText="1"/>
    </xf>
    <xf numFmtId="0" fontId="92" fillId="0" borderId="213" xfId="8" applyFont="1" applyBorder="1" applyAlignment="1">
      <alignment vertical="center"/>
    </xf>
    <xf numFmtId="0" fontId="92" fillId="0" borderId="212" xfId="8" applyFont="1" applyBorder="1" applyAlignment="1">
      <alignment vertical="center"/>
    </xf>
    <xf numFmtId="0" fontId="148" fillId="0" borderId="0" xfId="8" applyFont="1" applyAlignment="1">
      <alignment vertical="center" wrapText="1"/>
    </xf>
    <xf numFmtId="0" fontId="147" fillId="0" borderId="0" xfId="8" applyAlignment="1">
      <alignment vertical="center"/>
    </xf>
    <xf numFmtId="0" fontId="25" fillId="0" borderId="0" xfId="0" applyFont="1" applyAlignment="1">
      <alignment vertical="center"/>
    </xf>
    <xf numFmtId="0" fontId="152" fillId="0" borderId="0" xfId="8" applyFont="1" applyAlignment="1">
      <alignment vertical="center"/>
    </xf>
    <xf numFmtId="0" fontId="92" fillId="0" borderId="227" xfId="8" applyFont="1" applyBorder="1" applyAlignment="1">
      <alignment vertical="center"/>
    </xf>
    <xf numFmtId="0" fontId="121" fillId="51" borderId="226" xfId="8" applyFont="1" applyFill="1" applyBorder="1" applyAlignment="1">
      <alignment horizontal="center" vertical="center" wrapText="1"/>
    </xf>
    <xf numFmtId="0" fontId="148" fillId="51" borderId="0" xfId="8" applyFont="1" applyFill="1" applyAlignment="1">
      <alignment vertical="center" wrapText="1"/>
    </xf>
    <xf numFmtId="0" fontId="147" fillId="0" borderId="0" xfId="8"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23" fillId="0" borderId="0" xfId="0" applyFont="1" applyAlignment="1">
      <alignment vertical="center"/>
    </xf>
    <xf numFmtId="0" fontId="60" fillId="17" borderId="0" xfId="0" applyFont="1" applyFill="1" applyAlignment="1">
      <alignment horizontal="center"/>
    </xf>
    <xf numFmtId="0" fontId="60" fillId="16" borderId="0" xfId="0" applyFont="1" applyFill="1" applyAlignment="1">
      <alignment horizontal="left" wrapText="1"/>
    </xf>
    <xf numFmtId="0" fontId="60" fillId="97" borderId="0" xfId="0" applyFont="1" applyFill="1" applyAlignment="1">
      <alignment horizontal="center" vertical="center" wrapText="1"/>
    </xf>
    <xf numFmtId="0" fontId="60" fillId="97" borderId="0" xfId="0" applyFont="1" applyFill="1" applyAlignment="1">
      <alignment horizontal="center" vertical="center" wrapText="1"/>
    </xf>
    <xf numFmtId="4" fontId="183" fillId="80" borderId="0" xfId="0" applyNumberFormat="1" applyFont="1" applyFill="1" applyAlignment="1">
      <alignment horizontal="center" vertical="center" wrapText="1"/>
    </xf>
    <xf numFmtId="0" fontId="183" fillId="80" borderId="0" xfId="0" applyFont="1" applyFill="1" applyAlignment="1">
      <alignment vertical="center" wrapText="1"/>
    </xf>
    <xf numFmtId="0" fontId="2" fillId="80" borderId="0" xfId="0" applyFont="1" applyFill="1" applyAlignment="1">
      <alignment vertical="center" wrapText="1"/>
    </xf>
    <xf numFmtId="0" fontId="2" fillId="97" borderId="0" xfId="0" applyFont="1" applyFill="1" applyAlignment="1">
      <alignment vertical="center" wrapText="1"/>
    </xf>
    <xf numFmtId="8" fontId="183" fillId="80" borderId="0" xfId="0" applyNumberFormat="1" applyFont="1" applyFill="1" applyAlignment="1">
      <alignment horizontal="center" vertical="center" wrapText="1"/>
    </xf>
    <xf numFmtId="3" fontId="183" fillId="97" borderId="0" xfId="0" applyNumberFormat="1" applyFont="1" applyFill="1" applyAlignment="1">
      <alignment horizontal="center" vertical="center" wrapText="1"/>
    </xf>
    <xf numFmtId="3" fontId="183" fillId="80" borderId="0" xfId="0" applyNumberFormat="1" applyFont="1" applyFill="1" applyAlignment="1">
      <alignment horizontal="center" vertical="center" wrapText="1"/>
    </xf>
    <xf numFmtId="0" fontId="183" fillId="80" borderId="0" xfId="0" applyNumberFormat="1" applyFont="1" applyFill="1" applyAlignment="1">
      <alignment horizontal="center" vertical="center" wrapText="1"/>
    </xf>
    <xf numFmtId="4" fontId="2" fillId="0" borderId="51" xfId="0" applyNumberFormat="1" applyFont="1" applyBorder="1" applyAlignment="1">
      <alignment horizontal="center" vertical="center" wrapText="1"/>
    </xf>
    <xf numFmtId="0" fontId="2" fillId="0" borderId="51" xfId="0" applyFont="1" applyBorder="1" applyAlignment="1">
      <alignment horizontal="left" vertical="center" wrapText="1"/>
    </xf>
    <xf numFmtId="0" fontId="2" fillId="0" borderId="51" xfId="0" applyFont="1" applyBorder="1" applyAlignment="1">
      <alignment horizontal="center" vertical="center" wrapText="1"/>
    </xf>
    <xf numFmtId="3" fontId="2" fillId="15" borderId="51" xfId="0" applyNumberFormat="1" applyFont="1" applyFill="1" applyBorder="1" applyAlignment="1">
      <alignment horizontal="center" vertical="center" wrapText="1"/>
    </xf>
    <xf numFmtId="9" fontId="2" fillId="15" borderId="51" xfId="0" applyNumberFormat="1" applyFont="1" applyFill="1" applyBorder="1" applyAlignment="1">
      <alignment horizontal="center" vertical="center" wrapText="1"/>
    </xf>
    <xf numFmtId="3" fontId="2" fillId="0" borderId="51" xfId="0" applyNumberFormat="1" applyFont="1" applyBorder="1" applyAlignment="1">
      <alignment horizontal="center" vertical="center" wrapText="1"/>
    </xf>
    <xf numFmtId="0" fontId="2" fillId="15" borderId="51" xfId="0" applyFont="1" applyFill="1" applyBorder="1" applyAlignment="1">
      <alignment horizontal="center" vertical="center" wrapText="1"/>
    </xf>
    <xf numFmtId="3" fontId="2" fillId="0" borderId="51" xfId="1" applyNumberFormat="1" applyFont="1" applyBorder="1" applyAlignment="1">
      <alignment horizontal="center" vertical="center" wrapText="1"/>
    </xf>
    <xf numFmtId="6" fontId="2" fillId="15" borderId="51" xfId="0" applyNumberFormat="1" applyFont="1" applyFill="1" applyBorder="1" applyAlignment="1">
      <alignment horizontal="center" vertical="center" wrapText="1"/>
    </xf>
    <xf numFmtId="6" fontId="2" fillId="0" borderId="51" xfId="0" applyNumberFormat="1" applyFont="1" applyBorder="1" applyAlignment="1">
      <alignment horizontal="center" vertical="center" wrapText="1"/>
    </xf>
    <xf numFmtId="9" fontId="2" fillId="0" borderId="51" xfId="0" applyNumberFormat="1" applyFont="1" applyBorder="1" applyAlignment="1">
      <alignment horizontal="center" vertical="center" wrapText="1"/>
    </xf>
    <xf numFmtId="0" fontId="136" fillId="97" borderId="0" xfId="0" applyFont="1" applyFill="1" applyAlignment="1">
      <alignment vertical="center"/>
    </xf>
    <xf numFmtId="0" fontId="60" fillId="97" borderId="0" xfId="0" applyFont="1" applyFill="1" applyAlignment="1">
      <alignment vertical="center"/>
    </xf>
    <xf numFmtId="0" fontId="2" fillId="0" borderId="176" xfId="0" applyFont="1" applyBorder="1"/>
    <xf numFmtId="0" fontId="207" fillId="3" borderId="0" xfId="0" applyFont="1" applyFill="1" applyAlignment="1">
      <alignment horizontal="left"/>
    </xf>
    <xf numFmtId="0" fontId="2" fillId="0" borderId="2" xfId="0" applyFont="1" applyBorder="1"/>
    <xf numFmtId="0" fontId="2" fillId="17" borderId="2" xfId="0" applyFont="1" applyFill="1" applyBorder="1"/>
    <xf numFmtId="0" fontId="2" fillId="0" borderId="19" xfId="0" applyFont="1" applyBorder="1"/>
    <xf numFmtId="0" fontId="37" fillId="3" borderId="3" xfId="0" applyFont="1" applyFill="1" applyBorder="1"/>
    <xf numFmtId="0" fontId="2" fillId="3" borderId="0" xfId="0" applyFont="1" applyFill="1"/>
    <xf numFmtId="0" fontId="2" fillId="0" borderId="4" xfId="0" applyFont="1" applyBorder="1"/>
    <xf numFmtId="0" fontId="2" fillId="0" borderId="1" xfId="0" applyFont="1" applyBorder="1"/>
    <xf numFmtId="0" fontId="2" fillId="0" borderId="5" xfId="0" applyFont="1" applyBorder="1"/>
    <xf numFmtId="0" fontId="2" fillId="0" borderId="0" xfId="0" applyFont="1" applyAlignment="1">
      <alignment horizontal="center"/>
    </xf>
    <xf numFmtId="0" fontId="60" fillId="16" borderId="186" xfId="0" applyFont="1" applyFill="1" applyBorder="1" applyAlignment="1">
      <alignment horizontal="center"/>
    </xf>
    <xf numFmtId="0" fontId="60" fillId="16" borderId="187" xfId="0" applyFont="1" applyFill="1" applyBorder="1" applyAlignment="1">
      <alignment horizontal="center"/>
    </xf>
    <xf numFmtId="0" fontId="60" fillId="16" borderId="176" xfId="0" applyFont="1" applyFill="1" applyBorder="1" applyAlignment="1">
      <alignment horizontal="center"/>
    </xf>
    <xf numFmtId="0" fontId="60" fillId="16" borderId="177" xfId="0" applyFont="1" applyFill="1" applyBorder="1" applyAlignment="1">
      <alignment horizontal="center"/>
    </xf>
    <xf numFmtId="0" fontId="60" fillId="53" borderId="187" xfId="0" applyFont="1" applyFill="1" applyBorder="1" applyAlignment="1">
      <alignment horizontal="center"/>
    </xf>
    <xf numFmtId="0" fontId="2" fillId="0" borderId="1" xfId="0" applyFont="1" applyBorder="1" applyAlignment="1">
      <alignment horizontal="center"/>
    </xf>
    <xf numFmtId="0" fontId="37" fillId="3" borderId="3" xfId="0" applyFont="1" applyFill="1" applyBorder="1" applyAlignment="1">
      <alignment horizontal="left" indent="1"/>
    </xf>
    <xf numFmtId="1" fontId="7" fillId="0" borderId="176" xfId="0" applyNumberFormat="1" applyFont="1" applyBorder="1" applyAlignment="1">
      <alignment horizontal="center"/>
    </xf>
    <xf numFmtId="1" fontId="136" fillId="16" borderId="176" xfId="0" applyNumberFormat="1" applyFont="1" applyFill="1" applyBorder="1" applyAlignment="1">
      <alignment horizontal="center"/>
    </xf>
    <xf numFmtId="1" fontId="68" fillId="17" borderId="49" xfId="0" applyNumberFormat="1" applyFont="1" applyFill="1" applyBorder="1" applyAlignment="1">
      <alignment horizontal="center"/>
    </xf>
    <xf numFmtId="1" fontId="2" fillId="3" borderId="19" xfId="1" applyNumberFormat="1" applyFont="1" applyFill="1" applyBorder="1" applyAlignment="1">
      <alignment horizontal="center"/>
    </xf>
    <xf numFmtId="1" fontId="2" fillId="0" borderId="19" xfId="1" applyNumberFormat="1" applyFont="1" applyBorder="1" applyAlignment="1">
      <alignment horizontal="center"/>
    </xf>
    <xf numFmtId="1" fontId="2" fillId="0" borderId="0" xfId="0" applyNumberFormat="1" applyFont="1" applyAlignment="1">
      <alignment horizontal="center"/>
    </xf>
    <xf numFmtId="1" fontId="68" fillId="17" borderId="74" xfId="0" applyNumberFormat="1" applyFont="1" applyFill="1" applyBorder="1" applyAlignment="1">
      <alignment horizontal="center"/>
    </xf>
    <xf numFmtId="0" fontId="2" fillId="0" borderId="0" xfId="0" applyFont="1" applyBorder="1" applyAlignment="1">
      <alignment horizontal="center"/>
    </xf>
    <xf numFmtId="0" fontId="49" fillId="53" borderId="2" xfId="0" applyFont="1" applyFill="1" applyBorder="1" applyAlignment="1">
      <alignment horizontal="center"/>
    </xf>
    <xf numFmtId="0" fontId="37" fillId="3" borderId="167" xfId="0" applyFont="1" applyFill="1" applyBorder="1" applyAlignment="1">
      <alignment horizontal="left" indent="1"/>
    </xf>
    <xf numFmtId="0" fontId="2" fillId="0" borderId="127" xfId="0" applyFont="1" applyBorder="1"/>
    <xf numFmtId="1" fontId="2" fillId="3" borderId="128" xfId="1" applyNumberFormat="1" applyFont="1" applyFill="1" applyBorder="1" applyAlignment="1">
      <alignment horizontal="center"/>
    </xf>
    <xf numFmtId="0" fontId="2" fillId="0" borderId="92" xfId="0" applyFont="1" applyBorder="1" applyAlignment="1">
      <alignment horizontal="center"/>
    </xf>
    <xf numFmtId="0" fontId="37" fillId="0" borderId="167" xfId="0" applyFont="1" applyBorder="1" applyAlignment="1">
      <alignment horizontal="left" indent="1"/>
    </xf>
    <xf numFmtId="0" fontId="37" fillId="0" borderId="68" xfId="0" applyFont="1" applyBorder="1" applyAlignment="1">
      <alignment horizontal="left" indent="1"/>
    </xf>
    <xf numFmtId="0" fontId="2" fillId="0" borderId="45" xfId="0" applyFont="1" applyBorder="1"/>
    <xf numFmtId="1" fontId="2" fillId="3" borderId="51" xfId="1" applyNumberFormat="1" applyFont="1" applyFill="1" applyBorder="1" applyAlignment="1">
      <alignment horizontal="center"/>
    </xf>
    <xf numFmtId="0" fontId="2" fillId="0" borderId="63" xfId="0" applyFont="1" applyBorder="1" applyAlignment="1">
      <alignment horizontal="center"/>
    </xf>
    <xf numFmtId="0" fontId="2" fillId="0" borderId="45" xfId="0" applyFont="1" applyBorder="1" applyAlignment="1">
      <alignment horizontal="center"/>
    </xf>
    <xf numFmtId="0" fontId="2" fillId="3" borderId="127" xfId="0" applyFont="1" applyFill="1" applyBorder="1"/>
    <xf numFmtId="0" fontId="7" fillId="0" borderId="167" xfId="0" applyFont="1" applyBorder="1"/>
    <xf numFmtId="1" fontId="2" fillId="0" borderId="128" xfId="0" applyNumberFormat="1" applyFont="1" applyBorder="1" applyAlignment="1">
      <alignment horizontal="center"/>
    </xf>
    <xf numFmtId="1" fontId="2" fillId="0" borderId="129" xfId="0" applyNumberFormat="1" applyFont="1" applyBorder="1" applyAlignment="1">
      <alignment horizontal="center"/>
    </xf>
    <xf numFmtId="1" fontId="2" fillId="3" borderId="129" xfId="1" applyNumberFormat="1" applyFont="1" applyFill="1" applyBorder="1" applyAlignment="1">
      <alignment horizontal="center"/>
    </xf>
    <xf numFmtId="0" fontId="37" fillId="3" borderId="68" xfId="0" applyFont="1" applyFill="1" applyBorder="1"/>
    <xf numFmtId="0" fontId="2" fillId="3" borderId="45" xfId="0" applyFont="1" applyFill="1" applyBorder="1"/>
    <xf numFmtId="0" fontId="37" fillId="0" borderId="167" xfId="0" applyFont="1" applyBorder="1"/>
    <xf numFmtId="0" fontId="59" fillId="53" borderId="1" xfId="0" applyFont="1" applyFill="1" applyBorder="1" applyAlignment="1">
      <alignment horizontal="center"/>
    </xf>
    <xf numFmtId="0" fontId="59" fillId="39" borderId="1" xfId="0" applyFont="1" applyFill="1" applyBorder="1" applyAlignment="1">
      <alignment horizontal="center"/>
    </xf>
    <xf numFmtId="0" fontId="60" fillId="39" borderId="187" xfId="0" applyFont="1" applyFill="1" applyBorder="1" applyAlignment="1">
      <alignment horizontal="center"/>
    </xf>
    <xf numFmtId="0" fontId="49" fillId="39" borderId="2" xfId="0" applyFont="1" applyFill="1" applyBorder="1" applyAlignment="1">
      <alignment horizontal="center"/>
    </xf>
    <xf numFmtId="0" fontId="2" fillId="0" borderId="119" xfId="0" applyFont="1" applyBorder="1" applyAlignment="1">
      <alignment horizontal="center"/>
    </xf>
    <xf numFmtId="0" fontId="37" fillId="0" borderId="142" xfId="0" applyFont="1" applyBorder="1" applyAlignment="1">
      <alignment horizontal="left" indent="1"/>
    </xf>
    <xf numFmtId="0" fontId="2" fillId="0" borderId="43" xfId="0" applyFont="1" applyBorder="1"/>
    <xf numFmtId="1" fontId="2" fillId="3" borderId="49" xfId="1" applyNumberFormat="1" applyFont="1" applyFill="1" applyBorder="1" applyAlignment="1">
      <alignment horizontal="center"/>
    </xf>
    <xf numFmtId="0" fontId="59" fillId="39" borderId="144" xfId="0" applyFont="1" applyFill="1" applyBorder="1" applyAlignment="1">
      <alignment horizontal="right" vertical="center"/>
    </xf>
    <xf numFmtId="0" fontId="59" fillId="39" borderId="116" xfId="0" applyFont="1" applyFill="1" applyBorder="1" applyAlignment="1">
      <alignment horizontal="right" vertical="center"/>
    </xf>
    <xf numFmtId="1" fontId="59" fillId="39" borderId="161" xfId="1" applyNumberFormat="1" applyFont="1" applyFill="1" applyBorder="1" applyAlignment="1">
      <alignment horizontal="center" vertical="center"/>
    </xf>
    <xf numFmtId="1" fontId="59" fillId="53" borderId="85" xfId="1" applyNumberFormat="1" applyFont="1" applyFill="1" applyBorder="1" applyAlignment="1">
      <alignment horizontal="center" vertical="center"/>
    </xf>
    <xf numFmtId="0" fontId="59" fillId="53" borderId="9" xfId="0" applyFont="1" applyFill="1" applyBorder="1" applyAlignment="1">
      <alignment horizontal="center" vertical="center"/>
    </xf>
    <xf numFmtId="1" fontId="59" fillId="39" borderId="85" xfId="1" applyNumberFormat="1" applyFont="1" applyFill="1" applyBorder="1" applyAlignment="1">
      <alignment horizontal="center" vertical="center"/>
    </xf>
    <xf numFmtId="0" fontId="59" fillId="39" borderId="9" xfId="0" applyFont="1" applyFill="1" applyBorder="1" applyAlignment="1">
      <alignment horizontal="center" vertical="center"/>
    </xf>
    <xf numFmtId="0" fontId="7" fillId="0" borderId="0" xfId="0" applyFont="1" applyAlignment="1">
      <alignment vertical="center"/>
    </xf>
    <xf numFmtId="1" fontId="59" fillId="53" borderId="9" xfId="0" applyNumberFormat="1" applyFont="1" applyFill="1" applyBorder="1" applyAlignment="1">
      <alignment horizontal="center" vertical="center"/>
    </xf>
    <xf numFmtId="1" fontId="59" fillId="39" borderId="9" xfId="0" applyNumberFormat="1" applyFont="1" applyFill="1" applyBorder="1" applyAlignment="1">
      <alignment horizontal="center" vertical="center"/>
    </xf>
    <xf numFmtId="1" fontId="59" fillId="39" borderId="144" xfId="1" applyNumberFormat="1" applyFont="1" applyFill="1" applyBorder="1" applyAlignment="1">
      <alignment horizontal="center" vertical="center"/>
    </xf>
    <xf numFmtId="0" fontId="7" fillId="27" borderId="144" xfId="0" applyFont="1" applyFill="1" applyBorder="1" applyAlignment="1">
      <alignment horizontal="right" vertical="center"/>
    </xf>
    <xf numFmtId="0" fontId="7" fillId="27" borderId="116" xfId="0" applyFont="1" applyFill="1" applyBorder="1" applyAlignment="1">
      <alignment horizontal="right" vertical="center"/>
    </xf>
    <xf numFmtId="1" fontId="7" fillId="27" borderId="161" xfId="1" applyNumberFormat="1" applyFont="1" applyFill="1" applyBorder="1" applyAlignment="1">
      <alignment horizontal="center" vertical="center"/>
    </xf>
    <xf numFmtId="0" fontId="37" fillId="0" borderId="0" xfId="0" applyFont="1" applyAlignment="1">
      <alignment horizontal="center" vertical="center"/>
    </xf>
    <xf numFmtId="0" fontId="209" fillId="97" borderId="1" xfId="0" applyFont="1" applyFill="1" applyBorder="1" applyAlignment="1">
      <alignment horizontal="center" vertical="center"/>
    </xf>
    <xf numFmtId="0" fontId="2" fillId="0" borderId="7" xfId="0" applyFont="1" applyBorder="1"/>
    <xf numFmtId="0" fontId="2" fillId="15" borderId="7" xfId="0" applyFont="1" applyFill="1" applyBorder="1"/>
    <xf numFmtId="0" fontId="2" fillId="0" borderId="8" xfId="0" applyFont="1" applyBorder="1"/>
    <xf numFmtId="0" fontId="28" fillId="3" borderId="3" xfId="0" applyFont="1" applyFill="1" applyBorder="1" applyAlignment="1">
      <alignment horizontal="center"/>
    </xf>
    <xf numFmtId="0" fontId="2" fillId="15" borderId="1" xfId="0" applyFont="1" applyFill="1" applyBorder="1"/>
    <xf numFmtId="0" fontId="37" fillId="0" borderId="6" xfId="0" applyFont="1" applyBorder="1"/>
    <xf numFmtId="0" fontId="2" fillId="0" borderId="90" xfId="0" applyFont="1" applyBorder="1"/>
    <xf numFmtId="0" fontId="2" fillId="0" borderId="80" xfId="0" applyFont="1" applyBorder="1"/>
    <xf numFmtId="0" fontId="2" fillId="0" borderId="20" xfId="0" applyFont="1" applyBorder="1"/>
    <xf numFmtId="0" fontId="2" fillId="16" borderId="69" xfId="0" applyFont="1" applyFill="1" applyBorder="1"/>
    <xf numFmtId="0" fontId="2" fillId="0" borderId="79" xfId="0" applyFont="1" applyBorder="1"/>
    <xf numFmtId="165" fontId="2" fillId="0" borderId="69" xfId="2" applyNumberFormat="1" applyFont="1" applyBorder="1"/>
    <xf numFmtId="0" fontId="2" fillId="0" borderId="6" xfId="0" applyFont="1" applyBorder="1"/>
    <xf numFmtId="165" fontId="2" fillId="3" borderId="79" xfId="2" applyNumberFormat="1" applyFont="1" applyFill="1" applyBorder="1"/>
    <xf numFmtId="0" fontId="2" fillId="0" borderId="144" xfId="0" applyFont="1" applyBorder="1"/>
    <xf numFmtId="0" fontId="37" fillId="0" borderId="69" xfId="0" applyFont="1" applyBorder="1"/>
    <xf numFmtId="0" fontId="210" fillId="17" borderId="3" xfId="0" applyFont="1" applyFill="1" applyBorder="1"/>
    <xf numFmtId="165" fontId="2" fillId="3" borderId="0" xfId="2" applyNumberFormat="1" applyFont="1" applyFill="1" applyBorder="1"/>
    <xf numFmtId="165" fontId="2" fillId="3" borderId="19" xfId="2" applyNumberFormat="1" applyFont="1" applyFill="1" applyBorder="1"/>
    <xf numFmtId="165" fontId="2" fillId="3" borderId="2" xfId="2" applyNumberFormat="1" applyFont="1" applyFill="1" applyBorder="1"/>
    <xf numFmtId="0" fontId="2" fillId="2" borderId="0" xfId="0" applyFont="1" applyFill="1"/>
    <xf numFmtId="165" fontId="2" fillId="3" borderId="113" xfId="2" applyNumberFormat="1" applyFont="1" applyFill="1" applyBorder="1"/>
    <xf numFmtId="0" fontId="37" fillId="3" borderId="69" xfId="0" applyFont="1" applyFill="1" applyBorder="1"/>
    <xf numFmtId="0" fontId="2" fillId="17" borderId="3" xfId="0" applyFont="1" applyFill="1" applyBorder="1"/>
    <xf numFmtId="0" fontId="2" fillId="17" borderId="0" xfId="0" applyFont="1" applyFill="1"/>
    <xf numFmtId="0" fontId="2" fillId="27" borderId="2" xfId="0" applyFont="1" applyFill="1" applyBorder="1"/>
    <xf numFmtId="0" fontId="2" fillId="27" borderId="3" xfId="0" applyFont="1" applyFill="1" applyBorder="1"/>
    <xf numFmtId="0" fontId="2" fillId="27" borderId="0" xfId="0" applyFont="1" applyFill="1"/>
    <xf numFmtId="0" fontId="2" fillId="39" borderId="2" xfId="0" applyFont="1" applyFill="1" applyBorder="1"/>
    <xf numFmtId="0" fontId="7" fillId="14" borderId="144" xfId="0" applyFont="1" applyFill="1" applyBorder="1"/>
    <xf numFmtId="0" fontId="3" fillId="14" borderId="54" xfId="0" applyFont="1" applyFill="1" applyBorder="1"/>
    <xf numFmtId="165" fontId="3" fillId="3" borderId="116" xfId="2" applyNumberFormat="1" applyFont="1" applyFill="1" applyBorder="1"/>
    <xf numFmtId="165" fontId="3" fillId="14" borderId="116" xfId="2" applyNumberFormat="1" applyFont="1" applyFill="1" applyBorder="1"/>
    <xf numFmtId="0" fontId="7" fillId="14" borderId="166" xfId="0" applyFont="1" applyFill="1" applyBorder="1"/>
    <xf numFmtId="0" fontId="2" fillId="0" borderId="167" xfId="0" applyFont="1" applyBorder="1"/>
    <xf numFmtId="0" fontId="2" fillId="0" borderId="169" xfId="0" applyFont="1" applyBorder="1"/>
    <xf numFmtId="0" fontId="2" fillId="3" borderId="79" xfId="0" applyFont="1" applyFill="1" applyBorder="1"/>
    <xf numFmtId="0" fontId="2" fillId="3" borderId="19" xfId="0" applyFont="1" applyFill="1" applyBorder="1"/>
    <xf numFmtId="0" fontId="2" fillId="3" borderId="2" xfId="0" applyFont="1" applyFill="1" applyBorder="1"/>
    <xf numFmtId="165" fontId="2" fillId="0" borderId="54" xfId="2" applyNumberFormat="1" applyFont="1" applyBorder="1"/>
    <xf numFmtId="165" fontId="2" fillId="0" borderId="158" xfId="2" applyNumberFormat="1" applyFont="1" applyBorder="1"/>
    <xf numFmtId="0" fontId="2" fillId="0" borderId="54" xfId="2" applyNumberFormat="1" applyFont="1" applyBorder="1"/>
    <xf numFmtId="0" fontId="2" fillId="0" borderId="9" xfId="2" applyNumberFormat="1" applyFont="1" applyBorder="1"/>
    <xf numFmtId="9" fontId="2" fillId="2" borderId="5" xfId="0" applyNumberFormat="1" applyFont="1" applyFill="1" applyBorder="1"/>
    <xf numFmtId="0" fontId="2" fillId="3" borderId="80" xfId="0" applyFont="1" applyFill="1" applyBorder="1"/>
    <xf numFmtId="0" fontId="2" fillId="3" borderId="7" xfId="0" applyFont="1" applyFill="1" applyBorder="1"/>
    <xf numFmtId="0" fontId="2" fillId="3" borderId="20" xfId="0" applyFont="1" applyFill="1" applyBorder="1"/>
    <xf numFmtId="0" fontId="2" fillId="3" borderId="8" xfId="0" applyFont="1" applyFill="1" applyBorder="1"/>
    <xf numFmtId="9" fontId="2" fillId="3" borderId="0" xfId="0" applyNumberFormat="1" applyFont="1" applyFill="1"/>
    <xf numFmtId="0" fontId="2" fillId="0" borderId="7" xfId="0" applyFont="1" applyBorder="1" applyAlignment="1">
      <alignment horizontal="center"/>
    </xf>
    <xf numFmtId="6" fontId="2" fillId="0" borderId="7" xfId="0" applyNumberFormat="1" applyFont="1" applyBorder="1"/>
    <xf numFmtId="0" fontId="2" fillId="28" borderId="2" xfId="0" applyFont="1" applyFill="1" applyBorder="1"/>
    <xf numFmtId="0" fontId="2" fillId="28" borderId="3" xfId="0" applyFont="1" applyFill="1" applyBorder="1"/>
    <xf numFmtId="43" fontId="2" fillId="0" borderId="0" xfId="0" applyNumberFormat="1" applyFont="1"/>
    <xf numFmtId="0" fontId="37" fillId="17" borderId="3" xfId="0" applyFont="1" applyFill="1" applyBorder="1"/>
    <xf numFmtId="165" fontId="2" fillId="0" borderId="1" xfId="0" applyNumberFormat="1" applyFont="1" applyBorder="1"/>
    <xf numFmtId="6" fontId="2" fillId="0" borderId="1" xfId="0" applyNumberFormat="1" applyFont="1" applyBorder="1"/>
    <xf numFmtId="10" fontId="2" fillId="0" borderId="1" xfId="3" applyNumberFormat="1" applyFont="1" applyBorder="1"/>
    <xf numFmtId="0" fontId="2" fillId="15" borderId="3" xfId="0" applyFont="1" applyFill="1" applyBorder="1"/>
    <xf numFmtId="0" fontId="2" fillId="21" borderId="0" xfId="0" applyFont="1" applyFill="1"/>
    <xf numFmtId="0" fontId="2" fillId="21" borderId="2" xfId="0" applyFont="1" applyFill="1" applyBorder="1"/>
    <xf numFmtId="0" fontId="2" fillId="21" borderId="3" xfId="0" applyFont="1" applyFill="1" applyBorder="1"/>
    <xf numFmtId="0" fontId="2" fillId="2" borderId="7" xfId="0" applyFont="1" applyFill="1" applyBorder="1"/>
    <xf numFmtId="6" fontId="2" fillId="2" borderId="7" xfId="0" applyNumberFormat="1" applyFont="1" applyFill="1" applyBorder="1"/>
    <xf numFmtId="0" fontId="2" fillId="29" borderId="0" xfId="0" applyFont="1" applyFill="1"/>
    <xf numFmtId="0" fontId="2" fillId="29" borderId="2" xfId="0" applyFont="1" applyFill="1" applyBorder="1"/>
    <xf numFmtId="0" fontId="2" fillId="29" borderId="3" xfId="0" applyFont="1" applyFill="1" applyBorder="1"/>
    <xf numFmtId="165" fontId="2" fillId="2" borderId="0" xfId="0" applyNumberFormat="1" applyFont="1" applyFill="1"/>
    <xf numFmtId="165" fontId="2" fillId="3" borderId="1" xfId="0" applyNumberFormat="1" applyFont="1" applyFill="1" applyBorder="1"/>
    <xf numFmtId="6" fontId="2" fillId="2" borderId="1" xfId="0" applyNumberFormat="1" applyFont="1" applyFill="1" applyBorder="1"/>
    <xf numFmtId="165" fontId="2" fillId="0" borderId="79" xfId="2" applyNumberFormat="1" applyFont="1" applyBorder="1"/>
    <xf numFmtId="165" fontId="2" fillId="0" borderId="0" xfId="2" applyNumberFormat="1" applyFont="1" applyBorder="1"/>
    <xf numFmtId="165" fontId="2" fillId="0" borderId="19" xfId="2" applyNumberFormat="1" applyFont="1" applyBorder="1"/>
    <xf numFmtId="0" fontId="37" fillId="0" borderId="4" xfId="0" applyFont="1" applyBorder="1"/>
    <xf numFmtId="0" fontId="7" fillId="14" borderId="9" xfId="0" applyFont="1" applyFill="1" applyBorder="1"/>
    <xf numFmtId="0" fontId="7" fillId="17" borderId="0" xfId="0" applyFont="1" applyFill="1"/>
    <xf numFmtId="0" fontId="37" fillId="17" borderId="0" xfId="0" applyFont="1" applyFill="1"/>
    <xf numFmtId="0" fontId="2" fillId="20" borderId="3" xfId="0" applyFont="1" applyFill="1" applyBorder="1"/>
    <xf numFmtId="0" fontId="2" fillId="20" borderId="0" xfId="0" applyFont="1" applyFill="1"/>
    <xf numFmtId="0" fontId="2" fillId="20" borderId="2" xfId="0" applyFont="1" applyFill="1" applyBorder="1"/>
    <xf numFmtId="0" fontId="2" fillId="26" borderId="3" xfId="0" applyFont="1" applyFill="1" applyBorder="1"/>
    <xf numFmtId="0" fontId="2" fillId="26" borderId="0" xfId="0" applyFont="1" applyFill="1"/>
    <xf numFmtId="0" fontId="2" fillId="26" borderId="2" xfId="0" applyFont="1" applyFill="1" applyBorder="1"/>
    <xf numFmtId="0" fontId="37" fillId="0" borderId="91" xfId="0" applyFont="1" applyBorder="1"/>
    <xf numFmtId="0" fontId="37" fillId="84" borderId="228" xfId="0" applyFont="1" applyFill="1" applyBorder="1" applyAlignment="1">
      <alignment wrapText="1"/>
    </xf>
    <xf numFmtId="0" fontId="2" fillId="23" borderId="0" xfId="0" applyFont="1" applyFill="1"/>
    <xf numFmtId="0" fontId="2" fillId="23" borderId="2" xfId="0" applyFont="1" applyFill="1" applyBorder="1"/>
    <xf numFmtId="0" fontId="2" fillId="23" borderId="3" xfId="0" applyFont="1" applyFill="1" applyBorder="1"/>
    <xf numFmtId="0" fontId="2" fillId="30" borderId="0" xfId="0" applyFont="1" applyFill="1"/>
    <xf numFmtId="0" fontId="2" fillId="30" borderId="2" xfId="0" applyFont="1" applyFill="1" applyBorder="1"/>
    <xf numFmtId="0" fontId="2" fillId="30" borderId="3" xfId="0" applyFont="1" applyFill="1" applyBorder="1"/>
    <xf numFmtId="0" fontId="37" fillId="84" borderId="228" xfId="0" applyFont="1" applyFill="1" applyBorder="1" applyAlignment="1">
      <alignment vertical="center"/>
    </xf>
    <xf numFmtId="0" fontId="2" fillId="31" borderId="0" xfId="0" applyFont="1" applyFill="1"/>
    <xf numFmtId="0" fontId="2" fillId="31" borderId="2" xfId="0" applyFont="1" applyFill="1" applyBorder="1"/>
    <xf numFmtId="0" fontId="2" fillId="31" borderId="3" xfId="0" applyFont="1" applyFill="1" applyBorder="1"/>
    <xf numFmtId="0" fontId="2" fillId="37" borderId="3" xfId="0" applyFont="1" applyFill="1" applyBorder="1"/>
    <xf numFmtId="0" fontId="2" fillId="37" borderId="0" xfId="0" applyFont="1" applyFill="1"/>
    <xf numFmtId="0" fontId="2" fillId="37" borderId="2" xfId="0" applyFont="1" applyFill="1" applyBorder="1"/>
    <xf numFmtId="0" fontId="2" fillId="38" borderId="0" xfId="0" applyFont="1" applyFill="1"/>
    <xf numFmtId="0" fontId="2" fillId="38" borderId="2" xfId="0" applyFont="1" applyFill="1" applyBorder="1"/>
    <xf numFmtId="0" fontId="2" fillId="40" borderId="3" xfId="0" applyFont="1" applyFill="1" applyBorder="1"/>
    <xf numFmtId="0" fontId="2" fillId="40" borderId="0" xfId="0" applyFont="1" applyFill="1"/>
    <xf numFmtId="0" fontId="2" fillId="40" borderId="2" xfId="0" applyFont="1" applyFill="1" applyBorder="1"/>
    <xf numFmtId="0" fontId="37" fillId="0" borderId="229" xfId="0" applyFont="1" applyBorder="1" applyAlignment="1">
      <alignment vertical="center"/>
    </xf>
    <xf numFmtId="0" fontId="2" fillId="29" borderId="127" xfId="0" applyFont="1" applyFill="1" applyBorder="1"/>
    <xf numFmtId="0" fontId="2" fillId="29" borderId="169" xfId="0" applyFont="1" applyFill="1" applyBorder="1"/>
    <xf numFmtId="0" fontId="2" fillId="29" borderId="167" xfId="0" applyFont="1" applyFill="1" applyBorder="1"/>
    <xf numFmtId="0" fontId="37" fillId="17" borderId="4" xfId="0" applyFont="1" applyFill="1" applyBorder="1"/>
    <xf numFmtId="0" fontId="2" fillId="28" borderId="0" xfId="0" applyFont="1" applyFill="1"/>
    <xf numFmtId="0" fontId="37" fillId="0" borderId="1" xfId="0" applyFont="1" applyBorder="1"/>
    <xf numFmtId="0" fontId="37" fillId="0" borderId="7" xfId="0" applyFont="1" applyBorder="1"/>
    <xf numFmtId="0" fontId="2" fillId="18" borderId="0" xfId="0" applyFont="1" applyFill="1"/>
    <xf numFmtId="0" fontId="2" fillId="18" borderId="2" xfId="0" applyFont="1" applyFill="1" applyBorder="1"/>
    <xf numFmtId="0" fontId="2" fillId="18" borderId="3" xfId="0" applyFont="1" applyFill="1" applyBorder="1"/>
    <xf numFmtId="0" fontId="37" fillId="3" borderId="4" xfId="0" applyFont="1" applyFill="1" applyBorder="1"/>
    <xf numFmtId="0" fontId="37" fillId="3" borderId="91" xfId="0" applyFont="1" applyFill="1" applyBorder="1"/>
    <xf numFmtId="0" fontId="7" fillId="14" borderId="3" xfId="0" applyFont="1" applyFill="1" applyBorder="1"/>
    <xf numFmtId="0" fontId="2" fillId="14" borderId="0" xfId="0" applyFont="1" applyFill="1"/>
    <xf numFmtId="0" fontId="7" fillId="14" borderId="69" xfId="0" applyFont="1" applyFill="1" applyBorder="1"/>
    <xf numFmtId="0" fontId="2" fillId="14" borderId="54" xfId="0" applyFont="1" applyFill="1" applyBorder="1"/>
    <xf numFmtId="165" fontId="28" fillId="4" borderId="116" xfId="2" applyNumberFormat="1" applyFont="1" applyFill="1" applyBorder="1"/>
    <xf numFmtId="165" fontId="28" fillId="4" borderId="158" xfId="2" applyNumberFormat="1" applyFont="1" applyFill="1" applyBorder="1"/>
    <xf numFmtId="0" fontId="14" fillId="4" borderId="144" xfId="0" applyFont="1" applyFill="1" applyBorder="1"/>
    <xf numFmtId="0" fontId="28" fillId="4" borderId="54" xfId="0" applyFont="1" applyFill="1" applyBorder="1"/>
    <xf numFmtId="165" fontId="28" fillId="4" borderId="69" xfId="2" applyNumberFormat="1" applyFont="1" applyFill="1" applyBorder="1"/>
    <xf numFmtId="0" fontId="34" fillId="4" borderId="4" xfId="0" applyFont="1" applyFill="1" applyBorder="1"/>
    <xf numFmtId="0" fontId="27" fillId="4" borderId="1" xfId="0" applyFont="1" applyFill="1" applyBorder="1"/>
    <xf numFmtId="0" fontId="59" fillId="4" borderId="144" xfId="0" applyFont="1" applyFill="1" applyBorder="1" applyAlignment="1">
      <alignment vertical="center"/>
    </xf>
    <xf numFmtId="0" fontId="49" fillId="4" borderId="54" xfId="0" applyFont="1" applyFill="1" applyBorder="1" applyAlignment="1">
      <alignment vertical="center"/>
    </xf>
    <xf numFmtId="0" fontId="60" fillId="4" borderId="9" xfId="0" applyFont="1" applyFill="1" applyBorder="1" applyAlignment="1">
      <alignment vertical="center"/>
    </xf>
    <xf numFmtId="0" fontId="60" fillId="4" borderId="116" xfId="0" applyFont="1" applyFill="1" applyBorder="1" applyAlignment="1">
      <alignment vertical="center"/>
    </xf>
    <xf numFmtId="0" fontId="60" fillId="4" borderId="54" xfId="0" applyFont="1" applyFill="1" applyBorder="1" applyAlignment="1">
      <alignment vertical="center"/>
    </xf>
    <xf numFmtId="0" fontId="60" fillId="4" borderId="161" xfId="0" applyFont="1" applyFill="1" applyBorder="1" applyAlignment="1">
      <alignment vertical="center"/>
    </xf>
    <xf numFmtId="0" fontId="60" fillId="4" borderId="158" xfId="0" applyFont="1" applyFill="1" applyBorder="1" applyAlignment="1">
      <alignment vertical="center"/>
    </xf>
    <xf numFmtId="0" fontId="49" fillId="0" borderId="0" xfId="0" applyFont="1" applyAlignment="1">
      <alignment vertical="center"/>
    </xf>
    <xf numFmtId="0" fontId="136" fillId="3" borderId="0" xfId="0" applyFont="1" applyFill="1" applyAlignment="1">
      <alignment vertical="center"/>
    </xf>
    <xf numFmtId="0" fontId="208" fillId="3" borderId="0" xfId="0" applyFont="1" applyFill="1" applyAlignment="1">
      <alignment vertical="center"/>
    </xf>
    <xf numFmtId="0" fontId="49" fillId="16" borderId="90" xfId="0" applyFont="1" applyFill="1" applyBorder="1" applyAlignment="1">
      <alignment vertical="center"/>
    </xf>
    <xf numFmtId="0" fontId="49" fillId="24" borderId="6" xfId="0" applyFont="1" applyFill="1" applyBorder="1" applyAlignment="1">
      <alignment vertical="center"/>
    </xf>
    <xf numFmtId="0" fontId="49" fillId="24" borderId="7" xfId="0" applyFont="1" applyFill="1" applyBorder="1" applyAlignment="1">
      <alignment vertical="center"/>
    </xf>
    <xf numFmtId="0" fontId="49" fillId="21" borderId="6" xfId="0" applyFont="1" applyFill="1" applyBorder="1" applyAlignment="1">
      <alignment vertical="center"/>
    </xf>
    <xf numFmtId="0" fontId="49" fillId="21" borderId="7" xfId="0" applyFont="1" applyFill="1" applyBorder="1" applyAlignment="1">
      <alignment vertical="center"/>
    </xf>
    <xf numFmtId="0" fontId="49" fillId="21" borderId="8" xfId="0" applyFont="1" applyFill="1" applyBorder="1" applyAlignment="1">
      <alignment vertical="center"/>
    </xf>
    <xf numFmtId="0" fontId="49" fillId="25" borderId="6" xfId="0" applyFont="1" applyFill="1" applyBorder="1" applyAlignment="1">
      <alignment vertical="center"/>
    </xf>
    <xf numFmtId="0" fontId="49" fillId="25" borderId="7" xfId="0" applyFont="1" applyFill="1" applyBorder="1" applyAlignment="1">
      <alignment vertical="center"/>
    </xf>
    <xf numFmtId="0" fontId="49" fillId="25" borderId="8" xfId="0" applyFont="1" applyFill="1" applyBorder="1" applyAlignment="1">
      <alignment vertical="center"/>
    </xf>
    <xf numFmtId="0" fontId="49" fillId="24" borderId="8" xfId="0" applyFont="1" applyFill="1" applyBorder="1" applyAlignment="1">
      <alignment vertical="center"/>
    </xf>
    <xf numFmtId="5" fontId="23" fillId="0" borderId="9" xfId="0" applyNumberFormat="1" applyFont="1" applyBorder="1"/>
    <xf numFmtId="0" fontId="211" fillId="3" borderId="92" xfId="0" applyFont="1" applyFill="1" applyBorder="1" applyAlignment="1">
      <alignment horizontal="left"/>
    </xf>
    <xf numFmtId="0" fontId="26" fillId="3" borderId="63" xfId="0" applyFont="1" applyFill="1" applyBorder="1" applyAlignment="1">
      <alignment horizontal="left"/>
    </xf>
    <xf numFmtId="0" fontId="26" fillId="3" borderId="119" xfId="0" applyFont="1" applyFill="1" applyBorder="1" applyAlignment="1">
      <alignment horizontal="left"/>
    </xf>
    <xf numFmtId="0" fontId="136" fillId="55" borderId="9" xfId="0" applyFont="1" applyFill="1" applyBorder="1" applyAlignment="1">
      <alignment horizontal="left"/>
    </xf>
    <xf numFmtId="0" fontId="26" fillId="3" borderId="92" xfId="0" applyFont="1" applyFill="1" applyBorder="1" applyAlignment="1">
      <alignment horizontal="left"/>
    </xf>
    <xf numFmtId="0" fontId="26" fillId="3" borderId="187" xfId="0" applyFont="1" applyFill="1" applyBorder="1"/>
    <xf numFmtId="165" fontId="38" fillId="3" borderId="185" xfId="5" applyNumberFormat="1" applyFont="1" applyFill="1" applyBorder="1" applyProtection="1"/>
    <xf numFmtId="165" fontId="38" fillId="3" borderId="180" xfId="5" applyNumberFormat="1" applyFont="1" applyFill="1" applyBorder="1" applyProtection="1"/>
    <xf numFmtId="165" fontId="136" fillId="55" borderId="161" xfId="5" applyNumberFormat="1" applyFont="1" applyFill="1" applyBorder="1" applyProtection="1"/>
    <xf numFmtId="165" fontId="136" fillId="55" borderId="162" xfId="5" applyNumberFormat="1" applyFont="1" applyFill="1" applyBorder="1" applyProtection="1"/>
    <xf numFmtId="5" fontId="26" fillId="0" borderId="3" xfId="0" applyNumberFormat="1" applyFont="1" applyBorder="1"/>
    <xf numFmtId="0" fontId="26" fillId="3" borderId="166" xfId="0" applyFont="1" applyFill="1" applyBorder="1" applyAlignment="1">
      <alignment horizontal="left"/>
    </xf>
    <xf numFmtId="0" fontId="26" fillId="3" borderId="63" xfId="0" applyFont="1" applyFill="1" applyBorder="1"/>
    <xf numFmtId="0" fontId="26" fillId="3" borderId="119" xfId="0" applyFont="1" applyFill="1" applyBorder="1"/>
    <xf numFmtId="0" fontId="26" fillId="3" borderId="9" xfId="0" applyFont="1" applyFill="1" applyBorder="1" applyAlignment="1">
      <alignment horizontal="left"/>
    </xf>
    <xf numFmtId="0" fontId="26" fillId="3" borderId="69" xfId="0" applyFont="1" applyFill="1" applyBorder="1"/>
    <xf numFmtId="165" fontId="212" fillId="3" borderId="19" xfId="5" applyNumberFormat="1" applyFont="1" applyFill="1" applyBorder="1" applyProtection="1"/>
    <xf numFmtId="165" fontId="212" fillId="3" borderId="110" xfId="5" applyNumberFormat="1" applyFont="1" applyFill="1" applyBorder="1" applyProtection="1"/>
    <xf numFmtId="0" fontId="26" fillId="0" borderId="3" xfId="0" applyFont="1" applyBorder="1"/>
    <xf numFmtId="0" fontId="26" fillId="3" borderId="93" xfId="0" applyFont="1" applyFill="1" applyBorder="1" applyAlignment="1">
      <alignment horizontal="left"/>
    </xf>
    <xf numFmtId="165" fontId="3" fillId="3" borderId="33" xfId="5" applyNumberFormat="1" applyFont="1" applyFill="1" applyBorder="1" applyProtection="1"/>
    <xf numFmtId="165" fontId="3" fillId="3" borderId="138" xfId="5" applyNumberFormat="1" applyFont="1" applyFill="1" applyBorder="1" applyProtection="1"/>
    <xf numFmtId="5" fontId="136" fillId="55" borderId="144" xfId="0" applyNumberFormat="1" applyFont="1" applyFill="1" applyBorder="1"/>
    <xf numFmtId="165" fontId="3" fillId="6" borderId="128" xfId="5" applyNumberFormat="1" applyFont="1" applyFill="1" applyBorder="1" applyProtection="1"/>
    <xf numFmtId="165" fontId="3" fillId="15" borderId="128" xfId="5" applyNumberFormat="1" applyFont="1" applyFill="1" applyBorder="1" applyProtection="1"/>
    <xf numFmtId="165" fontId="3" fillId="15" borderId="129" xfId="5" applyNumberFormat="1" applyFont="1" applyFill="1" applyBorder="1" applyProtection="1"/>
    <xf numFmtId="5" fontId="136" fillId="55" borderId="69" xfId="0" applyNumberFormat="1" applyFont="1" applyFill="1" applyBorder="1"/>
    <xf numFmtId="0" fontId="137" fillId="55" borderId="119" xfId="0" applyFont="1" applyFill="1" applyBorder="1"/>
    <xf numFmtId="0" fontId="136" fillId="17" borderId="3" xfId="0" applyFont="1" applyFill="1" applyBorder="1"/>
    <xf numFmtId="0" fontId="91" fillId="56" borderId="3" xfId="0" applyFont="1" applyFill="1" applyBorder="1"/>
    <xf numFmtId="0" fontId="136" fillId="55" borderId="92" xfId="0" applyFont="1" applyFill="1" applyBorder="1"/>
    <xf numFmtId="0" fontId="136" fillId="55" borderId="93" xfId="0" applyFont="1" applyFill="1" applyBorder="1"/>
    <xf numFmtId="0" fontId="26" fillId="3" borderId="3" xfId="0" applyFont="1" applyFill="1" applyBorder="1"/>
    <xf numFmtId="0" fontId="137" fillId="54" borderId="3" xfId="0" applyFont="1" applyFill="1" applyBorder="1"/>
  </cellXfs>
  <cellStyles count="10">
    <cellStyle name="Comma" xfId="1" builtinId="3"/>
    <cellStyle name="Currency" xfId="2" builtinId="4"/>
    <cellStyle name="Currency 2" xfId="5" xr:uid="{82826B62-5575-45AE-A103-6BAB91E35E16}"/>
    <cellStyle name="Hyperlink" xfId="9" builtinId="8"/>
    <cellStyle name="Normal" xfId="0" builtinId="0"/>
    <cellStyle name="Normal 2" xfId="4" xr:uid="{12FE154B-1F7C-4954-90D1-ECD9595AAF4C}"/>
    <cellStyle name="Normal 3" xfId="7" xr:uid="{4F49BA2E-4FBB-4269-B5E4-763EF00E4149}"/>
    <cellStyle name="Normal 4" xfId="8" xr:uid="{06B05F9E-92F3-4283-9716-0B2689A14E6E}"/>
    <cellStyle name="Percent" xfId="3" builtinId="5"/>
    <cellStyle name="Percent 2" xfId="6" xr:uid="{1D6495CD-9177-41D6-8B14-BCEC6BDE3A68}"/>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55" Type="http://schemas.microsoft.com/office/2017/06/relationships/rdRichValueTypes" Target="richData/rdRichValueTyp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microsoft.com/office/2017/06/relationships/rdRichValue" Target="richData/rdrichvalue.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sheetMetadata" Target="metadata.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0.xml.rels><?xml version="1.0" encoding="UTF-8" standalone="yes"?>
<Relationships xmlns="http://schemas.openxmlformats.org/package/2006/relationships"><Relationship Id="rId8" Type="http://schemas.openxmlformats.org/officeDocument/2006/relationships/image" Target="../media/image430.png"/><Relationship Id="rId3" Type="http://schemas.openxmlformats.org/officeDocument/2006/relationships/customXml" Target="../ink/ink22.xml"/><Relationship Id="rId7" Type="http://schemas.openxmlformats.org/officeDocument/2006/relationships/customXml" Target="../ink/ink23.xml"/><Relationship Id="rId2" Type="http://schemas.openxmlformats.org/officeDocument/2006/relationships/image" Target="../media/image611.png"/><Relationship Id="rId1" Type="http://schemas.openxmlformats.org/officeDocument/2006/relationships/customXml" Target="../ink/ink21.xml"/><Relationship Id="rId6" Type="http://schemas.openxmlformats.org/officeDocument/2006/relationships/image" Target="../media/image421.png"/></Relationships>
</file>

<file path=xl/drawings/_rels/drawing11.xml.rels><?xml version="1.0" encoding="UTF-8" standalone="yes"?>
<Relationships xmlns="http://schemas.openxmlformats.org/package/2006/relationships"><Relationship Id="rId8" Type="http://schemas.openxmlformats.org/officeDocument/2006/relationships/customXml" Target="../ink/ink30.xml"/><Relationship Id="rId13" Type="http://schemas.openxmlformats.org/officeDocument/2006/relationships/customXml" Target="../ink/ink35.xml"/><Relationship Id="rId3" Type="http://schemas.openxmlformats.org/officeDocument/2006/relationships/customXml" Target="../ink/ink25.xml"/><Relationship Id="rId7" Type="http://schemas.openxmlformats.org/officeDocument/2006/relationships/customXml" Target="../ink/ink29.xml"/><Relationship Id="rId12" Type="http://schemas.openxmlformats.org/officeDocument/2006/relationships/customXml" Target="../ink/ink34.xml"/><Relationship Id="rId2" Type="http://schemas.openxmlformats.org/officeDocument/2006/relationships/image" Target="../media/image600.png"/><Relationship Id="rId20" Type="http://schemas.openxmlformats.org/officeDocument/2006/relationships/image" Target="../media/image151.png"/><Relationship Id="rId1" Type="http://schemas.openxmlformats.org/officeDocument/2006/relationships/customXml" Target="../ink/ink24.xml"/><Relationship Id="rId6" Type="http://schemas.openxmlformats.org/officeDocument/2006/relationships/customXml" Target="../ink/ink28.xml"/><Relationship Id="rId11" Type="http://schemas.openxmlformats.org/officeDocument/2006/relationships/customXml" Target="../ink/ink33.xml"/><Relationship Id="rId5" Type="http://schemas.openxmlformats.org/officeDocument/2006/relationships/customXml" Target="../ink/ink27.xml"/><Relationship Id="rId10" Type="http://schemas.openxmlformats.org/officeDocument/2006/relationships/customXml" Target="../ink/ink32.xml"/><Relationship Id="rId4" Type="http://schemas.openxmlformats.org/officeDocument/2006/relationships/customXml" Target="../ink/ink26.xml"/><Relationship Id="rId9" Type="http://schemas.openxmlformats.org/officeDocument/2006/relationships/customXml" Target="../ink/ink31.xml"/><Relationship Id="rId14" Type="http://schemas.openxmlformats.org/officeDocument/2006/relationships/customXml" Target="../ink/ink36.xml"/></Relationships>
</file>

<file path=xl/drawings/_rels/drawing13.xml.rels><?xml version="1.0" encoding="UTF-8" standalone="yes"?>
<Relationships xmlns="http://schemas.openxmlformats.org/package/2006/relationships"><Relationship Id="rId1" Type="http://schemas.openxmlformats.org/officeDocument/2006/relationships/customXml" Target="../ink/ink37.xml"/><Relationship Id="rId11" Type="http://schemas.openxmlformats.org/officeDocument/2006/relationships/customXml" Target="../ink/ink38.xml"/><Relationship Id="rId10" Type="http://schemas.openxmlformats.org/officeDocument/2006/relationships/image" Target="../media/image153.png"/><Relationship Id="rId312" Type="http://schemas.openxmlformats.org/officeDocument/2006/relationships/image" Target="../media/image19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3" Type="http://schemas.openxmlformats.org/officeDocument/2006/relationships/customXml" Target="../ink/ink40.xml"/><Relationship Id="rId2" Type="http://schemas.openxmlformats.org/officeDocument/2006/relationships/image" Target="../media/image720.png"/><Relationship Id="rId1" Type="http://schemas.openxmlformats.org/officeDocument/2006/relationships/customXml" Target="../ink/ink39.xml"/><Relationship Id="rId4" Type="http://schemas.openxmlformats.org/officeDocument/2006/relationships/image" Target="../media/image1630.png"/></Relationships>
</file>

<file path=xl/drawings/_rels/drawing16.xml.rels><?xml version="1.0" encoding="UTF-8" standalone="yes"?>
<Relationships xmlns="http://schemas.openxmlformats.org/package/2006/relationships"><Relationship Id="rId3" Type="http://schemas.openxmlformats.org/officeDocument/2006/relationships/customXml" Target="../ink/ink42.xml"/><Relationship Id="rId2" Type="http://schemas.openxmlformats.org/officeDocument/2006/relationships/image" Target="../media/image1900.png"/><Relationship Id="rId1" Type="http://schemas.openxmlformats.org/officeDocument/2006/relationships/customXml" Target="../ink/ink41.xml"/><Relationship Id="rId4" Type="http://schemas.openxmlformats.org/officeDocument/2006/relationships/image" Target="../media/image2000.png"/></Relationships>
</file>

<file path=xl/drawings/_rels/drawing17.xml.rels><?xml version="1.0" encoding="UTF-8" standalone="yes"?>
<Relationships xmlns="http://schemas.openxmlformats.org/package/2006/relationships"><Relationship Id="rId8" Type="http://schemas.openxmlformats.org/officeDocument/2006/relationships/image" Target="../media/image1910.png"/><Relationship Id="rId3" Type="http://schemas.openxmlformats.org/officeDocument/2006/relationships/customXml" Target="../ink/ink44.xml"/><Relationship Id="rId7" Type="http://schemas.openxmlformats.org/officeDocument/2006/relationships/customXml" Target="../ink/ink46.xml"/><Relationship Id="rId2" Type="http://schemas.openxmlformats.org/officeDocument/2006/relationships/image" Target="../media/image1610.png"/><Relationship Id="rId1" Type="http://schemas.openxmlformats.org/officeDocument/2006/relationships/customXml" Target="../ink/ink43.xml"/><Relationship Id="rId6" Type="http://schemas.openxmlformats.org/officeDocument/2006/relationships/image" Target="../media/image1810.png"/><Relationship Id="rId5" Type="http://schemas.openxmlformats.org/officeDocument/2006/relationships/customXml" Target="../ink/ink45.xml"/><Relationship Id="rId4" Type="http://schemas.openxmlformats.org/officeDocument/2006/relationships/image" Target="../media/image1710.png"/></Relationships>
</file>

<file path=xl/drawings/_rels/drawing18.xml.rels><?xml version="1.0" encoding="UTF-8" standalone="yes"?>
<Relationships xmlns="http://schemas.openxmlformats.org/package/2006/relationships"><Relationship Id="rId3" Type="http://schemas.openxmlformats.org/officeDocument/2006/relationships/customXml" Target="../ink/ink48.xml"/><Relationship Id="rId2" Type="http://schemas.openxmlformats.org/officeDocument/2006/relationships/image" Target="../media/image1800.png"/><Relationship Id="rId1" Type="http://schemas.openxmlformats.org/officeDocument/2006/relationships/customXml" Target="../ink/ink47.xml"/><Relationship Id="rId6" Type="http://schemas.openxmlformats.org/officeDocument/2006/relationships/image" Target="../media/image1080.png"/></Relationships>
</file>

<file path=xl/drawings/_rels/drawing19.xml.rels><?xml version="1.0" encoding="UTF-8" standalone="yes"?>
<Relationships xmlns="http://schemas.openxmlformats.org/package/2006/relationships"><Relationship Id="rId8" Type="http://schemas.openxmlformats.org/officeDocument/2006/relationships/image" Target="../media/image280.png"/><Relationship Id="rId3" Type="http://schemas.openxmlformats.org/officeDocument/2006/relationships/customXml" Target="../ink/ink50.xml"/><Relationship Id="rId7" Type="http://schemas.openxmlformats.org/officeDocument/2006/relationships/customXml" Target="../ink/ink52.xml"/><Relationship Id="rId2" Type="http://schemas.openxmlformats.org/officeDocument/2006/relationships/image" Target="../media/image250.png"/><Relationship Id="rId1" Type="http://schemas.openxmlformats.org/officeDocument/2006/relationships/customXml" Target="../ink/ink49.xml"/><Relationship Id="rId6" Type="http://schemas.openxmlformats.org/officeDocument/2006/relationships/image" Target="../media/image270.png"/><Relationship Id="rId5" Type="http://schemas.openxmlformats.org/officeDocument/2006/relationships/customXml" Target="../ink/ink51.xml"/><Relationship Id="rId4" Type="http://schemas.openxmlformats.org/officeDocument/2006/relationships/image" Target="../media/image260.png"/></Relationships>
</file>

<file path=xl/drawings/_rels/drawing2.xml.rels><?xml version="1.0" encoding="UTF-8" standalone="yes"?>
<Relationships xmlns="http://schemas.openxmlformats.org/package/2006/relationships"><Relationship Id="rId85" Type="http://schemas.openxmlformats.org/officeDocument/2006/relationships/image" Target="../media/image101.png"/><Relationship Id="rId3" Type="http://schemas.openxmlformats.org/officeDocument/2006/relationships/image" Target="../media/image4.jpeg"/><Relationship Id="rId34" Type="http://schemas.openxmlformats.org/officeDocument/2006/relationships/customXml" Target="../ink/ink2.xml"/><Relationship Id="rId33" Type="http://schemas.openxmlformats.org/officeDocument/2006/relationships/image" Target="../media/image91.pn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customXml" Target="../ink/ink1.xml"/><Relationship Id="rId5" Type="http://schemas.openxmlformats.org/officeDocument/2006/relationships/image" Target="../media/image6.jpeg"/><Relationship Id="rId4" Type="http://schemas.openxmlformats.org/officeDocument/2006/relationships/image" Target="../media/image5.jpeg"/></Relationships>
</file>

<file path=xl/drawings/_rels/drawing20.xml.rels><?xml version="1.0" encoding="UTF-8" standalone="yes"?>
<Relationships xmlns="http://schemas.openxmlformats.org/package/2006/relationships"><Relationship Id="rId121" Type="http://schemas.openxmlformats.org/officeDocument/2006/relationships/customXml" Target="../ink/ink56.xml"/><Relationship Id="rId120" Type="http://schemas.openxmlformats.org/officeDocument/2006/relationships/image" Target="../media/image220.png"/><Relationship Id="rId125" Type="http://schemas.openxmlformats.org/officeDocument/2006/relationships/customXml" Target="../ink/ink58.xml"/><Relationship Id="rId124" Type="http://schemas.openxmlformats.org/officeDocument/2006/relationships/image" Target="../media/image410.png"/><Relationship Id="rId191" Type="http://schemas.openxmlformats.org/officeDocument/2006/relationships/customXml" Target="../ink/ink61.xml"/><Relationship Id="rId200" Type="http://schemas.openxmlformats.org/officeDocument/2006/relationships/image" Target="../media/image980.png"/><Relationship Id="rId91" Type="http://schemas.openxmlformats.org/officeDocument/2006/relationships/customXml" Target="../ink/ink55.xml"/><Relationship Id="rId179" Type="http://schemas.openxmlformats.org/officeDocument/2006/relationships/customXml" Target="../ink/ink60.xml"/><Relationship Id="rId1" Type="http://schemas.openxmlformats.org/officeDocument/2006/relationships/customXml" Target="../ink/ink53.xml"/><Relationship Id="rId53" Type="http://schemas.openxmlformats.org/officeDocument/2006/relationships/customXml" Target="../ink/ink54.xml"/><Relationship Id="rId123" Type="http://schemas.openxmlformats.org/officeDocument/2006/relationships/customXml" Target="../ink/ink57.xml"/><Relationship Id="rId178" Type="http://schemas.openxmlformats.org/officeDocument/2006/relationships/image" Target="../media/image520.png"/><Relationship Id="rId190" Type="http://schemas.openxmlformats.org/officeDocument/2006/relationships/image" Target="../media/image920.png"/><Relationship Id="rId90" Type="http://schemas.openxmlformats.org/officeDocument/2006/relationships/image" Target="../media/image830.png"/><Relationship Id="rId127" Type="http://schemas.openxmlformats.org/officeDocument/2006/relationships/customXml" Target="../ink/ink59.xml"/><Relationship Id="rId52" Type="http://schemas.openxmlformats.org/officeDocument/2006/relationships/image" Target="../media/image340.png"/><Relationship Id="rId122" Type="http://schemas.openxmlformats.org/officeDocument/2006/relationships/image" Target="../media/image400.png"/><Relationship Id="rId126" Type="http://schemas.openxmlformats.org/officeDocument/2006/relationships/image" Target="../media/image420.png"/></Relationships>
</file>

<file path=xl/drawings/_rels/drawing21.xml.rels><?xml version="1.0" encoding="UTF-8" standalone="yes"?>
<Relationships xmlns="http://schemas.openxmlformats.org/package/2006/relationships"><Relationship Id="rId2" Type="http://schemas.openxmlformats.org/officeDocument/2006/relationships/image" Target="../media/image710.png"/><Relationship Id="rId1" Type="http://schemas.openxmlformats.org/officeDocument/2006/relationships/customXml" Target="../ink/ink62.xml"/></Relationships>
</file>

<file path=xl/drawings/_rels/drawing22.xml.rels><?xml version="1.0" encoding="UTF-8" standalone="yes"?>
<Relationships xmlns="http://schemas.openxmlformats.org/package/2006/relationships"><Relationship Id="rId2" Type="http://schemas.openxmlformats.org/officeDocument/2006/relationships/image" Target="../media/image810.png"/><Relationship Id="rId1" Type="http://schemas.openxmlformats.org/officeDocument/2006/relationships/customXml" Target="../ink/ink63.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300.png"/><Relationship Id="rId1" Type="http://schemas.openxmlformats.org/officeDocument/2006/relationships/customXml" Target="../ink/ink64.xml"/></Relationships>
</file>

<file path=xl/drawings/_rels/drawing24.xml.rels><?xml version="1.0" encoding="UTF-8" standalone="yes"?>
<Relationships xmlns="http://schemas.openxmlformats.org/package/2006/relationships"><Relationship Id="rId3" Type="http://schemas.openxmlformats.org/officeDocument/2006/relationships/customXml" Target="../ink/ink66.xml"/><Relationship Id="rId2" Type="http://schemas.openxmlformats.org/officeDocument/2006/relationships/image" Target="../media/image1400.png"/><Relationship Id="rId1" Type="http://schemas.openxmlformats.org/officeDocument/2006/relationships/customXml" Target="../ink/ink65.xml"/><Relationship Id="rId6" Type="http://schemas.openxmlformats.org/officeDocument/2006/relationships/image" Target="../media/image1600.png"/><Relationship Id="rId5" Type="http://schemas.openxmlformats.org/officeDocument/2006/relationships/customXml" Target="../ink/ink67.xml"/><Relationship Id="rId4" Type="http://schemas.openxmlformats.org/officeDocument/2006/relationships/image" Target="../media/image1500.png"/></Relationships>
</file>

<file path=xl/drawings/_rels/drawing25.xml.rels><?xml version="1.0" encoding="UTF-8" standalone="yes"?>
<Relationships xmlns="http://schemas.openxmlformats.org/package/2006/relationships"><Relationship Id="rId2" Type="http://schemas.openxmlformats.org/officeDocument/2006/relationships/image" Target="../media/image1700.png"/><Relationship Id="rId1" Type="http://schemas.openxmlformats.org/officeDocument/2006/relationships/customXml" Target="../ink/ink68.xml"/></Relationships>
</file>

<file path=xl/drawings/_rels/drawing26.xml.rels><?xml version="1.0" encoding="UTF-8" standalone="yes"?>
<Relationships xmlns="http://schemas.openxmlformats.org/package/2006/relationships"><Relationship Id="rId3" Type="http://schemas.openxmlformats.org/officeDocument/2006/relationships/customXml" Target="../ink/ink70.xml"/><Relationship Id="rId2" Type="http://schemas.openxmlformats.org/officeDocument/2006/relationships/image" Target="../media/image700.png"/><Relationship Id="rId1" Type="http://schemas.openxmlformats.org/officeDocument/2006/relationships/customXml" Target="../ink/ink69.xml"/><Relationship Id="rId4" Type="http://schemas.openxmlformats.org/officeDocument/2006/relationships/image" Target="../media/image800.png"/></Relationships>
</file>

<file path=xl/drawings/_rels/drawing4.xml.rels><?xml version="1.0" encoding="UTF-8" standalone="yes"?>
<Relationships xmlns="http://schemas.openxmlformats.org/package/2006/relationships"><Relationship Id="rId8" Type="http://schemas.openxmlformats.org/officeDocument/2006/relationships/image" Target="../media/image360.png"/><Relationship Id="rId3" Type="http://schemas.openxmlformats.org/officeDocument/2006/relationships/customXml" Target="../ink/ink4.xml"/><Relationship Id="rId7" Type="http://schemas.openxmlformats.org/officeDocument/2006/relationships/customXml" Target="../ink/ink6.xml"/><Relationship Id="rId2" Type="http://schemas.openxmlformats.org/officeDocument/2006/relationships/image" Target="../media/image330.png"/><Relationship Id="rId1" Type="http://schemas.openxmlformats.org/officeDocument/2006/relationships/customXml" Target="../ink/ink3.xml"/><Relationship Id="rId6" Type="http://schemas.openxmlformats.org/officeDocument/2006/relationships/image" Target="../media/image350.png"/><Relationship Id="rId5" Type="http://schemas.openxmlformats.org/officeDocument/2006/relationships/customXml" Target="../ink/ink5.xml"/><Relationship Id="rId4" Type="http://schemas.openxmlformats.org/officeDocument/2006/relationships/image" Target="../media/image34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10.png"/><Relationship Id="rId1" Type="http://schemas.openxmlformats.org/officeDocument/2006/relationships/customXml" Target="../ink/ink7.xml"/></Relationships>
</file>

<file path=xl/drawings/_rels/drawing6.xml.rels><?xml version="1.0" encoding="UTF-8" standalone="yes"?>
<Relationships xmlns="http://schemas.openxmlformats.org/package/2006/relationships"><Relationship Id="rId13" Type="http://schemas.openxmlformats.org/officeDocument/2006/relationships/customXml" Target="../ink/ink13.xml"/><Relationship Id="rId51" Type="http://schemas.openxmlformats.org/officeDocument/2006/relationships/customXml" Target="../ink/ink17.xml"/><Relationship Id="rId3" Type="http://schemas.openxmlformats.org/officeDocument/2006/relationships/customXml" Target="../ink/ink9.xml"/><Relationship Id="rId21" Type="http://schemas.openxmlformats.org/officeDocument/2006/relationships/customXml" Target="../ink/ink14.xml"/><Relationship Id="rId34" Type="http://schemas.openxmlformats.org/officeDocument/2006/relationships/image" Target="../media/image281.png"/><Relationship Id="rId50" Type="http://schemas.openxmlformats.org/officeDocument/2006/relationships/image" Target="../media/image361.png"/><Relationship Id="rId7" Type="http://schemas.openxmlformats.org/officeDocument/2006/relationships/customXml" Target="../ink/ink11.xml"/><Relationship Id="rId12" Type="http://schemas.openxmlformats.org/officeDocument/2006/relationships/image" Target="../media/image120.png"/><Relationship Id="rId2" Type="http://schemas.openxmlformats.org/officeDocument/2006/relationships/image" Target="../media/image74.png"/><Relationship Id="rId20" Type="http://schemas.openxmlformats.org/officeDocument/2006/relationships/image" Target="../media/image162.png"/><Relationship Id="rId1" Type="http://schemas.openxmlformats.org/officeDocument/2006/relationships/customXml" Target="../ink/ink8.xml"/><Relationship Id="rId6" Type="http://schemas.openxmlformats.org/officeDocument/2006/relationships/image" Target="../media/image90.png"/><Relationship Id="rId11" Type="http://schemas.openxmlformats.org/officeDocument/2006/relationships/customXml" Target="../ink/ink12.xml"/><Relationship Id="rId5" Type="http://schemas.openxmlformats.org/officeDocument/2006/relationships/customXml" Target="../ink/ink10.xml"/><Relationship Id="rId49" Type="http://schemas.openxmlformats.org/officeDocument/2006/relationships/customXml" Target="../ink/ink16.xml"/><Relationship Id="rId10" Type="http://schemas.openxmlformats.org/officeDocument/2006/relationships/image" Target="../media/image110.png"/><Relationship Id="rId52" Type="http://schemas.openxmlformats.org/officeDocument/2006/relationships/image" Target="../media/image66.png"/><Relationship Id="rId4" Type="http://schemas.openxmlformats.org/officeDocument/2006/relationships/image" Target="../media/image82.png"/><Relationship Id="rId35" Type="http://schemas.openxmlformats.org/officeDocument/2006/relationships/customXml" Target="../ink/ink15.xml"/><Relationship Id="rId48" Type="http://schemas.openxmlformats.org/officeDocument/2006/relationships/image" Target="../media/image351.png"/></Relationships>
</file>

<file path=xl/drawings/_rels/drawing8.xml.rels><?xml version="1.0" encoding="UTF-8" standalone="yes"?>
<Relationships xmlns="http://schemas.openxmlformats.org/package/2006/relationships"><Relationship Id="rId3" Type="http://schemas.openxmlformats.org/officeDocument/2006/relationships/customXml" Target="../ink/ink19.xml"/><Relationship Id="rId2" Type="http://schemas.openxmlformats.org/officeDocument/2006/relationships/image" Target="../media/image112.png"/><Relationship Id="rId1" Type="http://schemas.openxmlformats.org/officeDocument/2006/relationships/customXml" Target="../ink/ink18.xml"/><Relationship Id="rId4" Type="http://schemas.openxmlformats.org/officeDocument/2006/relationships/image" Target="../media/image210.png"/></Relationships>
</file>

<file path=xl/drawings/_rels/drawing9.xml.rels><?xml version="1.0" encoding="UTF-8" standalone="yes"?>
<Relationships xmlns="http://schemas.openxmlformats.org/package/2006/relationships"><Relationship Id="rId2" Type="http://schemas.openxmlformats.org/officeDocument/2006/relationships/image" Target="../media/image730.png"/><Relationship Id="rId1" Type="http://schemas.openxmlformats.org/officeDocument/2006/relationships/customXml" Target="../ink/ink20.xml"/></Relationships>
</file>

<file path=xl/drawings/drawing1.xml><?xml version="1.0" encoding="utf-8"?>
<xdr:wsDr xmlns:xdr="http://schemas.openxmlformats.org/drawingml/2006/spreadsheetDrawing" xmlns:a="http://schemas.openxmlformats.org/drawingml/2006/main">
  <xdr:twoCellAnchor>
    <xdr:from>
      <xdr:col>1</xdr:col>
      <xdr:colOff>28575</xdr:colOff>
      <xdr:row>2</xdr:row>
      <xdr:rowOff>57150</xdr:rowOff>
    </xdr:from>
    <xdr:to>
      <xdr:col>13</xdr:col>
      <xdr:colOff>76200</xdr:colOff>
      <xdr:row>2</xdr:row>
      <xdr:rowOff>76200</xdr:rowOff>
    </xdr:to>
    <xdr:sp macro="" textlink="">
      <xdr:nvSpPr>
        <xdr:cNvPr id="6163" name="Line 1">
          <a:extLst>
            <a:ext uri="{FF2B5EF4-FFF2-40B4-BE49-F238E27FC236}">
              <a16:creationId xmlns:a16="http://schemas.microsoft.com/office/drawing/2014/main" id="{00000000-0008-0000-0000-000013180000}"/>
            </a:ext>
          </a:extLst>
        </xdr:cNvPr>
        <xdr:cNvSpPr>
          <a:spLocks noChangeShapeType="1"/>
        </xdr:cNvSpPr>
      </xdr:nvSpPr>
      <xdr:spPr bwMode="auto">
        <a:xfrm flipV="1">
          <a:off x="247650" y="762000"/>
          <a:ext cx="7362825" cy="19050"/>
        </a:xfrm>
        <a:prstGeom prst="line">
          <a:avLst/>
        </a:prstGeom>
        <a:noFill/>
        <a:ln w="38100">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323850</xdr:colOff>
      <xdr:row>14</xdr:row>
      <xdr:rowOff>95250</xdr:rowOff>
    </xdr:from>
    <xdr:to>
      <xdr:col>3</xdr:col>
      <xdr:colOff>323850</xdr:colOff>
      <xdr:row>18</xdr:row>
      <xdr:rowOff>85725</xdr:rowOff>
    </xdr:to>
    <xdr:sp macro="" textlink="">
      <xdr:nvSpPr>
        <xdr:cNvPr id="8229" name="Line 1">
          <a:extLst>
            <a:ext uri="{FF2B5EF4-FFF2-40B4-BE49-F238E27FC236}">
              <a16:creationId xmlns:a16="http://schemas.microsoft.com/office/drawing/2014/main" id="{00000000-0008-0000-0600-000025200000}"/>
            </a:ext>
          </a:extLst>
        </xdr:cNvPr>
        <xdr:cNvSpPr>
          <a:spLocks noChangeShapeType="1"/>
        </xdr:cNvSpPr>
      </xdr:nvSpPr>
      <xdr:spPr bwMode="auto">
        <a:xfrm>
          <a:off x="2381250" y="3333750"/>
          <a:ext cx="0" cy="1019175"/>
        </a:xfrm>
        <a:prstGeom prst="line">
          <a:avLst/>
        </a:prstGeom>
        <a:noFill/>
        <a:ln w="76200">
          <a:solidFill>
            <a:srgbClr val="FF0000"/>
          </a:solidFill>
          <a:round/>
          <a:headEnd/>
          <a:tailEnd type="triangle" w="med" len="med"/>
        </a:ln>
      </xdr:spPr>
    </xdr:sp>
    <xdr:clientData/>
  </xdr:twoCellAnchor>
  <xdr:twoCellAnchor>
    <xdr:from>
      <xdr:col>3</xdr:col>
      <xdr:colOff>352425</xdr:colOff>
      <xdr:row>2</xdr:row>
      <xdr:rowOff>257175</xdr:rowOff>
    </xdr:from>
    <xdr:to>
      <xdr:col>3</xdr:col>
      <xdr:colOff>352425</xdr:colOff>
      <xdr:row>5</xdr:row>
      <xdr:rowOff>161925</xdr:rowOff>
    </xdr:to>
    <xdr:sp macro="" textlink="">
      <xdr:nvSpPr>
        <xdr:cNvPr id="8230" name="Line 2">
          <a:extLst>
            <a:ext uri="{FF2B5EF4-FFF2-40B4-BE49-F238E27FC236}">
              <a16:creationId xmlns:a16="http://schemas.microsoft.com/office/drawing/2014/main" id="{00000000-0008-0000-0600-000026200000}"/>
            </a:ext>
          </a:extLst>
        </xdr:cNvPr>
        <xdr:cNvSpPr>
          <a:spLocks noChangeShapeType="1"/>
        </xdr:cNvSpPr>
      </xdr:nvSpPr>
      <xdr:spPr bwMode="auto">
        <a:xfrm>
          <a:off x="2409825" y="771525"/>
          <a:ext cx="0" cy="638175"/>
        </a:xfrm>
        <a:prstGeom prst="line">
          <a:avLst/>
        </a:prstGeom>
        <a:noFill/>
        <a:ln w="76200">
          <a:solidFill>
            <a:srgbClr val="FF0000"/>
          </a:solidFill>
          <a:round/>
          <a:headEnd/>
          <a:tailEnd type="triangle" w="med" len="med"/>
        </a:ln>
      </xdr:spPr>
    </xdr:sp>
    <xdr:clientData/>
  </xdr:twoCellAnchor>
  <xdr:twoCellAnchor>
    <xdr:from>
      <xdr:col>3</xdr:col>
      <xdr:colOff>463512</xdr:colOff>
      <xdr:row>29</xdr:row>
      <xdr:rowOff>135470</xdr:rowOff>
    </xdr:from>
    <xdr:to>
      <xdr:col>3</xdr:col>
      <xdr:colOff>586812</xdr:colOff>
      <xdr:row>29</xdr:row>
      <xdr:rowOff>167150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974A843E-CEFC-46E5-8F62-C26A052CC0FF}"/>
                </a:ext>
              </a:extLst>
            </xdr14:cNvPr>
            <xdr14:cNvContentPartPr/>
          </xdr14:nvContentPartPr>
          <xdr14:nvPr macro=""/>
          <xdr14:xfrm>
            <a:off x="2668140" y="7048980"/>
            <a:ext cx="123300" cy="31680"/>
          </xdr14:xfrm>
        </xdr:contentPart>
      </mc:Choice>
      <mc:Fallback xmlns="">
        <xdr:pic>
          <xdr:nvPicPr>
            <xdr:cNvPr id="3" name="Ink 2">
              <a:extLst>
                <a:ext uri="{FF2B5EF4-FFF2-40B4-BE49-F238E27FC236}">
                  <a16:creationId xmlns:a16="http://schemas.microsoft.com/office/drawing/2014/main" id="{974A843E-CEFC-46E5-8F62-C26A052CC0FF}"/>
                </a:ext>
              </a:extLst>
            </xdr:cNvPr>
            <xdr:cNvPicPr/>
          </xdr:nvPicPr>
          <xdr:blipFill>
            <a:blip xmlns:r="http://schemas.openxmlformats.org/officeDocument/2006/relationships" r:embed="rId2"/>
            <a:stretch>
              <a:fillRect/>
            </a:stretch>
          </xdr:blipFill>
          <xdr:spPr>
            <a:xfrm>
              <a:off x="2664197" y="7046488"/>
              <a:ext cx="130110" cy="37019"/>
            </a:xfrm>
            <a:prstGeom prst="rect">
              <a:avLst/>
            </a:prstGeom>
          </xdr:spPr>
        </xdr:pic>
      </mc:Fallback>
    </mc:AlternateContent>
    <xdr:clientData/>
  </xdr:twoCellAnchor>
  <xdr:twoCellAnchor editAs="oneCell">
    <xdr:from>
      <xdr:col>9</xdr:col>
      <xdr:colOff>656406</xdr:colOff>
      <xdr:row>30</xdr:row>
      <xdr:rowOff>89833</xdr:rowOff>
    </xdr:from>
    <xdr:to>
      <xdr:col>9</xdr:col>
      <xdr:colOff>688086</xdr:colOff>
      <xdr:row>30</xdr:row>
      <xdr:rowOff>94513</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8425" name="Ink 8424">
              <a:extLst>
                <a:ext uri="{FF2B5EF4-FFF2-40B4-BE49-F238E27FC236}">
                  <a16:creationId xmlns:a16="http://schemas.microsoft.com/office/drawing/2014/main" id="{EE28642E-9350-EBC6-9355-C00C1772E69F}"/>
                </a:ext>
              </a:extLst>
            </xdr14:cNvPr>
            <xdr14:cNvContentPartPr/>
          </xdr14:nvContentPartPr>
          <xdr14:nvPr macro=""/>
          <xdr14:xfrm>
            <a:off x="10086156" y="7241521"/>
            <a:ext cx="31680" cy="4680"/>
          </xdr14:xfrm>
        </xdr:contentPart>
      </mc:Choice>
      <mc:Fallback xmlns="">
        <xdr:pic>
          <xdr:nvPicPr>
            <xdr:cNvPr id="8425" name="Ink 8424">
              <a:extLst>
                <a:ext uri="{FF2B5EF4-FFF2-40B4-BE49-F238E27FC236}">
                  <a16:creationId xmlns:a16="http://schemas.microsoft.com/office/drawing/2014/main" id="{EE28642E-9350-EBC6-9355-C00C1772E69F}"/>
                </a:ext>
              </a:extLst>
            </xdr:cNvPr>
            <xdr:cNvPicPr/>
          </xdr:nvPicPr>
          <xdr:blipFill>
            <a:blip xmlns:r="http://schemas.openxmlformats.org/officeDocument/2006/relationships" r:embed="rId6"/>
            <a:stretch>
              <a:fillRect/>
            </a:stretch>
          </xdr:blipFill>
          <xdr:spPr>
            <a:xfrm>
              <a:off x="10077516" y="7232881"/>
              <a:ext cx="49320" cy="22320"/>
            </a:xfrm>
            <a:prstGeom prst="rect">
              <a:avLst/>
            </a:prstGeom>
          </xdr:spPr>
        </xdr:pic>
      </mc:Fallback>
    </mc:AlternateContent>
    <xdr:clientData/>
  </xdr:twoCellAnchor>
  <xdr:twoCellAnchor editAs="oneCell">
    <xdr:from>
      <xdr:col>2</xdr:col>
      <xdr:colOff>988409</xdr:colOff>
      <xdr:row>22</xdr:row>
      <xdr:rowOff>93645</xdr:rowOff>
    </xdr:from>
    <xdr:to>
      <xdr:col>2</xdr:col>
      <xdr:colOff>1001729</xdr:colOff>
      <xdr:row>22</xdr:row>
      <xdr:rowOff>106245</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2" name="Ink 1">
              <a:extLst>
                <a:ext uri="{FF2B5EF4-FFF2-40B4-BE49-F238E27FC236}">
                  <a16:creationId xmlns:a16="http://schemas.microsoft.com/office/drawing/2014/main" id="{8ACEDE8B-5D50-9D4A-0E98-4781A7533CDB}"/>
                </a:ext>
              </a:extLst>
            </xdr14:cNvPr>
            <xdr14:cNvContentPartPr/>
          </xdr14:nvContentPartPr>
          <xdr14:nvPr macro=""/>
          <xdr14:xfrm>
            <a:off x="2175480" y="5122703"/>
            <a:ext cx="13320" cy="12600"/>
          </xdr14:xfrm>
        </xdr:contentPart>
      </mc:Choice>
      <mc:Fallback xmlns="">
        <xdr:pic>
          <xdr:nvPicPr>
            <xdr:cNvPr id="2" name="Ink 1">
              <a:extLst>
                <a:ext uri="{FF2B5EF4-FFF2-40B4-BE49-F238E27FC236}">
                  <a16:creationId xmlns:a16="http://schemas.microsoft.com/office/drawing/2014/main" id="{8ACEDE8B-5D50-9D4A-0E98-4781A7533CDB}"/>
                </a:ext>
              </a:extLst>
            </xdr:cNvPr>
            <xdr:cNvPicPr/>
          </xdr:nvPicPr>
          <xdr:blipFill>
            <a:blip xmlns:r="http://schemas.openxmlformats.org/officeDocument/2006/relationships" r:embed="rId8"/>
            <a:stretch>
              <a:fillRect/>
            </a:stretch>
          </xdr:blipFill>
          <xdr:spPr>
            <a:xfrm>
              <a:off x="2166840" y="5113703"/>
              <a:ext cx="30960" cy="30240"/>
            </a:xfrm>
            <a:prstGeom prst="rect">
              <a:avLst/>
            </a:prstGeom>
          </xdr:spPr>
        </xdr:pic>
      </mc:Fallback>
    </mc:AlternateContent>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66675</xdr:colOff>
      <xdr:row>1</xdr:row>
      <xdr:rowOff>152400</xdr:rowOff>
    </xdr:from>
    <xdr:to>
      <xdr:col>10</xdr:col>
      <xdr:colOff>190500</xdr:colOff>
      <xdr:row>1</xdr:row>
      <xdr:rowOff>1419225</xdr:rowOff>
    </xdr:to>
    <xdr:sp macro="" textlink="">
      <xdr:nvSpPr>
        <xdr:cNvPr id="3073" name="Text Box 1">
          <a:extLst>
            <a:ext uri="{FF2B5EF4-FFF2-40B4-BE49-F238E27FC236}">
              <a16:creationId xmlns:a16="http://schemas.microsoft.com/office/drawing/2014/main" id="{00000000-0008-0000-0700-0000010C0000}"/>
            </a:ext>
          </a:extLst>
        </xdr:cNvPr>
        <xdr:cNvSpPr txBox="1">
          <a:spLocks noChangeArrowheads="1"/>
        </xdr:cNvSpPr>
      </xdr:nvSpPr>
      <xdr:spPr bwMode="auto">
        <a:xfrm>
          <a:off x="66675" y="152400"/>
          <a:ext cx="11401425" cy="1266825"/>
        </a:xfrm>
        <a:prstGeom prst="rect">
          <a:avLst/>
        </a:prstGeom>
        <a:solidFill>
          <a:srgbClr val="FFFF99"/>
        </a:solidFill>
        <a:ln w="9525">
          <a:solidFill>
            <a:srgbClr val="000000"/>
          </a:solidFill>
          <a:miter lim="800000"/>
          <a:headEnd/>
          <a:tailEnd/>
        </a:ln>
      </xdr:spPr>
      <xdr:txBody>
        <a:bodyPr vertOverflow="clip" wrap="square" lIns="36576" tIns="27432" rIns="0" bIns="0" anchor="t" upright="1"/>
        <a:lstStyle/>
        <a:p>
          <a:pPr algn="l" rtl="0">
            <a:defRPr sz="1000"/>
          </a:pPr>
          <a:r>
            <a:rPr lang="en-US" sz="1200" b="1" i="0" strike="noStrike">
              <a:solidFill>
                <a:srgbClr val="000000"/>
              </a:solidFill>
              <a:latin typeface="Arial"/>
              <a:cs typeface="Arial"/>
            </a:rPr>
            <a:t>Enter in the historical sales dollars for previous years.  This will create a three year average history.  It is not mandatory you make this step.   You can change a department's historical sales curve if you support the change with action steps in your planning BY SIMPLY ENTERING IN THE BRIGHT YELLOW. </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Enter the monthly seasonal percentages into the actual sales curve row highlighted in yellow.  This will be used to help formulate the budget. </a:t>
          </a:r>
        </a:p>
      </xdr:txBody>
    </xdr:sp>
    <xdr:clientData/>
  </xdr:twoCellAnchor>
  <xdr:twoCellAnchor>
    <xdr:from>
      <xdr:col>1</xdr:col>
      <xdr:colOff>2219325</xdr:colOff>
      <xdr:row>27</xdr:row>
      <xdr:rowOff>114300</xdr:rowOff>
    </xdr:from>
    <xdr:to>
      <xdr:col>1</xdr:col>
      <xdr:colOff>3295650</xdr:colOff>
      <xdr:row>32</xdr:row>
      <xdr:rowOff>152400</xdr:rowOff>
    </xdr:to>
    <xdr:sp macro="" textlink="">
      <xdr:nvSpPr>
        <xdr:cNvPr id="3074" name="Oval 2">
          <a:extLst>
            <a:ext uri="{FF2B5EF4-FFF2-40B4-BE49-F238E27FC236}">
              <a16:creationId xmlns:a16="http://schemas.microsoft.com/office/drawing/2014/main" id="{00000000-0008-0000-0700-0000020C0000}"/>
            </a:ext>
          </a:extLst>
        </xdr:cNvPr>
        <xdr:cNvSpPr>
          <a:spLocks noChangeArrowheads="1"/>
        </xdr:cNvSpPr>
      </xdr:nvSpPr>
      <xdr:spPr bwMode="auto">
        <a:xfrm>
          <a:off x="2219325" y="9248775"/>
          <a:ext cx="1076325" cy="866775"/>
        </a:xfrm>
        <a:prstGeom prst="ellipse">
          <a:avLst/>
        </a:prstGeom>
        <a:solidFill>
          <a:srgbClr val="00FF00"/>
        </a:solidFill>
        <a:ln w="9525">
          <a:solidFill>
            <a:srgbClr val="000000"/>
          </a:solidFill>
          <a:round/>
          <a:headEnd/>
          <a:tailEnd/>
        </a:ln>
      </xdr:spPr>
      <xdr:txBody>
        <a:bodyPr vertOverflow="clip" wrap="square" lIns="36576" tIns="27432" rIns="36576" bIns="0" anchor="t" upright="1"/>
        <a:lstStyle/>
        <a:p>
          <a:pPr algn="ctr" rtl="0">
            <a:defRPr sz="1000"/>
          </a:pPr>
          <a:r>
            <a:rPr lang="en-US" sz="1200" b="1" i="0" strike="noStrike">
              <a:solidFill>
                <a:srgbClr val="FFFFFF"/>
              </a:solidFill>
              <a:latin typeface="Arial"/>
              <a:cs typeface="Arial"/>
            </a:rPr>
            <a:t>Enter Sales %</a:t>
          </a:r>
        </a:p>
        <a:p>
          <a:pPr algn="ctr" rtl="0">
            <a:defRPr sz="1000"/>
          </a:pPr>
          <a:r>
            <a:rPr lang="en-US" sz="1200" b="1" i="0" strike="noStrike">
              <a:solidFill>
                <a:srgbClr val="FFFFFF"/>
              </a:solidFill>
              <a:latin typeface="Arial"/>
              <a:cs typeface="Arial"/>
            </a:rPr>
            <a:t>in Yellow</a:t>
          </a:r>
        </a:p>
      </xdr:txBody>
    </xdr:sp>
    <xdr:clientData/>
  </xdr:twoCellAnchor>
  <xdr:twoCellAnchor>
    <xdr:from>
      <xdr:col>1</xdr:col>
      <xdr:colOff>3267075</xdr:colOff>
      <xdr:row>30</xdr:row>
      <xdr:rowOff>114300</xdr:rowOff>
    </xdr:from>
    <xdr:to>
      <xdr:col>2</xdr:col>
      <xdr:colOff>514350</xdr:colOff>
      <xdr:row>31</xdr:row>
      <xdr:rowOff>57150</xdr:rowOff>
    </xdr:to>
    <xdr:sp macro="" textlink="">
      <xdr:nvSpPr>
        <xdr:cNvPr id="3131" name="Line 4">
          <a:extLst>
            <a:ext uri="{FF2B5EF4-FFF2-40B4-BE49-F238E27FC236}">
              <a16:creationId xmlns:a16="http://schemas.microsoft.com/office/drawing/2014/main" id="{00000000-0008-0000-0700-00003B0C0000}"/>
            </a:ext>
          </a:extLst>
        </xdr:cNvPr>
        <xdr:cNvSpPr>
          <a:spLocks noChangeShapeType="1"/>
        </xdr:cNvSpPr>
      </xdr:nvSpPr>
      <xdr:spPr bwMode="auto">
        <a:xfrm>
          <a:off x="3267075" y="9734550"/>
          <a:ext cx="561975" cy="114300"/>
        </a:xfrm>
        <a:prstGeom prst="line">
          <a:avLst/>
        </a:prstGeom>
        <a:noFill/>
        <a:ln w="57150">
          <a:solidFill>
            <a:srgbClr val="FF0000"/>
          </a:solidFill>
          <a:round/>
          <a:headEnd/>
          <a:tailEnd type="triangle" w="med" len="med"/>
        </a:ln>
      </xdr:spPr>
    </xdr:sp>
    <xdr:clientData/>
  </xdr:twoCellAnchor>
  <xdr:twoCellAnchor>
    <xdr:from>
      <xdr:col>3</xdr:col>
      <xdr:colOff>693359</xdr:colOff>
      <xdr:row>132</xdr:row>
      <xdr:rowOff>104291</xdr:rowOff>
    </xdr:from>
    <xdr:to>
      <xdr:col>3</xdr:col>
      <xdr:colOff>727019</xdr:colOff>
      <xdr:row>132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3BCF81A4-74B4-4135-99F0-34844B6F6511}"/>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51</xdr:row>
      <xdr:rowOff>104291</xdr:rowOff>
    </xdr:from>
    <xdr:to>
      <xdr:col>3</xdr:col>
      <xdr:colOff>727019</xdr:colOff>
      <xdr:row>51</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10" name="Ink 9">
              <a:extLst>
                <a:ext uri="{FF2B5EF4-FFF2-40B4-BE49-F238E27FC236}">
                  <a16:creationId xmlns:a16="http://schemas.microsoft.com/office/drawing/2014/main" id="{08BD3DA6-025D-479A-B874-2BD1ED921C1B}"/>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82</xdr:row>
      <xdr:rowOff>104291</xdr:rowOff>
    </xdr:from>
    <xdr:to>
      <xdr:col>3</xdr:col>
      <xdr:colOff>727019</xdr:colOff>
      <xdr:row>82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13" name="Ink 12">
              <a:extLst>
                <a:ext uri="{FF2B5EF4-FFF2-40B4-BE49-F238E27FC236}">
                  <a16:creationId xmlns:a16="http://schemas.microsoft.com/office/drawing/2014/main" id="{3B1D2A12-C732-4E98-A59C-674DA7820BA2}"/>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92</xdr:row>
      <xdr:rowOff>104291</xdr:rowOff>
    </xdr:from>
    <xdr:to>
      <xdr:col>3</xdr:col>
      <xdr:colOff>727019</xdr:colOff>
      <xdr:row>92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14" name="Ink 13">
              <a:extLst>
                <a:ext uri="{FF2B5EF4-FFF2-40B4-BE49-F238E27FC236}">
                  <a16:creationId xmlns:a16="http://schemas.microsoft.com/office/drawing/2014/main" id="{674D06A5-D9CE-4B9A-BB6B-CA88C1C278AE}"/>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102</xdr:row>
      <xdr:rowOff>104291</xdr:rowOff>
    </xdr:from>
    <xdr:to>
      <xdr:col>3</xdr:col>
      <xdr:colOff>727019</xdr:colOff>
      <xdr:row>102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5" name="Ink 14">
              <a:extLst>
                <a:ext uri="{FF2B5EF4-FFF2-40B4-BE49-F238E27FC236}">
                  <a16:creationId xmlns:a16="http://schemas.microsoft.com/office/drawing/2014/main" id="{5011DD3B-ECD9-4340-9D14-D5CDAE4BE9A6}"/>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112</xdr:row>
      <xdr:rowOff>104291</xdr:rowOff>
    </xdr:from>
    <xdr:to>
      <xdr:col>3</xdr:col>
      <xdr:colOff>727019</xdr:colOff>
      <xdr:row>112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6" name="Ink 15">
              <a:extLst>
                <a:ext uri="{FF2B5EF4-FFF2-40B4-BE49-F238E27FC236}">
                  <a16:creationId xmlns:a16="http://schemas.microsoft.com/office/drawing/2014/main" id="{779955DB-3A3E-4B5C-AF9C-463910246A16}"/>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132</xdr:row>
      <xdr:rowOff>104291</xdr:rowOff>
    </xdr:from>
    <xdr:to>
      <xdr:col>3</xdr:col>
      <xdr:colOff>727019</xdr:colOff>
      <xdr:row>132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7" name="Ink 16">
              <a:extLst>
                <a:ext uri="{FF2B5EF4-FFF2-40B4-BE49-F238E27FC236}">
                  <a16:creationId xmlns:a16="http://schemas.microsoft.com/office/drawing/2014/main" id="{8D8AB7C6-41B7-43D0-93B2-366E749F1587}"/>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142</xdr:row>
      <xdr:rowOff>104291</xdr:rowOff>
    </xdr:from>
    <xdr:to>
      <xdr:col>3</xdr:col>
      <xdr:colOff>727019</xdr:colOff>
      <xdr:row>142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8" name="Ink 17">
              <a:extLst>
                <a:ext uri="{FF2B5EF4-FFF2-40B4-BE49-F238E27FC236}">
                  <a16:creationId xmlns:a16="http://schemas.microsoft.com/office/drawing/2014/main" id="{B8AA1DA4-20A8-4864-933A-7C1EA46E83F1}"/>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82</xdr:row>
      <xdr:rowOff>104291</xdr:rowOff>
    </xdr:from>
    <xdr:to>
      <xdr:col>3</xdr:col>
      <xdr:colOff>727019</xdr:colOff>
      <xdr:row>82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9" name="Ink 18">
              <a:extLst>
                <a:ext uri="{FF2B5EF4-FFF2-40B4-BE49-F238E27FC236}">
                  <a16:creationId xmlns:a16="http://schemas.microsoft.com/office/drawing/2014/main" id="{475022D7-6A09-4B54-A2BA-431E311A310B}"/>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72</xdr:row>
      <xdr:rowOff>104291</xdr:rowOff>
    </xdr:from>
    <xdr:to>
      <xdr:col>3</xdr:col>
      <xdr:colOff>727019</xdr:colOff>
      <xdr:row>72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22" name="Ink 21">
              <a:extLst>
                <a:ext uri="{FF2B5EF4-FFF2-40B4-BE49-F238E27FC236}">
                  <a16:creationId xmlns:a16="http://schemas.microsoft.com/office/drawing/2014/main" id="{35B7C6B9-51C5-45A4-AAC6-AA5B78923128}"/>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92</xdr:row>
      <xdr:rowOff>104291</xdr:rowOff>
    </xdr:from>
    <xdr:to>
      <xdr:col>3</xdr:col>
      <xdr:colOff>727019</xdr:colOff>
      <xdr:row>92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24" name="Ink 23">
              <a:extLst>
                <a:ext uri="{FF2B5EF4-FFF2-40B4-BE49-F238E27FC236}">
                  <a16:creationId xmlns:a16="http://schemas.microsoft.com/office/drawing/2014/main" id="{122916CA-8B74-4E84-B7B4-22D06DCF971F}"/>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xdr:from>
      <xdr:col>3</xdr:col>
      <xdr:colOff>693359</xdr:colOff>
      <xdr:row>112</xdr:row>
      <xdr:rowOff>104291</xdr:rowOff>
    </xdr:from>
    <xdr:to>
      <xdr:col>3</xdr:col>
      <xdr:colOff>727019</xdr:colOff>
      <xdr:row>112</xdr:row>
      <xdr:rowOff>121211</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25" name="Ink 24">
              <a:extLst>
                <a:ext uri="{FF2B5EF4-FFF2-40B4-BE49-F238E27FC236}">
                  <a16:creationId xmlns:a16="http://schemas.microsoft.com/office/drawing/2014/main" id="{35DBEB88-A1DE-49A9-961A-E1DA03EDD011}"/>
                </a:ext>
              </a:extLst>
            </xdr14:cNvPr>
            <xdr14:cNvContentPartPr/>
          </xdr14:nvContentPartPr>
          <xdr14:nvPr macro=""/>
          <xdr14:xfrm>
            <a:off x="5489280" y="9967680"/>
            <a:ext cx="33660" cy="16920"/>
          </xdr14:xfrm>
        </xdr:contentPart>
      </mc:Choice>
      <mc:Fallback xmlns="">
        <xdr:pic>
          <xdr:nvPicPr>
            <xdr:cNvPr id="2" name="Ink 1">
              <a:extLst>
                <a:ext uri="{FF2B5EF4-FFF2-40B4-BE49-F238E27FC236}">
                  <a16:creationId xmlns:a16="http://schemas.microsoft.com/office/drawing/2014/main" id="{4AB82A0A-33D7-4F44-84AA-17CA6E29634A}"/>
                </a:ext>
              </a:extLst>
            </xdr:cNvPr>
            <xdr:cNvPicPr/>
          </xdr:nvPicPr>
          <xdr:blipFill>
            <a:blip xmlns:r="http://schemas.openxmlformats.org/officeDocument/2006/relationships" r:embed="rId2"/>
            <a:stretch>
              <a:fillRect/>
            </a:stretch>
          </xdr:blipFill>
          <xdr:spPr>
            <a:xfrm>
              <a:off x="5483551" y="9963097"/>
              <a:ext cx="43328" cy="26438"/>
            </a:xfrm>
            <a:prstGeom prst="rect">
              <a:avLst/>
            </a:prstGeom>
          </xdr:spPr>
        </xdr:pic>
      </mc:Fallback>
    </mc:AlternateContent>
    <xdr:clientData/>
  </xdr:twoCellAnchor>
  <xdr:twoCellAnchor editAs="oneCell">
    <xdr:from>
      <xdr:col>2</xdr:col>
      <xdr:colOff>366519</xdr:colOff>
      <xdr:row>22</xdr:row>
      <xdr:rowOff>229654</xdr:rowOff>
    </xdr:from>
    <xdr:to>
      <xdr:col>2</xdr:col>
      <xdr:colOff>378399</xdr:colOff>
      <xdr:row>22</xdr:row>
      <xdr:rowOff>245494</xdr:rowOff>
    </xdr:to>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37" name="Ink 36">
              <a:extLst>
                <a:ext uri="{FF2B5EF4-FFF2-40B4-BE49-F238E27FC236}">
                  <a16:creationId xmlns:a16="http://schemas.microsoft.com/office/drawing/2014/main" id="{9DC02A42-773A-0AC6-7A90-403F4E667529}"/>
                </a:ext>
              </a:extLst>
            </xdr14:cNvPr>
            <xdr14:cNvContentPartPr/>
          </xdr14:nvContentPartPr>
          <xdr14:nvPr macro=""/>
          <xdr14:xfrm>
            <a:off x="3920355" y="8235706"/>
            <a:ext cx="11880" cy="15840"/>
          </xdr14:xfrm>
        </xdr:contentPart>
      </mc:Choice>
      <mc:Fallback xmlns="">
        <xdr:pic>
          <xdr:nvPicPr>
            <xdr:cNvPr id="37" name="Ink 36">
              <a:extLst>
                <a:ext uri="{FF2B5EF4-FFF2-40B4-BE49-F238E27FC236}">
                  <a16:creationId xmlns:a16="http://schemas.microsoft.com/office/drawing/2014/main" id="{9DC02A42-773A-0AC6-7A90-403F4E667529}"/>
                </a:ext>
              </a:extLst>
            </xdr:cNvPr>
            <xdr:cNvPicPr/>
          </xdr:nvPicPr>
          <xdr:blipFill>
            <a:blip xmlns:r="http://schemas.openxmlformats.org/officeDocument/2006/relationships" r:embed="rId20"/>
            <a:stretch>
              <a:fillRect/>
            </a:stretch>
          </xdr:blipFill>
          <xdr:spPr>
            <a:xfrm>
              <a:off x="3911355" y="8226706"/>
              <a:ext cx="29520" cy="33480"/>
            </a:xfrm>
            <a:prstGeom prst="rect">
              <a:avLst/>
            </a:prstGeom>
          </xdr:spPr>
        </xdr:pic>
      </mc:Fallback>
    </mc:AlternateContent>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66453</xdr:colOff>
      <xdr:row>10</xdr:row>
      <xdr:rowOff>198257</xdr:rowOff>
    </xdr:from>
    <xdr:to>
      <xdr:col>16</xdr:col>
      <xdr:colOff>762000</xdr:colOff>
      <xdr:row>12</xdr:row>
      <xdr:rowOff>41783</xdr:rowOff>
    </xdr:to>
    <xdr:sp macro="" textlink="">
      <xdr:nvSpPr>
        <xdr:cNvPr id="2" name="Arrow: Left 1">
          <a:extLst>
            <a:ext uri="{FF2B5EF4-FFF2-40B4-BE49-F238E27FC236}">
              <a16:creationId xmlns:a16="http://schemas.microsoft.com/office/drawing/2014/main" id="{9DBE50E7-3D25-4CAD-8CCE-1FF5B9402AD4}"/>
            </a:ext>
          </a:extLst>
        </xdr:cNvPr>
        <xdr:cNvSpPr/>
      </xdr:nvSpPr>
      <xdr:spPr>
        <a:xfrm>
          <a:off x="16735203" y="2865257"/>
          <a:ext cx="695547" cy="767451"/>
        </a:xfrm>
        <a:prstGeom prst="leftArrow">
          <a:avLst/>
        </a:prstGeom>
        <a:solidFill>
          <a:schemeClr val="tx1"/>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2</xdr:col>
      <xdr:colOff>2762250</xdr:colOff>
      <xdr:row>4</xdr:row>
      <xdr:rowOff>5292</xdr:rowOff>
    </xdr:from>
    <xdr:ext cx="279000" cy="423624"/>
    <xdr:sp macro="" textlink="">
      <xdr:nvSpPr>
        <xdr:cNvPr id="2" name="Shape 3">
          <a:extLst>
            <a:ext uri="{FF2B5EF4-FFF2-40B4-BE49-F238E27FC236}">
              <a16:creationId xmlns:a16="http://schemas.microsoft.com/office/drawing/2014/main" id="{94457808-27D1-46C5-B309-B19A2338E149}"/>
            </a:ext>
          </a:extLst>
        </xdr:cNvPr>
        <xdr:cNvSpPr/>
      </xdr:nvSpPr>
      <xdr:spPr>
        <a:xfrm>
          <a:off x="5295900" y="605367"/>
          <a:ext cx="279000" cy="423624"/>
        </a:xfrm>
        <a:prstGeom prst="downArrow">
          <a:avLst>
            <a:gd name="adj1" fmla="val 39332"/>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2762250</xdr:colOff>
      <xdr:row>8</xdr:row>
      <xdr:rowOff>57150</xdr:rowOff>
    </xdr:from>
    <xdr:ext cx="285750" cy="504825"/>
    <xdr:sp macro="" textlink="">
      <xdr:nvSpPr>
        <xdr:cNvPr id="3" name="Shape 4">
          <a:extLst>
            <a:ext uri="{FF2B5EF4-FFF2-40B4-BE49-F238E27FC236}">
              <a16:creationId xmlns:a16="http://schemas.microsoft.com/office/drawing/2014/main" id="{D1C6CFCB-AE64-4BB6-BF95-CBB8681E6347}"/>
            </a:ext>
          </a:extLst>
        </xdr:cNvPr>
        <xdr:cNvSpPr/>
      </xdr:nvSpPr>
      <xdr:spPr>
        <a:xfrm>
          <a:off x="5295900" y="1423988"/>
          <a:ext cx="285750" cy="504825"/>
        </a:xfrm>
        <a:prstGeom prst="down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2762250</xdr:colOff>
      <xdr:row>12</xdr:row>
      <xdr:rowOff>57150</xdr:rowOff>
    </xdr:from>
    <xdr:ext cx="285750" cy="504825"/>
    <xdr:sp macro="" textlink="">
      <xdr:nvSpPr>
        <xdr:cNvPr id="4" name="Shape 5">
          <a:extLst>
            <a:ext uri="{FF2B5EF4-FFF2-40B4-BE49-F238E27FC236}">
              <a16:creationId xmlns:a16="http://schemas.microsoft.com/office/drawing/2014/main" id="{16EF7F53-67E7-4EB0-A697-2F6B9CFBFD27}"/>
            </a:ext>
          </a:extLst>
        </xdr:cNvPr>
        <xdr:cNvSpPr/>
      </xdr:nvSpPr>
      <xdr:spPr>
        <a:xfrm>
          <a:off x="5295900" y="2224088"/>
          <a:ext cx="285750" cy="504825"/>
        </a:xfrm>
        <a:prstGeom prst="down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1917</xdr:colOff>
      <xdr:row>21</xdr:row>
      <xdr:rowOff>61515</xdr:rowOff>
    </xdr:from>
    <xdr:ext cx="345745" cy="309960"/>
    <xdr:sp macro="" textlink="">
      <xdr:nvSpPr>
        <xdr:cNvPr id="5" name="Shape 6">
          <a:extLst>
            <a:ext uri="{FF2B5EF4-FFF2-40B4-BE49-F238E27FC236}">
              <a16:creationId xmlns:a16="http://schemas.microsoft.com/office/drawing/2014/main" id="{5EBFC143-E14B-4D98-AE97-6C674B20D81B}"/>
            </a:ext>
          </a:extLst>
        </xdr:cNvPr>
        <xdr:cNvSpPr/>
      </xdr:nvSpPr>
      <xdr:spPr>
        <a:xfrm>
          <a:off x="4997780" y="3695303"/>
          <a:ext cx="345745" cy="309960"/>
        </a:xfrm>
        <a:prstGeom prst="down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1295400</xdr:colOff>
      <xdr:row>23</xdr:row>
      <xdr:rowOff>128588</xdr:rowOff>
    </xdr:from>
    <xdr:ext cx="1338261" cy="695324"/>
    <xdr:grpSp>
      <xdr:nvGrpSpPr>
        <xdr:cNvPr id="6" name="Shape 2" title="Drawing">
          <a:extLst>
            <a:ext uri="{FF2B5EF4-FFF2-40B4-BE49-F238E27FC236}">
              <a16:creationId xmlns:a16="http://schemas.microsoft.com/office/drawing/2014/main" id="{A00FE827-E7C8-410F-ADC3-3CCEAAFF49AF}"/>
            </a:ext>
          </a:extLst>
        </xdr:cNvPr>
        <xdr:cNvGrpSpPr/>
      </xdr:nvGrpSpPr>
      <xdr:grpSpPr>
        <a:xfrm>
          <a:off x="6210300" y="4729163"/>
          <a:ext cx="1338261" cy="695324"/>
          <a:chOff x="2999650" y="382300"/>
          <a:chExt cx="1225200" cy="931200"/>
        </a:xfrm>
      </xdr:grpSpPr>
      <xdr:cxnSp macro="">
        <xdr:nvCxnSpPr>
          <xdr:cNvPr id="7" name="Shape 7">
            <a:extLst>
              <a:ext uri="{FF2B5EF4-FFF2-40B4-BE49-F238E27FC236}">
                <a16:creationId xmlns:a16="http://schemas.microsoft.com/office/drawing/2014/main" id="{50FBBD50-3A36-0039-2278-4068A157EF47}"/>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1</xdr:col>
      <xdr:colOff>1404937</xdr:colOff>
      <xdr:row>24</xdr:row>
      <xdr:rowOff>14289</xdr:rowOff>
    </xdr:from>
    <xdr:ext cx="1290638" cy="681036"/>
    <xdr:grpSp>
      <xdr:nvGrpSpPr>
        <xdr:cNvPr id="8" name="Shape 2" title="Drawing">
          <a:extLst>
            <a:ext uri="{FF2B5EF4-FFF2-40B4-BE49-F238E27FC236}">
              <a16:creationId xmlns:a16="http://schemas.microsoft.com/office/drawing/2014/main" id="{A8684E93-D80A-44D1-B330-0DA47F6D788E}"/>
            </a:ext>
          </a:extLst>
        </xdr:cNvPr>
        <xdr:cNvGrpSpPr/>
      </xdr:nvGrpSpPr>
      <xdr:grpSpPr>
        <a:xfrm>
          <a:off x="1681162" y="4805364"/>
          <a:ext cx="1290638" cy="681036"/>
          <a:chOff x="2176225" y="1333175"/>
          <a:chExt cx="1480200" cy="862800"/>
        </a:xfrm>
      </xdr:grpSpPr>
      <xdr:cxnSp macro="">
        <xdr:nvCxnSpPr>
          <xdr:cNvPr id="9" name="Shape 8">
            <a:extLst>
              <a:ext uri="{FF2B5EF4-FFF2-40B4-BE49-F238E27FC236}">
                <a16:creationId xmlns:a16="http://schemas.microsoft.com/office/drawing/2014/main" id="{FB963212-136B-C95D-9BF7-9EAED49E40BE}"/>
              </a:ext>
            </a:extLst>
          </xdr:cNvPr>
          <xdr:cNvCxnSpPr/>
        </xdr:nvCxnSpPr>
        <xdr:spPr>
          <a:xfrm flipH="1">
            <a:off x="2176225" y="1333175"/>
            <a:ext cx="1480200" cy="8628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8</xdr:col>
      <xdr:colOff>10583</xdr:colOff>
      <xdr:row>23</xdr:row>
      <xdr:rowOff>42333</xdr:rowOff>
    </xdr:from>
    <xdr:ext cx="828146" cy="480484"/>
    <xdr:grpSp>
      <xdr:nvGrpSpPr>
        <xdr:cNvPr id="10" name="Shape 2" title="Drawing">
          <a:extLst>
            <a:ext uri="{FF2B5EF4-FFF2-40B4-BE49-F238E27FC236}">
              <a16:creationId xmlns:a16="http://schemas.microsoft.com/office/drawing/2014/main" id="{73E4BB9D-B244-4B2E-B553-32EFFB7E9BF8}"/>
            </a:ext>
          </a:extLst>
        </xdr:cNvPr>
        <xdr:cNvGrpSpPr/>
      </xdr:nvGrpSpPr>
      <xdr:grpSpPr>
        <a:xfrm>
          <a:off x="12088283" y="4642908"/>
          <a:ext cx="828146" cy="480484"/>
          <a:chOff x="2999650" y="382300"/>
          <a:chExt cx="1225200" cy="931200"/>
        </a:xfrm>
      </xdr:grpSpPr>
      <xdr:cxnSp macro="">
        <xdr:nvCxnSpPr>
          <xdr:cNvPr id="11" name="Shape 7">
            <a:extLst>
              <a:ext uri="{FF2B5EF4-FFF2-40B4-BE49-F238E27FC236}">
                <a16:creationId xmlns:a16="http://schemas.microsoft.com/office/drawing/2014/main" id="{A2A4F827-841B-0C18-8349-FC32C8E1A20B}"/>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9</xdr:col>
      <xdr:colOff>131378</xdr:colOff>
      <xdr:row>22</xdr:row>
      <xdr:rowOff>20527</xdr:rowOff>
    </xdr:from>
    <xdr:ext cx="355455" cy="366347"/>
    <xdr:grpSp>
      <xdr:nvGrpSpPr>
        <xdr:cNvPr id="12" name="Shape 2" title="Drawing">
          <a:extLst>
            <a:ext uri="{FF2B5EF4-FFF2-40B4-BE49-F238E27FC236}">
              <a16:creationId xmlns:a16="http://schemas.microsoft.com/office/drawing/2014/main" id="{CFA1D21A-F7EC-44BA-977F-2E4F0587A6F4}"/>
            </a:ext>
          </a:extLst>
        </xdr:cNvPr>
        <xdr:cNvGrpSpPr/>
      </xdr:nvGrpSpPr>
      <xdr:grpSpPr>
        <a:xfrm>
          <a:off x="13256828" y="4430602"/>
          <a:ext cx="355455" cy="366347"/>
          <a:chOff x="2999650" y="382300"/>
          <a:chExt cx="1225200" cy="931200"/>
        </a:xfrm>
      </xdr:grpSpPr>
      <xdr:cxnSp macro="">
        <xdr:nvCxnSpPr>
          <xdr:cNvPr id="13" name="Shape 7">
            <a:extLst>
              <a:ext uri="{FF2B5EF4-FFF2-40B4-BE49-F238E27FC236}">
                <a16:creationId xmlns:a16="http://schemas.microsoft.com/office/drawing/2014/main" id="{05108D4D-8D8B-724E-FFFB-2754E820CA87}"/>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9</xdr:col>
      <xdr:colOff>651804</xdr:colOff>
      <xdr:row>21</xdr:row>
      <xdr:rowOff>67167</xdr:rowOff>
    </xdr:from>
    <xdr:ext cx="109539" cy="571501"/>
    <xdr:grpSp>
      <xdr:nvGrpSpPr>
        <xdr:cNvPr id="14" name="Shape 2" title="Drawing">
          <a:extLst>
            <a:ext uri="{FF2B5EF4-FFF2-40B4-BE49-F238E27FC236}">
              <a16:creationId xmlns:a16="http://schemas.microsoft.com/office/drawing/2014/main" id="{7D2E621C-69AE-45F2-BCAB-85C2AE161BF1}"/>
            </a:ext>
          </a:extLst>
        </xdr:cNvPr>
        <xdr:cNvGrpSpPr/>
      </xdr:nvGrpSpPr>
      <xdr:grpSpPr>
        <a:xfrm>
          <a:off x="13777254" y="4286742"/>
          <a:ext cx="109539" cy="571501"/>
          <a:chOff x="2999650" y="382300"/>
          <a:chExt cx="1225200" cy="931200"/>
        </a:xfrm>
      </xdr:grpSpPr>
      <xdr:cxnSp macro="">
        <xdr:nvCxnSpPr>
          <xdr:cNvPr id="15" name="Shape 7">
            <a:extLst>
              <a:ext uri="{FF2B5EF4-FFF2-40B4-BE49-F238E27FC236}">
                <a16:creationId xmlns:a16="http://schemas.microsoft.com/office/drawing/2014/main" id="{B0C685FD-AB28-0DDD-56D2-196A23A2D00D}"/>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11</xdr:col>
      <xdr:colOff>257175</xdr:colOff>
      <xdr:row>21</xdr:row>
      <xdr:rowOff>123826</xdr:rowOff>
    </xdr:from>
    <xdr:ext cx="380999" cy="414337"/>
    <xdr:grpSp>
      <xdr:nvGrpSpPr>
        <xdr:cNvPr id="16" name="Shape 2" title="Drawing">
          <a:extLst>
            <a:ext uri="{FF2B5EF4-FFF2-40B4-BE49-F238E27FC236}">
              <a16:creationId xmlns:a16="http://schemas.microsoft.com/office/drawing/2014/main" id="{0C0A4D98-A3B8-4DED-AD93-C9A4F33B10FB}"/>
            </a:ext>
          </a:extLst>
        </xdr:cNvPr>
        <xdr:cNvGrpSpPr/>
      </xdr:nvGrpSpPr>
      <xdr:grpSpPr>
        <a:xfrm flipH="1">
          <a:off x="15697200" y="4343401"/>
          <a:ext cx="380999" cy="414337"/>
          <a:chOff x="2999650" y="382300"/>
          <a:chExt cx="1225200" cy="931200"/>
        </a:xfrm>
      </xdr:grpSpPr>
      <xdr:cxnSp macro="">
        <xdr:nvCxnSpPr>
          <xdr:cNvPr id="17" name="Shape 7">
            <a:extLst>
              <a:ext uri="{FF2B5EF4-FFF2-40B4-BE49-F238E27FC236}">
                <a16:creationId xmlns:a16="http://schemas.microsoft.com/office/drawing/2014/main" id="{15AFAADC-20E7-0D62-634D-32ABB5FC96EC}"/>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12</xdr:col>
      <xdr:colOff>328613</xdr:colOff>
      <xdr:row>21</xdr:row>
      <xdr:rowOff>109539</xdr:rowOff>
    </xdr:from>
    <xdr:ext cx="890587" cy="547686"/>
    <xdr:grpSp>
      <xdr:nvGrpSpPr>
        <xdr:cNvPr id="18" name="Shape 2" title="Drawing">
          <a:extLst>
            <a:ext uri="{FF2B5EF4-FFF2-40B4-BE49-F238E27FC236}">
              <a16:creationId xmlns:a16="http://schemas.microsoft.com/office/drawing/2014/main" id="{1B36AF7E-38BF-4713-9BCB-1F6852AB5822}"/>
            </a:ext>
          </a:extLst>
        </xdr:cNvPr>
        <xdr:cNvGrpSpPr/>
      </xdr:nvGrpSpPr>
      <xdr:grpSpPr>
        <a:xfrm flipH="1">
          <a:off x="16549688" y="4329114"/>
          <a:ext cx="890587" cy="547686"/>
          <a:chOff x="2999650" y="382300"/>
          <a:chExt cx="1225200" cy="931200"/>
        </a:xfrm>
      </xdr:grpSpPr>
      <xdr:cxnSp macro="">
        <xdr:nvCxnSpPr>
          <xdr:cNvPr id="19" name="Shape 7">
            <a:extLst>
              <a:ext uri="{FF2B5EF4-FFF2-40B4-BE49-F238E27FC236}">
                <a16:creationId xmlns:a16="http://schemas.microsoft.com/office/drawing/2014/main" id="{CF835CBB-21F7-DF43-3357-35BA4B6B338B}"/>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12</xdr:col>
      <xdr:colOff>128587</xdr:colOff>
      <xdr:row>24</xdr:row>
      <xdr:rowOff>104775</xdr:rowOff>
    </xdr:from>
    <xdr:ext cx="1557338" cy="719139"/>
    <xdr:grpSp>
      <xdr:nvGrpSpPr>
        <xdr:cNvPr id="20" name="Shape 2" title="Drawing">
          <a:extLst>
            <a:ext uri="{FF2B5EF4-FFF2-40B4-BE49-F238E27FC236}">
              <a16:creationId xmlns:a16="http://schemas.microsoft.com/office/drawing/2014/main" id="{5E9C57F8-1A0D-45F4-AC2F-C48E35C7A737}"/>
            </a:ext>
          </a:extLst>
        </xdr:cNvPr>
        <xdr:cNvGrpSpPr/>
      </xdr:nvGrpSpPr>
      <xdr:grpSpPr>
        <a:xfrm flipH="1">
          <a:off x="16349662" y="4895850"/>
          <a:ext cx="1557338" cy="719139"/>
          <a:chOff x="2999650" y="382300"/>
          <a:chExt cx="1225200" cy="931200"/>
        </a:xfrm>
      </xdr:grpSpPr>
      <xdr:cxnSp macro="">
        <xdr:nvCxnSpPr>
          <xdr:cNvPr id="21" name="Shape 7">
            <a:extLst>
              <a:ext uri="{FF2B5EF4-FFF2-40B4-BE49-F238E27FC236}">
                <a16:creationId xmlns:a16="http://schemas.microsoft.com/office/drawing/2014/main" id="{6A316B21-01D6-0384-FFB0-FB6B50B83DB7}"/>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7</xdr:col>
      <xdr:colOff>624416</xdr:colOff>
      <xdr:row>28</xdr:row>
      <xdr:rowOff>158750</xdr:rowOff>
    </xdr:from>
    <xdr:ext cx="1555750" cy="47624"/>
    <xdr:grpSp>
      <xdr:nvGrpSpPr>
        <xdr:cNvPr id="22" name="Shape 2" title="Drawing">
          <a:extLst>
            <a:ext uri="{FF2B5EF4-FFF2-40B4-BE49-F238E27FC236}">
              <a16:creationId xmlns:a16="http://schemas.microsoft.com/office/drawing/2014/main" id="{BE2802F8-84A3-42C5-A059-0444F7A0A26F}"/>
            </a:ext>
          </a:extLst>
        </xdr:cNvPr>
        <xdr:cNvGrpSpPr/>
      </xdr:nvGrpSpPr>
      <xdr:grpSpPr>
        <a:xfrm flipV="1">
          <a:off x="11501966" y="5711825"/>
          <a:ext cx="1555750" cy="47624"/>
          <a:chOff x="2999650" y="382300"/>
          <a:chExt cx="1225200" cy="931200"/>
        </a:xfrm>
      </xdr:grpSpPr>
      <xdr:cxnSp macro="">
        <xdr:nvCxnSpPr>
          <xdr:cNvPr id="23" name="Shape 7">
            <a:extLst>
              <a:ext uri="{FF2B5EF4-FFF2-40B4-BE49-F238E27FC236}">
                <a16:creationId xmlns:a16="http://schemas.microsoft.com/office/drawing/2014/main" id="{6A6EE5B9-FB31-EA4F-8955-0D6057C8D083}"/>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8</xdr:col>
      <xdr:colOff>74082</xdr:colOff>
      <xdr:row>30</xdr:row>
      <xdr:rowOff>157162</xdr:rowOff>
    </xdr:from>
    <xdr:ext cx="821267" cy="588961"/>
    <xdr:grpSp>
      <xdr:nvGrpSpPr>
        <xdr:cNvPr id="24" name="Shape 2" title="Drawing">
          <a:extLst>
            <a:ext uri="{FF2B5EF4-FFF2-40B4-BE49-F238E27FC236}">
              <a16:creationId xmlns:a16="http://schemas.microsoft.com/office/drawing/2014/main" id="{964D66BD-7B6A-4DF4-A602-D58110F62C1B}"/>
            </a:ext>
          </a:extLst>
        </xdr:cNvPr>
        <xdr:cNvGrpSpPr/>
      </xdr:nvGrpSpPr>
      <xdr:grpSpPr>
        <a:xfrm flipV="1">
          <a:off x="12151782" y="6091237"/>
          <a:ext cx="821267" cy="588961"/>
          <a:chOff x="2999650" y="382300"/>
          <a:chExt cx="1225200" cy="931200"/>
        </a:xfrm>
      </xdr:grpSpPr>
      <xdr:cxnSp macro="">
        <xdr:nvCxnSpPr>
          <xdr:cNvPr id="25" name="Shape 7">
            <a:extLst>
              <a:ext uri="{FF2B5EF4-FFF2-40B4-BE49-F238E27FC236}">
                <a16:creationId xmlns:a16="http://schemas.microsoft.com/office/drawing/2014/main" id="{E5437DF8-21CC-C6DE-E515-98B66DBE861A}"/>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9</xdr:col>
      <xdr:colOff>573404</xdr:colOff>
      <xdr:row>32</xdr:row>
      <xdr:rowOff>84666</xdr:rowOff>
    </xdr:from>
    <xdr:ext cx="72179" cy="369887"/>
    <xdr:grpSp>
      <xdr:nvGrpSpPr>
        <xdr:cNvPr id="26" name="Shape 2" title="Drawing">
          <a:extLst>
            <a:ext uri="{FF2B5EF4-FFF2-40B4-BE49-F238E27FC236}">
              <a16:creationId xmlns:a16="http://schemas.microsoft.com/office/drawing/2014/main" id="{0EB581E3-824E-458C-92BA-473D77F2FE44}"/>
            </a:ext>
          </a:extLst>
        </xdr:cNvPr>
        <xdr:cNvGrpSpPr/>
      </xdr:nvGrpSpPr>
      <xdr:grpSpPr>
        <a:xfrm flipV="1">
          <a:off x="13698854" y="6399741"/>
          <a:ext cx="72179" cy="369887"/>
          <a:chOff x="2999650" y="382300"/>
          <a:chExt cx="1225200" cy="931200"/>
        </a:xfrm>
      </xdr:grpSpPr>
      <xdr:cxnSp macro="">
        <xdr:nvCxnSpPr>
          <xdr:cNvPr id="27" name="Shape 7">
            <a:extLst>
              <a:ext uri="{FF2B5EF4-FFF2-40B4-BE49-F238E27FC236}">
                <a16:creationId xmlns:a16="http://schemas.microsoft.com/office/drawing/2014/main" id="{6AEB6540-02FC-52EB-AC39-6517237C33FC}"/>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11</xdr:col>
      <xdr:colOff>233359</xdr:colOff>
      <xdr:row>31</xdr:row>
      <xdr:rowOff>28573</xdr:rowOff>
    </xdr:from>
    <xdr:ext cx="333377" cy="638177"/>
    <xdr:grpSp>
      <xdr:nvGrpSpPr>
        <xdr:cNvPr id="28" name="Shape 2" title="Drawing">
          <a:extLst>
            <a:ext uri="{FF2B5EF4-FFF2-40B4-BE49-F238E27FC236}">
              <a16:creationId xmlns:a16="http://schemas.microsoft.com/office/drawing/2014/main" id="{9AA19A02-6789-4FE9-B3CE-9E7FB22D1AB8}"/>
            </a:ext>
          </a:extLst>
        </xdr:cNvPr>
        <xdr:cNvGrpSpPr/>
      </xdr:nvGrpSpPr>
      <xdr:grpSpPr>
        <a:xfrm flipH="1" flipV="1">
          <a:off x="15673384" y="6153148"/>
          <a:ext cx="333377" cy="638177"/>
          <a:chOff x="2999650" y="382300"/>
          <a:chExt cx="1225200" cy="931200"/>
        </a:xfrm>
      </xdr:grpSpPr>
      <xdr:cxnSp macro="">
        <xdr:nvCxnSpPr>
          <xdr:cNvPr id="29" name="Shape 7">
            <a:extLst>
              <a:ext uri="{FF2B5EF4-FFF2-40B4-BE49-F238E27FC236}">
                <a16:creationId xmlns:a16="http://schemas.microsoft.com/office/drawing/2014/main" id="{966F6C7D-E4F1-2C36-FB50-F9BB579D8339}"/>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12</xdr:col>
      <xdr:colOff>0</xdr:colOff>
      <xdr:row>32</xdr:row>
      <xdr:rowOff>0</xdr:rowOff>
    </xdr:from>
    <xdr:ext cx="1262062" cy="461962"/>
    <xdr:grpSp>
      <xdr:nvGrpSpPr>
        <xdr:cNvPr id="30" name="Shape 2" title="Drawing">
          <a:extLst>
            <a:ext uri="{FF2B5EF4-FFF2-40B4-BE49-F238E27FC236}">
              <a16:creationId xmlns:a16="http://schemas.microsoft.com/office/drawing/2014/main" id="{BAC80324-B999-41F4-8D2F-F924CC56A0CC}"/>
            </a:ext>
          </a:extLst>
        </xdr:cNvPr>
        <xdr:cNvGrpSpPr/>
      </xdr:nvGrpSpPr>
      <xdr:grpSpPr>
        <a:xfrm flipH="1" flipV="1">
          <a:off x="16221075" y="6315075"/>
          <a:ext cx="1262062" cy="461962"/>
          <a:chOff x="2999650" y="382300"/>
          <a:chExt cx="1225200" cy="931200"/>
        </a:xfrm>
      </xdr:grpSpPr>
      <xdr:cxnSp macro="">
        <xdr:nvCxnSpPr>
          <xdr:cNvPr id="31" name="Shape 7">
            <a:extLst>
              <a:ext uri="{FF2B5EF4-FFF2-40B4-BE49-F238E27FC236}">
                <a16:creationId xmlns:a16="http://schemas.microsoft.com/office/drawing/2014/main" id="{8B679C8F-4BF4-5C30-4E8D-E08E1014549A}"/>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11</xdr:col>
      <xdr:colOff>647699</xdr:colOff>
      <xdr:row>29</xdr:row>
      <xdr:rowOff>128585</xdr:rowOff>
    </xdr:from>
    <xdr:ext cx="1743075" cy="45719"/>
    <xdr:grpSp>
      <xdr:nvGrpSpPr>
        <xdr:cNvPr id="32" name="Shape 2" title="Drawing">
          <a:extLst>
            <a:ext uri="{FF2B5EF4-FFF2-40B4-BE49-F238E27FC236}">
              <a16:creationId xmlns:a16="http://schemas.microsoft.com/office/drawing/2014/main" id="{44F9A88B-F6FD-48B8-BA05-688431E85B93}"/>
            </a:ext>
          </a:extLst>
        </xdr:cNvPr>
        <xdr:cNvGrpSpPr/>
      </xdr:nvGrpSpPr>
      <xdr:grpSpPr>
        <a:xfrm flipH="1" flipV="1">
          <a:off x="16087724" y="5872160"/>
          <a:ext cx="1743075" cy="45719"/>
          <a:chOff x="2999650" y="382300"/>
          <a:chExt cx="1225200" cy="931200"/>
        </a:xfrm>
      </xdr:grpSpPr>
      <xdr:cxnSp macro="">
        <xdr:nvCxnSpPr>
          <xdr:cNvPr id="33" name="Shape 7">
            <a:extLst>
              <a:ext uri="{FF2B5EF4-FFF2-40B4-BE49-F238E27FC236}">
                <a16:creationId xmlns:a16="http://schemas.microsoft.com/office/drawing/2014/main" id="{A896921F-CA56-60BB-63A5-00D750DC75BA}"/>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12</xdr:col>
      <xdr:colOff>381000</xdr:colOff>
      <xdr:row>30</xdr:row>
      <xdr:rowOff>120968</xdr:rowOff>
    </xdr:from>
    <xdr:ext cx="1033463" cy="117156"/>
    <xdr:grpSp>
      <xdr:nvGrpSpPr>
        <xdr:cNvPr id="34" name="Shape 2" title="Drawing">
          <a:extLst>
            <a:ext uri="{FF2B5EF4-FFF2-40B4-BE49-F238E27FC236}">
              <a16:creationId xmlns:a16="http://schemas.microsoft.com/office/drawing/2014/main" id="{84D005C7-B8FC-4829-87DA-5AD93F3D98E9}"/>
            </a:ext>
          </a:extLst>
        </xdr:cNvPr>
        <xdr:cNvGrpSpPr/>
      </xdr:nvGrpSpPr>
      <xdr:grpSpPr>
        <a:xfrm flipH="1" flipV="1">
          <a:off x="16602075" y="6055043"/>
          <a:ext cx="1033463" cy="117156"/>
          <a:chOff x="2999650" y="382300"/>
          <a:chExt cx="1225200" cy="931200"/>
        </a:xfrm>
      </xdr:grpSpPr>
      <xdr:cxnSp macro="">
        <xdr:nvCxnSpPr>
          <xdr:cNvPr id="35" name="Shape 7">
            <a:extLst>
              <a:ext uri="{FF2B5EF4-FFF2-40B4-BE49-F238E27FC236}">
                <a16:creationId xmlns:a16="http://schemas.microsoft.com/office/drawing/2014/main" id="{A37FA336-1BAB-9C29-CEE0-FD1E70EF9187}"/>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12</xdr:col>
      <xdr:colOff>23813</xdr:colOff>
      <xdr:row>28</xdr:row>
      <xdr:rowOff>1907</xdr:rowOff>
    </xdr:from>
    <xdr:ext cx="1500186" cy="240981"/>
    <xdr:grpSp>
      <xdr:nvGrpSpPr>
        <xdr:cNvPr id="36" name="Shape 2" title="Drawing">
          <a:extLst>
            <a:ext uri="{FF2B5EF4-FFF2-40B4-BE49-F238E27FC236}">
              <a16:creationId xmlns:a16="http://schemas.microsoft.com/office/drawing/2014/main" id="{1292AA9F-C10F-408D-A021-1051616E793E}"/>
            </a:ext>
          </a:extLst>
        </xdr:cNvPr>
        <xdr:cNvGrpSpPr/>
      </xdr:nvGrpSpPr>
      <xdr:grpSpPr>
        <a:xfrm flipH="1">
          <a:off x="16244888" y="5554982"/>
          <a:ext cx="1500186" cy="240981"/>
          <a:chOff x="2999650" y="382300"/>
          <a:chExt cx="1225200" cy="931200"/>
        </a:xfrm>
      </xdr:grpSpPr>
      <xdr:cxnSp macro="">
        <xdr:nvCxnSpPr>
          <xdr:cNvPr id="37" name="Shape 7">
            <a:extLst>
              <a:ext uri="{FF2B5EF4-FFF2-40B4-BE49-F238E27FC236}">
                <a16:creationId xmlns:a16="http://schemas.microsoft.com/office/drawing/2014/main" id="{1D99E053-E492-41FA-0ADE-8D50D4913410}"/>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7</xdr:col>
      <xdr:colOff>788276</xdr:colOff>
      <xdr:row>26</xdr:row>
      <xdr:rowOff>28738</xdr:rowOff>
    </xdr:from>
    <xdr:ext cx="1111960" cy="338027"/>
    <xdr:grpSp>
      <xdr:nvGrpSpPr>
        <xdr:cNvPr id="38" name="Shape 2" title="Drawing">
          <a:extLst>
            <a:ext uri="{FF2B5EF4-FFF2-40B4-BE49-F238E27FC236}">
              <a16:creationId xmlns:a16="http://schemas.microsoft.com/office/drawing/2014/main" id="{A55FFA6C-FA16-4340-890E-9367FB514477}"/>
            </a:ext>
          </a:extLst>
        </xdr:cNvPr>
        <xdr:cNvGrpSpPr/>
      </xdr:nvGrpSpPr>
      <xdr:grpSpPr>
        <a:xfrm>
          <a:off x="11665826" y="5200813"/>
          <a:ext cx="1111960" cy="338027"/>
          <a:chOff x="2999650" y="382300"/>
          <a:chExt cx="1225200" cy="931200"/>
        </a:xfrm>
      </xdr:grpSpPr>
      <xdr:cxnSp macro="">
        <xdr:nvCxnSpPr>
          <xdr:cNvPr id="39" name="Shape 7">
            <a:extLst>
              <a:ext uri="{FF2B5EF4-FFF2-40B4-BE49-F238E27FC236}">
                <a16:creationId xmlns:a16="http://schemas.microsoft.com/office/drawing/2014/main" id="{B7014F5A-444E-78AE-1191-A768F9618377}"/>
              </a:ext>
            </a:extLst>
          </xdr:cNvPr>
          <xdr:cNvCxnSpPr/>
        </xdr:nvCxnSpPr>
        <xdr:spPr>
          <a:xfrm>
            <a:off x="2999650" y="382300"/>
            <a:ext cx="1225200" cy="931200"/>
          </a:xfrm>
          <a:prstGeom prst="straightConnector1">
            <a:avLst/>
          </a:prstGeom>
          <a:noFill/>
          <a:ln w="19050" cap="flat" cmpd="sng">
            <a:solidFill>
              <a:srgbClr val="000000"/>
            </a:solidFill>
            <a:prstDash val="solid"/>
            <a:round/>
            <a:headEnd type="none" w="med" len="med"/>
            <a:tailEnd type="triangle" w="med" len="med"/>
          </a:ln>
        </xdr:spPr>
      </xdr:cxnSp>
    </xdr:grpSp>
    <xdr:clientData fLocksWithSheet="0"/>
  </xdr:oneCellAnchor>
  <xdr:oneCellAnchor>
    <xdr:from>
      <xdr:col>2</xdr:col>
      <xdr:colOff>2746375</xdr:colOff>
      <xdr:row>16</xdr:row>
      <xdr:rowOff>26458</xdr:rowOff>
    </xdr:from>
    <xdr:ext cx="285750" cy="504825"/>
    <xdr:sp macro="" textlink="">
      <xdr:nvSpPr>
        <xdr:cNvPr id="40" name="Shape 5">
          <a:extLst>
            <a:ext uri="{FF2B5EF4-FFF2-40B4-BE49-F238E27FC236}">
              <a16:creationId xmlns:a16="http://schemas.microsoft.com/office/drawing/2014/main" id="{91FA0881-11AE-46B9-BEF6-8873FFC5E440}"/>
            </a:ext>
          </a:extLst>
        </xdr:cNvPr>
        <xdr:cNvSpPr/>
      </xdr:nvSpPr>
      <xdr:spPr>
        <a:xfrm>
          <a:off x="5280025" y="2993496"/>
          <a:ext cx="285750" cy="504825"/>
        </a:xfrm>
        <a:prstGeom prst="down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4</xdr:col>
      <xdr:colOff>649219</xdr:colOff>
      <xdr:row>108</xdr:row>
      <xdr:rowOff>88958</xdr:rowOff>
    </xdr:from>
    <xdr:to>
      <xdr:col>4</xdr:col>
      <xdr:colOff>656419</xdr:colOff>
      <xdr:row>108</xdr:row>
      <xdr:rowOff>93638</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79" name="Ink 378">
              <a:extLst>
                <a:ext uri="{FF2B5EF4-FFF2-40B4-BE49-F238E27FC236}">
                  <a16:creationId xmlns:a16="http://schemas.microsoft.com/office/drawing/2014/main" id="{85D336D1-BD1C-2BF0-4667-341618647E0D}"/>
                </a:ext>
              </a:extLst>
            </xdr14:cNvPr>
            <xdr14:cNvContentPartPr/>
          </xdr14:nvContentPartPr>
          <xdr14:nvPr macro=""/>
          <xdr14:xfrm>
            <a:off x="8683349" y="20257110"/>
            <a:ext cx="7200" cy="4680"/>
          </xdr14:xfrm>
        </xdr:contentPart>
      </mc:Choice>
      <mc:Fallback xmlns="">
        <xdr:pic>
          <xdr:nvPicPr>
            <xdr:cNvPr id="379" name="Ink 378">
              <a:extLst>
                <a:ext uri="{FF2B5EF4-FFF2-40B4-BE49-F238E27FC236}">
                  <a16:creationId xmlns:a16="http://schemas.microsoft.com/office/drawing/2014/main" id="{85D336D1-BD1C-2BF0-4667-341618647E0D}"/>
                </a:ext>
              </a:extLst>
            </xdr:cNvPr>
            <xdr:cNvPicPr/>
          </xdr:nvPicPr>
          <xdr:blipFill>
            <a:blip xmlns:r="http://schemas.openxmlformats.org/officeDocument/2006/relationships" r:embed="rId10"/>
            <a:stretch>
              <a:fillRect/>
            </a:stretch>
          </xdr:blipFill>
          <xdr:spPr>
            <a:xfrm>
              <a:off x="8674349" y="20248110"/>
              <a:ext cx="24840" cy="22320"/>
            </a:xfrm>
            <a:prstGeom prst="rect">
              <a:avLst/>
            </a:prstGeom>
          </xdr:spPr>
        </xdr:pic>
      </mc:Fallback>
    </mc:AlternateContent>
    <xdr:clientData/>
  </xdr:twoCellAnchor>
  <xdr:twoCellAnchor editAs="oneCell">
    <xdr:from>
      <xdr:col>1</xdr:col>
      <xdr:colOff>305021</xdr:colOff>
      <xdr:row>86</xdr:row>
      <xdr:rowOff>158928</xdr:rowOff>
    </xdr:from>
    <xdr:to>
      <xdr:col>1</xdr:col>
      <xdr:colOff>326621</xdr:colOff>
      <xdr:row>87</xdr:row>
      <xdr:rowOff>3706</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360" name="Ink 1359">
              <a:extLst>
                <a:ext uri="{FF2B5EF4-FFF2-40B4-BE49-F238E27FC236}">
                  <a16:creationId xmlns:a16="http://schemas.microsoft.com/office/drawing/2014/main" id="{76F9DD75-3B13-3193-F81E-BAB64C0CE00F}"/>
                </a:ext>
              </a:extLst>
            </xdr14:cNvPr>
            <xdr14:cNvContentPartPr/>
          </xdr14:nvContentPartPr>
          <xdr14:nvPr macro=""/>
          <xdr14:xfrm>
            <a:off x="813743" y="16618417"/>
            <a:ext cx="21600" cy="36000"/>
          </xdr14:xfrm>
        </xdr:contentPart>
      </mc:Choice>
      <mc:Fallback xmlns="">
        <xdr:pic>
          <xdr:nvPicPr>
            <xdr:cNvPr id="1360" name="Ink 1359">
              <a:extLst>
                <a:ext uri="{FF2B5EF4-FFF2-40B4-BE49-F238E27FC236}">
                  <a16:creationId xmlns:a16="http://schemas.microsoft.com/office/drawing/2014/main" id="{76F9DD75-3B13-3193-F81E-BAB64C0CE00F}"/>
                </a:ext>
              </a:extLst>
            </xdr:cNvPr>
            <xdr:cNvPicPr/>
          </xdr:nvPicPr>
          <xdr:blipFill>
            <a:blip xmlns:r="http://schemas.openxmlformats.org/officeDocument/2006/relationships" r:embed="rId312"/>
            <a:stretch>
              <a:fillRect/>
            </a:stretch>
          </xdr:blipFill>
          <xdr:spPr>
            <a:xfrm>
              <a:off x="804743" y="16609417"/>
              <a:ext cx="39240" cy="53640"/>
            </a:xfrm>
            <a:prstGeom prst="rect">
              <a:avLst/>
            </a:prstGeom>
          </xdr:spPr>
        </xdr:pic>
      </mc:Fallback>
    </mc:AlternateContent>
    <xdr:clientData/>
  </xdr:twoCellAnchor>
</xdr:wsDr>
</file>

<file path=xl/drawings/drawing14.xml><?xml version="1.0" encoding="utf-8"?>
<xdr:wsDr xmlns:xdr="http://schemas.openxmlformats.org/drawingml/2006/spreadsheetDrawing" xmlns:a="http://schemas.openxmlformats.org/drawingml/2006/main">
  <xdr:oneCellAnchor>
    <xdr:from>
      <xdr:col>1</xdr:col>
      <xdr:colOff>762000</xdr:colOff>
      <xdr:row>45</xdr:row>
      <xdr:rowOff>38100</xdr:rowOff>
    </xdr:from>
    <xdr:ext cx="9525" cy="9525"/>
    <xdr:pic>
      <xdr:nvPicPr>
        <xdr:cNvPr id="2" name="image1.png">
          <a:extLst>
            <a:ext uri="{FF2B5EF4-FFF2-40B4-BE49-F238E27FC236}">
              <a16:creationId xmlns:a16="http://schemas.microsoft.com/office/drawing/2014/main" id="{9F8F69CE-0DEC-4B71-8D54-2B417B0E5C38}"/>
            </a:ext>
          </a:extLst>
        </xdr:cNvPr>
        <xdr:cNvPicPr preferRelativeResize="0"/>
      </xdr:nvPicPr>
      <xdr:blipFill>
        <a:blip xmlns:r="http://schemas.openxmlformats.org/officeDocument/2006/relationships" r:embed="rId1" cstate="print"/>
        <a:stretch>
          <a:fillRect/>
        </a:stretch>
      </xdr:blipFill>
      <xdr:spPr>
        <a:xfrm>
          <a:off x="1790700" y="5867400"/>
          <a:ext cx="9525" cy="952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twoCellAnchor>
    <xdr:from>
      <xdr:col>12</xdr:col>
      <xdr:colOff>562800</xdr:colOff>
      <xdr:row>0</xdr:row>
      <xdr:rowOff>-22680</xdr:rowOff>
    </xdr:from>
    <xdr:to>
      <xdr:col>12</xdr:col>
      <xdr:colOff>581520</xdr:colOff>
      <xdr:row>0</xdr:row>
      <xdr:rowOff>19080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0B234BAD-0380-4297-820F-3BBE5AEEE736}"/>
                </a:ext>
              </a:extLst>
            </xdr14:cNvPr>
            <xdr14:cNvContentPartPr/>
          </xdr14:nvContentPartPr>
          <xdr14:nvPr macro=""/>
          <xdr14:xfrm>
            <a:off x="7687500" y="-22680"/>
            <a:ext cx="18720" cy="41760"/>
          </xdr14:xfrm>
        </xdr:contentPart>
      </mc:Choice>
      <mc:Fallback xmlns="">
        <xdr:pic>
          <xdr:nvPicPr>
            <xdr:cNvPr id="2" name="Ink 1">
              <a:extLst>
                <a:ext uri="{FF2B5EF4-FFF2-40B4-BE49-F238E27FC236}">
                  <a16:creationId xmlns:a16="http://schemas.microsoft.com/office/drawing/2014/main" id="{0B234BAD-0380-4297-820F-3BBE5AEEE736}"/>
                </a:ext>
              </a:extLst>
            </xdr:cNvPr>
            <xdr:cNvPicPr/>
          </xdr:nvPicPr>
          <xdr:blipFill>
            <a:blip xmlns:r="http://schemas.openxmlformats.org/officeDocument/2006/relationships" r:embed="rId2"/>
            <a:stretch>
              <a:fillRect/>
            </a:stretch>
          </xdr:blipFill>
          <xdr:spPr>
            <a:xfrm>
              <a:off x="7678500" y="-31320"/>
              <a:ext cx="36360" cy="59400"/>
            </a:xfrm>
            <a:prstGeom prst="rect">
              <a:avLst/>
            </a:prstGeom>
          </xdr:spPr>
        </xdr:pic>
      </mc:Fallback>
    </mc:AlternateContent>
    <xdr:clientData/>
  </xdr:twoCellAnchor>
  <xdr:twoCellAnchor editAs="oneCell">
    <xdr:from>
      <xdr:col>2</xdr:col>
      <xdr:colOff>790562</xdr:colOff>
      <xdr:row>46</xdr:row>
      <xdr:rowOff>48629</xdr:rowOff>
    </xdr:from>
    <xdr:to>
      <xdr:col>2</xdr:col>
      <xdr:colOff>803522</xdr:colOff>
      <xdr:row>46</xdr:row>
      <xdr:rowOff>56549</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5" name="Ink 4">
              <a:extLst>
                <a:ext uri="{FF2B5EF4-FFF2-40B4-BE49-F238E27FC236}">
                  <a16:creationId xmlns:a16="http://schemas.microsoft.com/office/drawing/2014/main" id="{5E930522-CD58-E78E-B8B7-EA9C327F2594}"/>
                </a:ext>
              </a:extLst>
            </xdr14:cNvPr>
            <xdr14:cNvContentPartPr/>
          </xdr14:nvContentPartPr>
          <xdr14:nvPr macro=""/>
          <xdr14:xfrm>
            <a:off x="3425400" y="8386097"/>
            <a:ext cx="12960" cy="7920"/>
          </xdr14:xfrm>
        </xdr:contentPart>
      </mc:Choice>
      <mc:Fallback xmlns="">
        <xdr:pic>
          <xdr:nvPicPr>
            <xdr:cNvPr id="5" name="Ink 4">
              <a:extLst>
                <a:ext uri="{FF2B5EF4-FFF2-40B4-BE49-F238E27FC236}">
                  <a16:creationId xmlns:a16="http://schemas.microsoft.com/office/drawing/2014/main" id="{5E930522-CD58-E78E-B8B7-EA9C327F2594}"/>
                </a:ext>
              </a:extLst>
            </xdr:cNvPr>
            <xdr:cNvPicPr/>
          </xdr:nvPicPr>
          <xdr:blipFill>
            <a:blip xmlns:r="http://schemas.openxmlformats.org/officeDocument/2006/relationships" r:embed="rId4"/>
            <a:stretch>
              <a:fillRect/>
            </a:stretch>
          </xdr:blipFill>
          <xdr:spPr>
            <a:xfrm>
              <a:off x="3416400" y="8377457"/>
              <a:ext cx="30600" cy="25560"/>
            </a:xfrm>
            <a:prstGeom prst="rect">
              <a:avLst/>
            </a:prstGeom>
          </xdr:spPr>
        </xdr:pic>
      </mc:Fallback>
    </mc:AlternateContent>
    <xdr:clientData/>
  </xdr:twoCellAnchor>
</xdr:wsDr>
</file>

<file path=xl/drawings/drawing16.xml><?xml version="1.0" encoding="utf-8"?>
<xdr:wsDr xmlns:xdr="http://schemas.openxmlformats.org/drawingml/2006/spreadsheetDrawing" xmlns:a="http://schemas.openxmlformats.org/drawingml/2006/main">
  <xdr:twoCellAnchor>
    <xdr:from>
      <xdr:col>1</xdr:col>
      <xdr:colOff>6823</xdr:colOff>
      <xdr:row>252</xdr:row>
      <xdr:rowOff>92248</xdr:rowOff>
    </xdr:from>
    <xdr:to>
      <xdr:col>1</xdr:col>
      <xdr:colOff>68023</xdr:colOff>
      <xdr:row>254</xdr:row>
      <xdr:rowOff>4455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Ink 3">
              <a:extLst>
                <a:ext uri="{FF2B5EF4-FFF2-40B4-BE49-F238E27FC236}">
                  <a16:creationId xmlns:a16="http://schemas.microsoft.com/office/drawing/2014/main" id="{795C04F4-2909-4EDE-9D23-49CC4AB42FBF}"/>
                </a:ext>
              </a:extLst>
            </xdr14:cNvPr>
            <xdr14:cNvContentPartPr/>
          </xdr14:nvContentPartPr>
          <xdr14:nvPr macro=""/>
          <xdr14:xfrm>
            <a:off x="99000" y="43792027"/>
            <a:ext cx="61200" cy="296280"/>
          </xdr14:xfrm>
        </xdr:contentPart>
      </mc:Choice>
      <mc:Fallback xmlns="">
        <xdr:pic>
          <xdr:nvPicPr>
            <xdr:cNvPr id="4" name="Ink 3">
              <a:extLst>
                <a:ext uri="{FF2B5EF4-FFF2-40B4-BE49-F238E27FC236}">
                  <a16:creationId xmlns:a16="http://schemas.microsoft.com/office/drawing/2014/main" id="{795C04F4-2909-4EDE-9D23-49CC4AB42FBF}"/>
                </a:ext>
              </a:extLst>
            </xdr:cNvPr>
            <xdr:cNvPicPr/>
          </xdr:nvPicPr>
          <xdr:blipFill>
            <a:blip xmlns:r="http://schemas.openxmlformats.org/officeDocument/2006/relationships" r:embed="rId2"/>
            <a:stretch>
              <a:fillRect/>
            </a:stretch>
          </xdr:blipFill>
          <xdr:spPr>
            <a:xfrm>
              <a:off x="90360" y="43783027"/>
              <a:ext cx="78840" cy="313920"/>
            </a:xfrm>
            <a:prstGeom prst="rect">
              <a:avLst/>
            </a:prstGeom>
          </xdr:spPr>
        </xdr:pic>
      </mc:Fallback>
    </mc:AlternateContent>
    <xdr:clientData/>
  </xdr:twoCellAnchor>
  <xdr:twoCellAnchor>
    <xdr:from>
      <xdr:col>1</xdr:col>
      <xdr:colOff>183943</xdr:colOff>
      <xdr:row>252</xdr:row>
      <xdr:rowOff>83968</xdr:rowOff>
    </xdr:from>
    <xdr:to>
      <xdr:col>1</xdr:col>
      <xdr:colOff>295903</xdr:colOff>
      <xdr:row>253</xdr:row>
      <xdr:rowOff>49972</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5" name="Ink 4">
              <a:extLst>
                <a:ext uri="{FF2B5EF4-FFF2-40B4-BE49-F238E27FC236}">
                  <a16:creationId xmlns:a16="http://schemas.microsoft.com/office/drawing/2014/main" id="{E0210405-140B-4014-856E-5B6352E7DEAA}"/>
                </a:ext>
              </a:extLst>
            </xdr14:cNvPr>
            <xdr14:cNvContentPartPr/>
          </xdr14:nvContentPartPr>
          <xdr14:nvPr macro=""/>
          <xdr14:xfrm>
            <a:off x="276120" y="43783747"/>
            <a:ext cx="111960" cy="158040"/>
          </xdr14:xfrm>
        </xdr:contentPart>
      </mc:Choice>
      <mc:Fallback xmlns="">
        <xdr:pic>
          <xdr:nvPicPr>
            <xdr:cNvPr id="5" name="Ink 4">
              <a:extLst>
                <a:ext uri="{FF2B5EF4-FFF2-40B4-BE49-F238E27FC236}">
                  <a16:creationId xmlns:a16="http://schemas.microsoft.com/office/drawing/2014/main" id="{E0210405-140B-4014-856E-5B6352E7DEAA}"/>
                </a:ext>
              </a:extLst>
            </xdr:cNvPr>
            <xdr:cNvPicPr/>
          </xdr:nvPicPr>
          <xdr:blipFill>
            <a:blip xmlns:r="http://schemas.openxmlformats.org/officeDocument/2006/relationships" r:embed="rId4"/>
            <a:stretch>
              <a:fillRect/>
            </a:stretch>
          </xdr:blipFill>
          <xdr:spPr>
            <a:xfrm>
              <a:off x="267480" y="43775107"/>
              <a:ext cx="129600" cy="175680"/>
            </a:xfrm>
            <a:prstGeom prst="rect">
              <a:avLst/>
            </a:prstGeom>
          </xdr:spPr>
        </xdr:pic>
      </mc:Fallback>
    </mc:AlternateContent>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4568657</xdr:colOff>
      <xdr:row>27</xdr:row>
      <xdr:rowOff>169443</xdr:rowOff>
    </xdr:from>
    <xdr:to>
      <xdr:col>1</xdr:col>
      <xdr:colOff>4568837</xdr:colOff>
      <xdr:row>27</xdr:row>
      <xdr:rowOff>169623</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3B873CE3-10C4-4B1C-BD1D-C1DDEFADB079}"/>
                </a:ext>
              </a:extLst>
            </xdr14:cNvPr>
            <xdr14:cNvContentPartPr/>
          </xdr14:nvContentPartPr>
          <xdr14:nvPr macro=""/>
          <xdr14:xfrm>
            <a:off x="5214420" y="6110460"/>
            <a:ext cx="180" cy="180"/>
          </xdr14:xfrm>
        </xdr:contentPart>
      </mc:Choice>
      <mc:Fallback xmlns="">
        <xdr:pic>
          <xdr:nvPicPr>
            <xdr:cNvPr id="2" name="Ink 1">
              <a:extLst>
                <a:ext uri="{FF2B5EF4-FFF2-40B4-BE49-F238E27FC236}">
                  <a16:creationId xmlns:a16="http://schemas.microsoft.com/office/drawing/2014/main" id="{3B873CE3-10C4-4B1C-BD1D-C1DDEFADB079}"/>
                </a:ext>
              </a:extLst>
            </xdr:cNvPr>
            <xdr:cNvPicPr/>
          </xdr:nvPicPr>
          <xdr:blipFill>
            <a:blip xmlns:r="http://schemas.openxmlformats.org/officeDocument/2006/relationships" r:embed="rId2"/>
            <a:stretch>
              <a:fillRect/>
            </a:stretch>
          </xdr:blipFill>
          <xdr:spPr>
            <a:xfrm>
              <a:off x="5212260" y="6108300"/>
              <a:ext cx="4500" cy="4500"/>
            </a:xfrm>
            <a:prstGeom prst="rect">
              <a:avLst/>
            </a:prstGeom>
          </xdr:spPr>
        </xdr:pic>
      </mc:Fallback>
    </mc:AlternateContent>
    <xdr:clientData/>
  </xdr:twoCellAnchor>
  <xdr:twoCellAnchor>
    <xdr:from>
      <xdr:col>9</xdr:col>
      <xdr:colOff>484278</xdr:colOff>
      <xdr:row>22</xdr:row>
      <xdr:rowOff>153288</xdr:rowOff>
    </xdr:from>
    <xdr:to>
      <xdr:col>9</xdr:col>
      <xdr:colOff>492558</xdr:colOff>
      <xdr:row>22</xdr:row>
      <xdr:rowOff>169668</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1FD3507A-B7BE-40B4-BAA1-94D18376EB44}"/>
                </a:ext>
              </a:extLst>
            </xdr14:cNvPr>
            <xdr14:cNvContentPartPr/>
          </xdr14:nvContentPartPr>
          <xdr14:nvPr macro=""/>
          <xdr14:xfrm>
            <a:off x="12196800" y="4964220"/>
            <a:ext cx="8280" cy="16380"/>
          </xdr14:xfrm>
        </xdr:contentPart>
      </mc:Choice>
      <mc:Fallback xmlns="">
        <xdr:pic>
          <xdr:nvPicPr>
            <xdr:cNvPr id="3" name="Ink 2">
              <a:extLst>
                <a:ext uri="{FF2B5EF4-FFF2-40B4-BE49-F238E27FC236}">
                  <a16:creationId xmlns:a16="http://schemas.microsoft.com/office/drawing/2014/main" id="{1FD3507A-B7BE-40B4-BAA1-94D18376EB44}"/>
                </a:ext>
              </a:extLst>
            </xdr:cNvPr>
            <xdr:cNvPicPr/>
          </xdr:nvPicPr>
          <xdr:blipFill>
            <a:blip xmlns:r="http://schemas.openxmlformats.org/officeDocument/2006/relationships" r:embed="rId4"/>
            <a:stretch>
              <a:fillRect/>
            </a:stretch>
          </xdr:blipFill>
          <xdr:spPr>
            <a:xfrm>
              <a:off x="12196800" y="4964220"/>
              <a:ext cx="7920" cy="16024"/>
            </a:xfrm>
            <a:prstGeom prst="rect">
              <a:avLst/>
            </a:prstGeom>
          </xdr:spPr>
        </xdr:pic>
      </mc:Fallback>
    </mc:AlternateContent>
    <xdr:clientData/>
  </xdr:twoCellAnchor>
  <xdr:twoCellAnchor>
    <xdr:from>
      <xdr:col>1</xdr:col>
      <xdr:colOff>2292377</xdr:colOff>
      <xdr:row>15</xdr:row>
      <xdr:rowOff>145286</xdr:rowOff>
    </xdr:from>
    <xdr:to>
      <xdr:col>1</xdr:col>
      <xdr:colOff>2308757</xdr:colOff>
      <xdr:row>15</xdr:row>
      <xdr:rowOff>145466</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0616B2C6-76B5-4036-BB73-13FB42B88F44}"/>
                </a:ext>
              </a:extLst>
            </xdr14:cNvPr>
            <xdr14:cNvContentPartPr/>
          </xdr14:nvContentPartPr>
          <xdr14:nvPr macro=""/>
          <xdr14:xfrm>
            <a:off x="2938140" y="3374100"/>
            <a:ext cx="16380" cy="180"/>
          </xdr14:xfrm>
        </xdr:contentPart>
      </mc:Choice>
      <mc:Fallback xmlns="">
        <xdr:pic>
          <xdr:nvPicPr>
            <xdr:cNvPr id="4" name="Ink 3">
              <a:extLst>
                <a:ext uri="{FF2B5EF4-FFF2-40B4-BE49-F238E27FC236}">
                  <a16:creationId xmlns:a16="http://schemas.microsoft.com/office/drawing/2014/main" id="{0616B2C6-76B5-4036-BB73-13FB42B88F44}"/>
                </a:ext>
              </a:extLst>
            </xdr:cNvPr>
            <xdr:cNvPicPr/>
          </xdr:nvPicPr>
          <xdr:blipFill>
            <a:blip xmlns:r="http://schemas.openxmlformats.org/officeDocument/2006/relationships" r:embed="rId6"/>
            <a:stretch>
              <a:fillRect/>
            </a:stretch>
          </xdr:blipFill>
          <xdr:spPr>
            <a:xfrm>
              <a:off x="2933867" y="3371940"/>
              <a:ext cx="24926" cy="4500"/>
            </a:xfrm>
            <a:prstGeom prst="rect">
              <a:avLst/>
            </a:prstGeom>
          </xdr:spPr>
        </xdr:pic>
      </mc:Fallback>
    </mc:AlternateContent>
    <xdr:clientData/>
  </xdr:twoCellAnchor>
  <xdr:oneCellAnchor>
    <xdr:from>
      <xdr:col>1</xdr:col>
      <xdr:colOff>2609302</xdr:colOff>
      <xdr:row>42</xdr:row>
      <xdr:rowOff>94740</xdr:rowOff>
    </xdr:from>
    <xdr:ext cx="32040" cy="2628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610415E2-0869-4088-9D5E-EB28344C93EC}"/>
                </a:ext>
              </a:extLst>
            </xdr14:cNvPr>
            <xdr14:cNvContentPartPr/>
          </xdr14:nvContentPartPr>
          <xdr14:nvPr macro=""/>
          <xdr14:xfrm>
            <a:off x="3256283" y="9637712"/>
            <a:ext cx="32040" cy="26280"/>
          </xdr14:xfrm>
        </xdr:contentPart>
      </mc:Choice>
      <mc:Fallback xmlns="">
        <xdr:pic>
          <xdr:nvPicPr>
            <xdr:cNvPr id="7" name="Ink 6">
              <a:extLst>
                <a:ext uri="{FF2B5EF4-FFF2-40B4-BE49-F238E27FC236}">
                  <a16:creationId xmlns:a16="http://schemas.microsoft.com/office/drawing/2014/main" id="{610415E2-0869-4088-9D5E-EB28344C93EC}"/>
                </a:ext>
              </a:extLst>
            </xdr:cNvPr>
            <xdr:cNvPicPr/>
          </xdr:nvPicPr>
          <xdr:blipFill>
            <a:blip xmlns:r="http://schemas.openxmlformats.org/officeDocument/2006/relationships" r:embed="rId8"/>
            <a:stretch>
              <a:fillRect/>
            </a:stretch>
          </xdr:blipFill>
          <xdr:spPr>
            <a:xfrm>
              <a:off x="3247383" y="9628834"/>
              <a:ext cx="49484" cy="43682"/>
            </a:xfrm>
            <a:prstGeom prst="rect">
              <a:avLst/>
            </a:prstGeom>
          </xdr:spPr>
        </xdr:pic>
      </mc:Fallback>
    </mc:AlternateContent>
    <xdr:clientData/>
  </xdr:oneCellAnchor>
</xdr:wsDr>
</file>

<file path=xl/drawings/drawing18.xml><?xml version="1.0" encoding="utf-8"?>
<xdr:wsDr xmlns:xdr="http://schemas.openxmlformats.org/drawingml/2006/spreadsheetDrawing" xmlns:a="http://schemas.openxmlformats.org/drawingml/2006/main">
  <xdr:twoCellAnchor>
    <xdr:from>
      <xdr:col>21</xdr:col>
      <xdr:colOff>619125</xdr:colOff>
      <xdr:row>14</xdr:row>
      <xdr:rowOff>85725</xdr:rowOff>
    </xdr:from>
    <xdr:to>
      <xdr:col>22</xdr:col>
      <xdr:colOff>609600</xdr:colOff>
      <xdr:row>15</xdr:row>
      <xdr:rowOff>85725</xdr:rowOff>
    </xdr:to>
    <xdr:sp macro="" textlink="">
      <xdr:nvSpPr>
        <xdr:cNvPr id="7278" name="Line 1">
          <a:extLst>
            <a:ext uri="{FF2B5EF4-FFF2-40B4-BE49-F238E27FC236}">
              <a16:creationId xmlns:a16="http://schemas.microsoft.com/office/drawing/2014/main" id="{00000000-0008-0000-1800-00006E1C0000}"/>
            </a:ext>
          </a:extLst>
        </xdr:cNvPr>
        <xdr:cNvSpPr>
          <a:spLocks noChangeShapeType="1"/>
        </xdr:cNvSpPr>
      </xdr:nvSpPr>
      <xdr:spPr bwMode="auto">
        <a:xfrm flipH="1" flipV="1">
          <a:off x="23088600" y="2790825"/>
          <a:ext cx="1095375" cy="171450"/>
        </a:xfrm>
        <a:prstGeom prst="line">
          <a:avLst/>
        </a:prstGeom>
        <a:noFill/>
        <a:ln w="57150">
          <a:solidFill>
            <a:srgbClr val="0000FF"/>
          </a:solidFill>
          <a:round/>
          <a:headEnd/>
          <a:tailEnd type="triangle" w="med" len="med"/>
        </a:ln>
      </xdr:spPr>
    </xdr:sp>
    <xdr:clientData/>
  </xdr:twoCellAnchor>
  <xdr:twoCellAnchor>
    <xdr:from>
      <xdr:col>21</xdr:col>
      <xdr:colOff>638175</xdr:colOff>
      <xdr:row>15</xdr:row>
      <xdr:rowOff>85725</xdr:rowOff>
    </xdr:from>
    <xdr:to>
      <xdr:col>23</xdr:col>
      <xdr:colOff>723900</xdr:colOff>
      <xdr:row>18</xdr:row>
      <xdr:rowOff>47625</xdr:rowOff>
    </xdr:to>
    <xdr:sp macro="" textlink="">
      <xdr:nvSpPr>
        <xdr:cNvPr id="7170" name="Text Box 2">
          <a:extLst>
            <a:ext uri="{FF2B5EF4-FFF2-40B4-BE49-F238E27FC236}">
              <a16:creationId xmlns:a16="http://schemas.microsoft.com/office/drawing/2014/main" id="{00000000-0008-0000-1800-0000021C0000}"/>
            </a:ext>
          </a:extLst>
        </xdr:cNvPr>
        <xdr:cNvSpPr txBox="1">
          <a:spLocks noChangeArrowheads="1"/>
        </xdr:cNvSpPr>
      </xdr:nvSpPr>
      <xdr:spPr bwMode="auto">
        <a:xfrm>
          <a:off x="23107650" y="2695575"/>
          <a:ext cx="2438400" cy="5048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Target of service leads is to reduce marketing expenses.  Training techs and proactive tracking required.</a:t>
          </a:r>
        </a:p>
      </xdr:txBody>
    </xdr:sp>
    <xdr:clientData/>
  </xdr:twoCellAnchor>
  <xdr:twoCellAnchor>
    <xdr:from>
      <xdr:col>19</xdr:col>
      <xdr:colOff>861350</xdr:colOff>
      <xdr:row>15</xdr:row>
      <xdr:rowOff>71739</xdr:rowOff>
    </xdr:from>
    <xdr:to>
      <xdr:col>21</xdr:col>
      <xdr:colOff>433207</xdr:colOff>
      <xdr:row>18</xdr:row>
      <xdr:rowOff>71738</xdr:rowOff>
    </xdr:to>
    <xdr:sp macro="" textlink="">
      <xdr:nvSpPr>
        <xdr:cNvPr id="7171" name="Text Box 3">
          <a:extLst>
            <a:ext uri="{FF2B5EF4-FFF2-40B4-BE49-F238E27FC236}">
              <a16:creationId xmlns:a16="http://schemas.microsoft.com/office/drawing/2014/main" id="{00000000-0008-0000-1800-0000031C0000}"/>
            </a:ext>
          </a:extLst>
        </xdr:cNvPr>
        <xdr:cNvSpPr txBox="1">
          <a:spLocks noChangeArrowheads="1"/>
        </xdr:cNvSpPr>
      </xdr:nvSpPr>
      <xdr:spPr bwMode="auto">
        <a:xfrm>
          <a:off x="22389056" y="2856897"/>
          <a:ext cx="2109847" cy="530506"/>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Budget should be 3-5% max - more shows weakness in service and lead training by techs.</a:t>
          </a:r>
        </a:p>
      </xdr:txBody>
    </xdr:sp>
    <xdr:clientData/>
  </xdr:twoCellAnchor>
  <xdr:twoCellAnchor>
    <xdr:from>
      <xdr:col>20</xdr:col>
      <xdr:colOff>946471</xdr:colOff>
      <xdr:row>9</xdr:row>
      <xdr:rowOff>66675</xdr:rowOff>
    </xdr:from>
    <xdr:to>
      <xdr:col>21</xdr:col>
      <xdr:colOff>752475</xdr:colOff>
      <xdr:row>16</xdr:row>
      <xdr:rowOff>6028</xdr:rowOff>
    </xdr:to>
    <xdr:sp macro="" textlink="">
      <xdr:nvSpPr>
        <xdr:cNvPr id="7281" name="Line 4">
          <a:extLst>
            <a:ext uri="{FF2B5EF4-FFF2-40B4-BE49-F238E27FC236}">
              <a16:creationId xmlns:a16="http://schemas.microsoft.com/office/drawing/2014/main" id="{00000000-0008-0000-1800-0000711C0000}"/>
            </a:ext>
          </a:extLst>
        </xdr:cNvPr>
        <xdr:cNvSpPr>
          <a:spLocks noChangeShapeType="1"/>
        </xdr:cNvSpPr>
      </xdr:nvSpPr>
      <xdr:spPr bwMode="auto">
        <a:xfrm flipV="1">
          <a:off x="23595475" y="1814934"/>
          <a:ext cx="1222696" cy="1145050"/>
        </a:xfrm>
        <a:prstGeom prst="line">
          <a:avLst/>
        </a:prstGeom>
        <a:noFill/>
        <a:ln w="57150">
          <a:solidFill>
            <a:srgbClr val="0000FF"/>
          </a:solidFill>
          <a:round/>
          <a:headEnd/>
          <a:tailEnd type="triangle" w="med" len="med"/>
        </a:ln>
      </xdr:spPr>
    </xdr:sp>
    <xdr:clientData/>
  </xdr:twoCellAnchor>
  <xdr:twoCellAnchor>
    <xdr:from>
      <xdr:col>30</xdr:col>
      <xdr:colOff>323850</xdr:colOff>
      <xdr:row>1</xdr:row>
      <xdr:rowOff>0</xdr:rowOff>
    </xdr:from>
    <xdr:to>
      <xdr:col>33</xdr:col>
      <xdr:colOff>571500</xdr:colOff>
      <xdr:row>2</xdr:row>
      <xdr:rowOff>266700</xdr:rowOff>
    </xdr:to>
    <xdr:sp macro="" textlink="">
      <xdr:nvSpPr>
        <xdr:cNvPr id="6" name="TextBox 5">
          <a:extLst>
            <a:ext uri="{FF2B5EF4-FFF2-40B4-BE49-F238E27FC236}">
              <a16:creationId xmlns:a16="http://schemas.microsoft.com/office/drawing/2014/main" id="{00000000-0008-0000-1800-000006000000}"/>
            </a:ext>
          </a:extLst>
        </xdr:cNvPr>
        <xdr:cNvSpPr txBox="1"/>
      </xdr:nvSpPr>
      <xdr:spPr>
        <a:xfrm>
          <a:off x="29698950" y="171450"/>
          <a:ext cx="2514600"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2000" b="1">
              <a:latin typeface="Arial" pitchFamily="34" charset="0"/>
              <a:cs typeface="Arial" pitchFamily="34" charset="0"/>
            </a:rPr>
            <a:t>January</a:t>
          </a:r>
        </a:p>
      </xdr:txBody>
    </xdr:sp>
    <xdr:clientData/>
  </xdr:twoCellAnchor>
  <xdr:twoCellAnchor>
    <xdr:from>
      <xdr:col>34</xdr:col>
      <xdr:colOff>457200</xdr:colOff>
      <xdr:row>1</xdr:row>
      <xdr:rowOff>0</xdr:rowOff>
    </xdr:from>
    <xdr:to>
      <xdr:col>37</xdr:col>
      <xdr:colOff>609600</xdr:colOff>
      <xdr:row>2</xdr:row>
      <xdr:rowOff>266700</xdr:rowOff>
    </xdr:to>
    <xdr:sp macro="" textlink="">
      <xdr:nvSpPr>
        <xdr:cNvPr id="7" name="TextBox 6">
          <a:extLst>
            <a:ext uri="{FF2B5EF4-FFF2-40B4-BE49-F238E27FC236}">
              <a16:creationId xmlns:a16="http://schemas.microsoft.com/office/drawing/2014/main" id="{00000000-0008-0000-1800-000007000000}"/>
            </a:ext>
          </a:extLst>
        </xdr:cNvPr>
        <xdr:cNvSpPr txBox="1"/>
      </xdr:nvSpPr>
      <xdr:spPr>
        <a:xfrm>
          <a:off x="32899350" y="171450"/>
          <a:ext cx="2514600"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2000" b="1">
              <a:latin typeface="Arial" pitchFamily="34" charset="0"/>
              <a:cs typeface="Arial" pitchFamily="34" charset="0"/>
            </a:rPr>
            <a:t>February</a:t>
          </a:r>
        </a:p>
      </xdr:txBody>
    </xdr:sp>
    <xdr:clientData/>
  </xdr:twoCellAnchor>
  <xdr:twoCellAnchor>
    <xdr:from>
      <xdr:col>38</xdr:col>
      <xdr:colOff>666750</xdr:colOff>
      <xdr:row>1</xdr:row>
      <xdr:rowOff>0</xdr:rowOff>
    </xdr:from>
    <xdr:to>
      <xdr:col>42</xdr:col>
      <xdr:colOff>19050</xdr:colOff>
      <xdr:row>2</xdr:row>
      <xdr:rowOff>247650</xdr:rowOff>
    </xdr:to>
    <xdr:sp macro="" textlink="">
      <xdr:nvSpPr>
        <xdr:cNvPr id="8" name="TextBox 7">
          <a:extLst>
            <a:ext uri="{FF2B5EF4-FFF2-40B4-BE49-F238E27FC236}">
              <a16:creationId xmlns:a16="http://schemas.microsoft.com/office/drawing/2014/main" id="{00000000-0008-0000-1800-000008000000}"/>
            </a:ext>
          </a:extLst>
        </xdr:cNvPr>
        <xdr:cNvSpPr txBox="1"/>
      </xdr:nvSpPr>
      <xdr:spPr>
        <a:xfrm>
          <a:off x="36271200" y="171450"/>
          <a:ext cx="25146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2000" b="1">
              <a:latin typeface="Arial" pitchFamily="34" charset="0"/>
              <a:cs typeface="Arial" pitchFamily="34" charset="0"/>
            </a:rPr>
            <a:t>March</a:t>
          </a:r>
        </a:p>
      </xdr:txBody>
    </xdr:sp>
    <xdr:clientData/>
  </xdr:twoCellAnchor>
  <xdr:twoCellAnchor>
    <xdr:from>
      <xdr:col>30</xdr:col>
      <xdr:colOff>323850</xdr:colOff>
      <xdr:row>1</xdr:row>
      <xdr:rowOff>0</xdr:rowOff>
    </xdr:from>
    <xdr:to>
      <xdr:col>33</xdr:col>
      <xdr:colOff>571500</xdr:colOff>
      <xdr:row>2</xdr:row>
      <xdr:rowOff>266700</xdr:rowOff>
    </xdr:to>
    <xdr:sp macro="" textlink="">
      <xdr:nvSpPr>
        <xdr:cNvPr id="9" name="TextBox 8">
          <a:extLst>
            <a:ext uri="{FF2B5EF4-FFF2-40B4-BE49-F238E27FC236}">
              <a16:creationId xmlns:a16="http://schemas.microsoft.com/office/drawing/2014/main" id="{C2E09FEA-22E1-4A52-9CF7-3ED89BF81017}"/>
            </a:ext>
          </a:extLst>
        </xdr:cNvPr>
        <xdr:cNvSpPr txBox="1"/>
      </xdr:nvSpPr>
      <xdr:spPr>
        <a:xfrm>
          <a:off x="33056513" y="171450"/>
          <a:ext cx="3138487"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January</a:t>
          </a:r>
        </a:p>
      </xdr:txBody>
    </xdr:sp>
    <xdr:clientData/>
  </xdr:twoCellAnchor>
  <xdr:twoCellAnchor>
    <xdr:from>
      <xdr:col>34</xdr:col>
      <xdr:colOff>457200</xdr:colOff>
      <xdr:row>1</xdr:row>
      <xdr:rowOff>0</xdr:rowOff>
    </xdr:from>
    <xdr:to>
      <xdr:col>37</xdr:col>
      <xdr:colOff>609600</xdr:colOff>
      <xdr:row>2</xdr:row>
      <xdr:rowOff>266700</xdr:rowOff>
    </xdr:to>
    <xdr:sp macro="" textlink="">
      <xdr:nvSpPr>
        <xdr:cNvPr id="10" name="TextBox 9">
          <a:extLst>
            <a:ext uri="{FF2B5EF4-FFF2-40B4-BE49-F238E27FC236}">
              <a16:creationId xmlns:a16="http://schemas.microsoft.com/office/drawing/2014/main" id="{D3FD1944-7E0D-4A10-801A-A8049FBF7B29}"/>
            </a:ext>
          </a:extLst>
        </xdr:cNvPr>
        <xdr:cNvSpPr txBox="1"/>
      </xdr:nvSpPr>
      <xdr:spPr>
        <a:xfrm>
          <a:off x="36923663" y="171450"/>
          <a:ext cx="3043237"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February</a:t>
          </a:r>
        </a:p>
      </xdr:txBody>
    </xdr:sp>
    <xdr:clientData/>
  </xdr:twoCellAnchor>
  <xdr:twoCellAnchor>
    <xdr:from>
      <xdr:col>38</xdr:col>
      <xdr:colOff>666750</xdr:colOff>
      <xdr:row>1</xdr:row>
      <xdr:rowOff>0</xdr:rowOff>
    </xdr:from>
    <xdr:to>
      <xdr:col>42</xdr:col>
      <xdr:colOff>19050</xdr:colOff>
      <xdr:row>2</xdr:row>
      <xdr:rowOff>247650</xdr:rowOff>
    </xdr:to>
    <xdr:sp macro="" textlink="">
      <xdr:nvSpPr>
        <xdr:cNvPr id="11" name="TextBox 10">
          <a:extLst>
            <a:ext uri="{FF2B5EF4-FFF2-40B4-BE49-F238E27FC236}">
              <a16:creationId xmlns:a16="http://schemas.microsoft.com/office/drawing/2014/main" id="{D7C2132C-386E-4DB1-A2C9-A3BF0D57D835}"/>
            </a:ext>
          </a:extLst>
        </xdr:cNvPr>
        <xdr:cNvSpPr txBox="1"/>
      </xdr:nvSpPr>
      <xdr:spPr>
        <a:xfrm>
          <a:off x="40938450" y="171450"/>
          <a:ext cx="3048000" cy="44291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March</a:t>
          </a:r>
        </a:p>
      </xdr:txBody>
    </xdr:sp>
    <xdr:clientData/>
  </xdr:twoCellAnchor>
  <xdr:twoCellAnchor>
    <xdr:from>
      <xdr:col>30</xdr:col>
      <xdr:colOff>323850</xdr:colOff>
      <xdr:row>1</xdr:row>
      <xdr:rowOff>0</xdr:rowOff>
    </xdr:from>
    <xdr:to>
      <xdr:col>33</xdr:col>
      <xdr:colOff>571500</xdr:colOff>
      <xdr:row>2</xdr:row>
      <xdr:rowOff>266700</xdr:rowOff>
    </xdr:to>
    <xdr:sp macro="" textlink="">
      <xdr:nvSpPr>
        <xdr:cNvPr id="12" name="TextBox 11">
          <a:extLst>
            <a:ext uri="{FF2B5EF4-FFF2-40B4-BE49-F238E27FC236}">
              <a16:creationId xmlns:a16="http://schemas.microsoft.com/office/drawing/2014/main" id="{4EC5D633-C366-462C-BCB9-15514A5D39D8}"/>
            </a:ext>
          </a:extLst>
        </xdr:cNvPr>
        <xdr:cNvSpPr txBox="1"/>
      </xdr:nvSpPr>
      <xdr:spPr>
        <a:xfrm>
          <a:off x="33056513" y="171450"/>
          <a:ext cx="3138487"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January</a:t>
          </a:r>
        </a:p>
      </xdr:txBody>
    </xdr:sp>
    <xdr:clientData/>
  </xdr:twoCellAnchor>
  <xdr:twoCellAnchor>
    <xdr:from>
      <xdr:col>34</xdr:col>
      <xdr:colOff>457200</xdr:colOff>
      <xdr:row>1</xdr:row>
      <xdr:rowOff>0</xdr:rowOff>
    </xdr:from>
    <xdr:to>
      <xdr:col>37</xdr:col>
      <xdr:colOff>609600</xdr:colOff>
      <xdr:row>2</xdr:row>
      <xdr:rowOff>266700</xdr:rowOff>
    </xdr:to>
    <xdr:sp macro="" textlink="">
      <xdr:nvSpPr>
        <xdr:cNvPr id="13" name="TextBox 12">
          <a:extLst>
            <a:ext uri="{FF2B5EF4-FFF2-40B4-BE49-F238E27FC236}">
              <a16:creationId xmlns:a16="http://schemas.microsoft.com/office/drawing/2014/main" id="{BBF414EC-5788-4D5F-966F-E289213258C8}"/>
            </a:ext>
          </a:extLst>
        </xdr:cNvPr>
        <xdr:cNvSpPr txBox="1"/>
      </xdr:nvSpPr>
      <xdr:spPr>
        <a:xfrm>
          <a:off x="36923663" y="171450"/>
          <a:ext cx="3043237"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February</a:t>
          </a:r>
        </a:p>
      </xdr:txBody>
    </xdr:sp>
    <xdr:clientData/>
  </xdr:twoCellAnchor>
  <xdr:twoCellAnchor>
    <xdr:from>
      <xdr:col>38</xdr:col>
      <xdr:colOff>666750</xdr:colOff>
      <xdr:row>1</xdr:row>
      <xdr:rowOff>0</xdr:rowOff>
    </xdr:from>
    <xdr:to>
      <xdr:col>42</xdr:col>
      <xdr:colOff>19050</xdr:colOff>
      <xdr:row>2</xdr:row>
      <xdr:rowOff>247650</xdr:rowOff>
    </xdr:to>
    <xdr:sp macro="" textlink="">
      <xdr:nvSpPr>
        <xdr:cNvPr id="14" name="TextBox 13">
          <a:extLst>
            <a:ext uri="{FF2B5EF4-FFF2-40B4-BE49-F238E27FC236}">
              <a16:creationId xmlns:a16="http://schemas.microsoft.com/office/drawing/2014/main" id="{B11CB4E1-3294-4D87-8A0D-9F7A6848A6AD}"/>
            </a:ext>
          </a:extLst>
        </xdr:cNvPr>
        <xdr:cNvSpPr txBox="1"/>
      </xdr:nvSpPr>
      <xdr:spPr>
        <a:xfrm>
          <a:off x="40938450" y="171450"/>
          <a:ext cx="3048000" cy="44291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March</a:t>
          </a:r>
        </a:p>
      </xdr:txBody>
    </xdr:sp>
    <xdr:clientData/>
  </xdr:twoCellAnchor>
  <xdr:twoCellAnchor>
    <xdr:from>
      <xdr:col>30</xdr:col>
      <xdr:colOff>323850</xdr:colOff>
      <xdr:row>1</xdr:row>
      <xdr:rowOff>0</xdr:rowOff>
    </xdr:from>
    <xdr:to>
      <xdr:col>33</xdr:col>
      <xdr:colOff>571500</xdr:colOff>
      <xdr:row>2</xdr:row>
      <xdr:rowOff>266700</xdr:rowOff>
    </xdr:to>
    <xdr:sp macro="" textlink="">
      <xdr:nvSpPr>
        <xdr:cNvPr id="15" name="TextBox 14">
          <a:extLst>
            <a:ext uri="{FF2B5EF4-FFF2-40B4-BE49-F238E27FC236}">
              <a16:creationId xmlns:a16="http://schemas.microsoft.com/office/drawing/2014/main" id="{B773F465-1387-4A17-8636-3444D2DCF97E}"/>
            </a:ext>
          </a:extLst>
        </xdr:cNvPr>
        <xdr:cNvSpPr txBox="1"/>
      </xdr:nvSpPr>
      <xdr:spPr>
        <a:xfrm>
          <a:off x="33056513" y="171450"/>
          <a:ext cx="3138487"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January</a:t>
          </a:r>
        </a:p>
      </xdr:txBody>
    </xdr:sp>
    <xdr:clientData/>
  </xdr:twoCellAnchor>
  <xdr:twoCellAnchor>
    <xdr:from>
      <xdr:col>34</xdr:col>
      <xdr:colOff>457200</xdr:colOff>
      <xdr:row>1</xdr:row>
      <xdr:rowOff>0</xdr:rowOff>
    </xdr:from>
    <xdr:to>
      <xdr:col>37</xdr:col>
      <xdr:colOff>609600</xdr:colOff>
      <xdr:row>2</xdr:row>
      <xdr:rowOff>266700</xdr:rowOff>
    </xdr:to>
    <xdr:sp macro="" textlink="">
      <xdr:nvSpPr>
        <xdr:cNvPr id="16" name="TextBox 15">
          <a:extLst>
            <a:ext uri="{FF2B5EF4-FFF2-40B4-BE49-F238E27FC236}">
              <a16:creationId xmlns:a16="http://schemas.microsoft.com/office/drawing/2014/main" id="{3FB2C5AB-5290-4381-BB0D-9D26FED527FB}"/>
            </a:ext>
          </a:extLst>
        </xdr:cNvPr>
        <xdr:cNvSpPr txBox="1"/>
      </xdr:nvSpPr>
      <xdr:spPr>
        <a:xfrm>
          <a:off x="36923663" y="171450"/>
          <a:ext cx="3043237"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February</a:t>
          </a:r>
        </a:p>
      </xdr:txBody>
    </xdr:sp>
    <xdr:clientData/>
  </xdr:twoCellAnchor>
  <xdr:twoCellAnchor>
    <xdr:from>
      <xdr:col>38</xdr:col>
      <xdr:colOff>666750</xdr:colOff>
      <xdr:row>1</xdr:row>
      <xdr:rowOff>0</xdr:rowOff>
    </xdr:from>
    <xdr:to>
      <xdr:col>42</xdr:col>
      <xdr:colOff>19050</xdr:colOff>
      <xdr:row>2</xdr:row>
      <xdr:rowOff>247650</xdr:rowOff>
    </xdr:to>
    <xdr:sp macro="" textlink="">
      <xdr:nvSpPr>
        <xdr:cNvPr id="17" name="TextBox 16">
          <a:extLst>
            <a:ext uri="{FF2B5EF4-FFF2-40B4-BE49-F238E27FC236}">
              <a16:creationId xmlns:a16="http://schemas.microsoft.com/office/drawing/2014/main" id="{18338DDB-C363-4DE1-943B-C268AA1C5A4E}"/>
            </a:ext>
          </a:extLst>
        </xdr:cNvPr>
        <xdr:cNvSpPr txBox="1"/>
      </xdr:nvSpPr>
      <xdr:spPr>
        <a:xfrm>
          <a:off x="40938450" y="171450"/>
          <a:ext cx="3048000" cy="44291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March</a:t>
          </a:r>
        </a:p>
      </xdr:txBody>
    </xdr:sp>
    <xdr:clientData/>
  </xdr:twoCellAnchor>
  <xdr:twoCellAnchor>
    <xdr:from>
      <xdr:col>43</xdr:col>
      <xdr:colOff>457200</xdr:colOff>
      <xdr:row>1</xdr:row>
      <xdr:rowOff>0</xdr:rowOff>
    </xdr:from>
    <xdr:to>
      <xdr:col>46</xdr:col>
      <xdr:colOff>609600</xdr:colOff>
      <xdr:row>2</xdr:row>
      <xdr:rowOff>266700</xdr:rowOff>
    </xdr:to>
    <xdr:sp macro="" textlink="">
      <xdr:nvSpPr>
        <xdr:cNvPr id="18" name="TextBox 17">
          <a:extLst>
            <a:ext uri="{FF2B5EF4-FFF2-40B4-BE49-F238E27FC236}">
              <a16:creationId xmlns:a16="http://schemas.microsoft.com/office/drawing/2014/main" id="{70A36C42-1B5A-47E8-B4D9-049A021BD130}"/>
            </a:ext>
          </a:extLst>
        </xdr:cNvPr>
        <xdr:cNvSpPr txBox="1"/>
      </xdr:nvSpPr>
      <xdr:spPr>
        <a:xfrm>
          <a:off x="45472350" y="171450"/>
          <a:ext cx="2933700"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April</a:t>
          </a:r>
        </a:p>
      </xdr:txBody>
    </xdr:sp>
    <xdr:clientData/>
  </xdr:twoCellAnchor>
  <xdr:twoCellAnchor>
    <xdr:from>
      <xdr:col>47</xdr:col>
      <xdr:colOff>457200</xdr:colOff>
      <xdr:row>1</xdr:row>
      <xdr:rowOff>0</xdr:rowOff>
    </xdr:from>
    <xdr:to>
      <xdr:col>50</xdr:col>
      <xdr:colOff>609600</xdr:colOff>
      <xdr:row>2</xdr:row>
      <xdr:rowOff>266700</xdr:rowOff>
    </xdr:to>
    <xdr:sp macro="" textlink="">
      <xdr:nvSpPr>
        <xdr:cNvPr id="19" name="TextBox 18">
          <a:extLst>
            <a:ext uri="{FF2B5EF4-FFF2-40B4-BE49-F238E27FC236}">
              <a16:creationId xmlns:a16="http://schemas.microsoft.com/office/drawing/2014/main" id="{C347F651-CEEC-4D5C-84F6-1F61CDE5BECA}"/>
            </a:ext>
          </a:extLst>
        </xdr:cNvPr>
        <xdr:cNvSpPr txBox="1"/>
      </xdr:nvSpPr>
      <xdr:spPr>
        <a:xfrm>
          <a:off x="49168050" y="171450"/>
          <a:ext cx="3038475"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May</a:t>
          </a:r>
        </a:p>
      </xdr:txBody>
    </xdr:sp>
    <xdr:clientData/>
  </xdr:twoCellAnchor>
  <xdr:twoCellAnchor>
    <xdr:from>
      <xdr:col>51</xdr:col>
      <xdr:colOff>457200</xdr:colOff>
      <xdr:row>1</xdr:row>
      <xdr:rowOff>0</xdr:rowOff>
    </xdr:from>
    <xdr:to>
      <xdr:col>54</xdr:col>
      <xdr:colOff>609600</xdr:colOff>
      <xdr:row>2</xdr:row>
      <xdr:rowOff>266700</xdr:rowOff>
    </xdr:to>
    <xdr:sp macro="" textlink="">
      <xdr:nvSpPr>
        <xdr:cNvPr id="20" name="TextBox 19">
          <a:extLst>
            <a:ext uri="{FF2B5EF4-FFF2-40B4-BE49-F238E27FC236}">
              <a16:creationId xmlns:a16="http://schemas.microsoft.com/office/drawing/2014/main" id="{79B28716-A13D-4132-A3EE-F02CCC68D737}"/>
            </a:ext>
          </a:extLst>
        </xdr:cNvPr>
        <xdr:cNvSpPr txBox="1"/>
      </xdr:nvSpPr>
      <xdr:spPr>
        <a:xfrm>
          <a:off x="53016150" y="171450"/>
          <a:ext cx="3038475"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June</a:t>
          </a:r>
        </a:p>
      </xdr:txBody>
    </xdr:sp>
    <xdr:clientData/>
  </xdr:twoCellAnchor>
  <xdr:twoCellAnchor>
    <xdr:from>
      <xdr:col>55</xdr:col>
      <xdr:colOff>323850</xdr:colOff>
      <xdr:row>1</xdr:row>
      <xdr:rowOff>0</xdr:rowOff>
    </xdr:from>
    <xdr:to>
      <xdr:col>58</xdr:col>
      <xdr:colOff>571500</xdr:colOff>
      <xdr:row>2</xdr:row>
      <xdr:rowOff>266700</xdr:rowOff>
    </xdr:to>
    <xdr:sp macro="" textlink="">
      <xdr:nvSpPr>
        <xdr:cNvPr id="21" name="TextBox 20">
          <a:extLst>
            <a:ext uri="{FF2B5EF4-FFF2-40B4-BE49-F238E27FC236}">
              <a16:creationId xmlns:a16="http://schemas.microsoft.com/office/drawing/2014/main" id="{A13B0376-9AC4-4788-8A53-DC168E4DDD8C}"/>
            </a:ext>
          </a:extLst>
        </xdr:cNvPr>
        <xdr:cNvSpPr txBox="1"/>
      </xdr:nvSpPr>
      <xdr:spPr>
        <a:xfrm>
          <a:off x="56730900" y="171450"/>
          <a:ext cx="3133725"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July</a:t>
          </a:r>
        </a:p>
      </xdr:txBody>
    </xdr:sp>
    <xdr:clientData/>
  </xdr:twoCellAnchor>
  <xdr:twoCellAnchor>
    <xdr:from>
      <xdr:col>59</xdr:col>
      <xdr:colOff>457200</xdr:colOff>
      <xdr:row>1</xdr:row>
      <xdr:rowOff>0</xdr:rowOff>
    </xdr:from>
    <xdr:to>
      <xdr:col>63</xdr:col>
      <xdr:colOff>609600</xdr:colOff>
      <xdr:row>2</xdr:row>
      <xdr:rowOff>266700</xdr:rowOff>
    </xdr:to>
    <xdr:sp macro="" textlink="">
      <xdr:nvSpPr>
        <xdr:cNvPr id="22" name="TextBox 21">
          <a:extLst>
            <a:ext uri="{FF2B5EF4-FFF2-40B4-BE49-F238E27FC236}">
              <a16:creationId xmlns:a16="http://schemas.microsoft.com/office/drawing/2014/main" id="{5F265F56-1AD5-4408-BE15-AA43FD4B9625}"/>
            </a:ext>
          </a:extLst>
        </xdr:cNvPr>
        <xdr:cNvSpPr txBox="1"/>
      </xdr:nvSpPr>
      <xdr:spPr>
        <a:xfrm>
          <a:off x="60712350" y="171450"/>
          <a:ext cx="4000500"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Aug</a:t>
          </a:r>
        </a:p>
      </xdr:txBody>
    </xdr:sp>
    <xdr:clientData/>
  </xdr:twoCellAnchor>
  <xdr:twoCellAnchor>
    <xdr:from>
      <xdr:col>64</xdr:col>
      <xdr:colOff>666750</xdr:colOff>
      <xdr:row>1</xdr:row>
      <xdr:rowOff>0</xdr:rowOff>
    </xdr:from>
    <xdr:to>
      <xdr:col>68</xdr:col>
      <xdr:colOff>19050</xdr:colOff>
      <xdr:row>2</xdr:row>
      <xdr:rowOff>247650</xdr:rowOff>
    </xdr:to>
    <xdr:sp macro="" textlink="">
      <xdr:nvSpPr>
        <xdr:cNvPr id="23" name="TextBox 22">
          <a:extLst>
            <a:ext uri="{FF2B5EF4-FFF2-40B4-BE49-F238E27FC236}">
              <a16:creationId xmlns:a16="http://schemas.microsoft.com/office/drawing/2014/main" id="{8F856EC5-7926-4AC3-9326-C229D17337B0}"/>
            </a:ext>
          </a:extLst>
        </xdr:cNvPr>
        <xdr:cNvSpPr txBox="1"/>
      </xdr:nvSpPr>
      <xdr:spPr>
        <a:xfrm>
          <a:off x="65732025" y="171450"/>
          <a:ext cx="3200400" cy="44291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Sept</a:t>
          </a:r>
        </a:p>
      </xdr:txBody>
    </xdr:sp>
    <xdr:clientData/>
  </xdr:twoCellAnchor>
  <xdr:twoCellAnchor>
    <xdr:from>
      <xdr:col>69</xdr:col>
      <xdr:colOff>457200</xdr:colOff>
      <xdr:row>1</xdr:row>
      <xdr:rowOff>0</xdr:rowOff>
    </xdr:from>
    <xdr:to>
      <xdr:col>72</xdr:col>
      <xdr:colOff>609600</xdr:colOff>
      <xdr:row>2</xdr:row>
      <xdr:rowOff>266700</xdr:rowOff>
    </xdr:to>
    <xdr:sp macro="" textlink="">
      <xdr:nvSpPr>
        <xdr:cNvPr id="24" name="TextBox 23">
          <a:extLst>
            <a:ext uri="{FF2B5EF4-FFF2-40B4-BE49-F238E27FC236}">
              <a16:creationId xmlns:a16="http://schemas.microsoft.com/office/drawing/2014/main" id="{88226557-09F2-47B6-B93B-FE9D4ACFA06B}"/>
            </a:ext>
          </a:extLst>
        </xdr:cNvPr>
        <xdr:cNvSpPr txBox="1"/>
      </xdr:nvSpPr>
      <xdr:spPr>
        <a:xfrm>
          <a:off x="70332600" y="171450"/>
          <a:ext cx="3038475"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Oct</a:t>
          </a:r>
        </a:p>
      </xdr:txBody>
    </xdr:sp>
    <xdr:clientData/>
  </xdr:twoCellAnchor>
  <xdr:twoCellAnchor>
    <xdr:from>
      <xdr:col>73</xdr:col>
      <xdr:colOff>457200</xdr:colOff>
      <xdr:row>1</xdr:row>
      <xdr:rowOff>0</xdr:rowOff>
    </xdr:from>
    <xdr:to>
      <xdr:col>76</xdr:col>
      <xdr:colOff>609600</xdr:colOff>
      <xdr:row>2</xdr:row>
      <xdr:rowOff>266700</xdr:rowOff>
    </xdr:to>
    <xdr:sp macro="" textlink="">
      <xdr:nvSpPr>
        <xdr:cNvPr id="25" name="TextBox 24">
          <a:extLst>
            <a:ext uri="{FF2B5EF4-FFF2-40B4-BE49-F238E27FC236}">
              <a16:creationId xmlns:a16="http://schemas.microsoft.com/office/drawing/2014/main" id="{14E2EC31-B6E1-4EF6-A610-5E6B837A9C3F}"/>
            </a:ext>
          </a:extLst>
        </xdr:cNvPr>
        <xdr:cNvSpPr txBox="1"/>
      </xdr:nvSpPr>
      <xdr:spPr>
        <a:xfrm>
          <a:off x="74180700" y="171450"/>
          <a:ext cx="3038475"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Nov</a:t>
          </a:r>
        </a:p>
      </xdr:txBody>
    </xdr:sp>
    <xdr:clientData/>
  </xdr:twoCellAnchor>
  <xdr:twoCellAnchor>
    <xdr:from>
      <xdr:col>77</xdr:col>
      <xdr:colOff>457200</xdr:colOff>
      <xdr:row>1</xdr:row>
      <xdr:rowOff>0</xdr:rowOff>
    </xdr:from>
    <xdr:to>
      <xdr:col>80</xdr:col>
      <xdr:colOff>609600</xdr:colOff>
      <xdr:row>2</xdr:row>
      <xdr:rowOff>266700</xdr:rowOff>
    </xdr:to>
    <xdr:sp macro="" textlink="">
      <xdr:nvSpPr>
        <xdr:cNvPr id="26" name="TextBox 25">
          <a:extLst>
            <a:ext uri="{FF2B5EF4-FFF2-40B4-BE49-F238E27FC236}">
              <a16:creationId xmlns:a16="http://schemas.microsoft.com/office/drawing/2014/main" id="{30388793-D7F2-4E6B-A99E-E2B129872199}"/>
            </a:ext>
          </a:extLst>
        </xdr:cNvPr>
        <xdr:cNvSpPr txBox="1"/>
      </xdr:nvSpPr>
      <xdr:spPr>
        <a:xfrm>
          <a:off x="78028800" y="171450"/>
          <a:ext cx="3038475" cy="461963"/>
        </a:xfrm>
        <a:prstGeom prst="rect">
          <a:avLst/>
        </a:prstGeom>
        <a:solidFill>
          <a:sysClr val="window" lastClr="FFFFFF"/>
        </a:solidFill>
        <a:ln w="9525" cmpd="sng">
          <a:solidFill>
            <a:sysClr val="window" lastClr="FFFFFF">
              <a:shade val="50000"/>
            </a:sysClr>
          </a:solidFill>
        </a:ln>
        <a:effectLst/>
      </xdr:spPr>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Dec</a:t>
          </a:r>
        </a:p>
      </xdr:txBody>
    </xdr:sp>
    <xdr:clientData/>
  </xdr:twoCellAnchor>
  <xdr:twoCellAnchor>
    <xdr:from>
      <xdr:col>80</xdr:col>
      <xdr:colOff>315342</xdr:colOff>
      <xdr:row>5</xdr:row>
      <xdr:rowOff>83519</xdr:rowOff>
    </xdr:from>
    <xdr:to>
      <xdr:col>80</xdr:col>
      <xdr:colOff>729510</xdr:colOff>
      <xdr:row>5</xdr:row>
      <xdr:rowOff>167579</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5" name="Ink 4">
              <a:extLst>
                <a:ext uri="{FF2B5EF4-FFF2-40B4-BE49-F238E27FC236}">
                  <a16:creationId xmlns:a16="http://schemas.microsoft.com/office/drawing/2014/main" id="{B4C94145-0A77-45BE-8BE8-6506EA45EDB0}"/>
                </a:ext>
              </a:extLst>
            </xdr14:cNvPr>
            <xdr14:cNvContentPartPr/>
          </xdr14:nvContentPartPr>
          <xdr14:nvPr macro=""/>
          <xdr14:xfrm>
            <a:off x="70465680" y="1158300"/>
            <a:ext cx="414168" cy="84060"/>
          </xdr14:xfrm>
        </xdr:contentPart>
      </mc:Choice>
      <mc:Fallback xmlns="">
        <xdr:pic>
          <xdr:nvPicPr>
            <xdr:cNvPr id="5" name="Ink 4">
              <a:extLst>
                <a:ext uri="{FF2B5EF4-FFF2-40B4-BE49-F238E27FC236}">
                  <a16:creationId xmlns:a16="http://schemas.microsoft.com/office/drawing/2014/main" id="{B4C94145-0A77-45BE-8BE8-6506EA45EDB0}"/>
                </a:ext>
              </a:extLst>
            </xdr:cNvPr>
            <xdr:cNvPicPr/>
          </xdr:nvPicPr>
          <xdr:blipFill>
            <a:blip xmlns:r="http://schemas.openxmlformats.org/officeDocument/2006/relationships" r:embed="rId2"/>
            <a:stretch>
              <a:fillRect/>
            </a:stretch>
          </xdr:blipFill>
          <xdr:spPr>
            <a:xfrm>
              <a:off x="70461358" y="1156145"/>
              <a:ext cx="420651" cy="88371"/>
            </a:xfrm>
            <a:prstGeom prst="rect">
              <a:avLst/>
            </a:prstGeom>
          </xdr:spPr>
        </xdr:pic>
      </mc:Fallback>
    </mc:AlternateContent>
    <xdr:clientData/>
  </xdr:twoCellAnchor>
  <xdr:twoCellAnchor>
    <xdr:from>
      <xdr:col>21</xdr:col>
      <xdr:colOff>619125</xdr:colOff>
      <xdr:row>34</xdr:row>
      <xdr:rowOff>85725</xdr:rowOff>
    </xdr:from>
    <xdr:to>
      <xdr:col>22</xdr:col>
      <xdr:colOff>609600</xdr:colOff>
      <xdr:row>35</xdr:row>
      <xdr:rowOff>85725</xdr:rowOff>
    </xdr:to>
    <xdr:sp macro="" textlink="">
      <xdr:nvSpPr>
        <xdr:cNvPr id="28" name="Line 1">
          <a:extLst>
            <a:ext uri="{FF2B5EF4-FFF2-40B4-BE49-F238E27FC236}">
              <a16:creationId xmlns:a16="http://schemas.microsoft.com/office/drawing/2014/main" id="{1227F4D5-5054-4B3B-A1ED-106FA02BBC12}"/>
            </a:ext>
          </a:extLst>
        </xdr:cNvPr>
        <xdr:cNvSpPr>
          <a:spLocks noChangeShapeType="1"/>
        </xdr:cNvSpPr>
      </xdr:nvSpPr>
      <xdr:spPr bwMode="auto">
        <a:xfrm flipH="1" flipV="1">
          <a:off x="24684821" y="2702086"/>
          <a:ext cx="1178087" cy="168797"/>
        </a:xfrm>
        <a:prstGeom prst="line">
          <a:avLst/>
        </a:prstGeom>
        <a:noFill/>
        <a:ln w="57150">
          <a:solidFill>
            <a:srgbClr val="0000FF"/>
          </a:solidFill>
          <a:round/>
          <a:headEnd/>
          <a:tailEnd type="triangle" w="med" len="med"/>
        </a:ln>
      </xdr:spPr>
    </xdr:sp>
    <xdr:clientData/>
  </xdr:twoCellAnchor>
  <xdr:twoCellAnchor>
    <xdr:from>
      <xdr:col>21</xdr:col>
      <xdr:colOff>638175</xdr:colOff>
      <xdr:row>35</xdr:row>
      <xdr:rowOff>85725</xdr:rowOff>
    </xdr:from>
    <xdr:to>
      <xdr:col>23</xdr:col>
      <xdr:colOff>723900</xdr:colOff>
      <xdr:row>38</xdr:row>
      <xdr:rowOff>47625</xdr:rowOff>
    </xdr:to>
    <xdr:sp macro="" textlink="">
      <xdr:nvSpPr>
        <xdr:cNvPr id="29" name="Text Box 2">
          <a:extLst>
            <a:ext uri="{FF2B5EF4-FFF2-40B4-BE49-F238E27FC236}">
              <a16:creationId xmlns:a16="http://schemas.microsoft.com/office/drawing/2014/main" id="{342B834D-B131-4606-AAA7-D271BEEBA98B}"/>
            </a:ext>
          </a:extLst>
        </xdr:cNvPr>
        <xdr:cNvSpPr txBox="1">
          <a:spLocks noChangeArrowheads="1"/>
        </xdr:cNvSpPr>
      </xdr:nvSpPr>
      <xdr:spPr bwMode="auto">
        <a:xfrm>
          <a:off x="24703871" y="2870883"/>
          <a:ext cx="2611659" cy="492407"/>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Target of service leads is to reduce marketing expenses.  Training techs and proactive tracking required.</a:t>
          </a:r>
        </a:p>
      </xdr:txBody>
    </xdr:sp>
    <xdr:clientData/>
  </xdr:twoCellAnchor>
  <xdr:twoCellAnchor>
    <xdr:from>
      <xdr:col>19</xdr:col>
      <xdr:colOff>782979</xdr:colOff>
      <xdr:row>35</xdr:row>
      <xdr:rowOff>125996</xdr:rowOff>
    </xdr:from>
    <xdr:to>
      <xdr:col>21</xdr:col>
      <xdr:colOff>354836</xdr:colOff>
      <xdr:row>38</xdr:row>
      <xdr:rowOff>77768</xdr:rowOff>
    </xdr:to>
    <xdr:sp macro="" textlink="">
      <xdr:nvSpPr>
        <xdr:cNvPr id="30" name="Text Box 3">
          <a:extLst>
            <a:ext uri="{FF2B5EF4-FFF2-40B4-BE49-F238E27FC236}">
              <a16:creationId xmlns:a16="http://schemas.microsoft.com/office/drawing/2014/main" id="{52A6ABF6-6500-48DC-A2A7-E3150B2BA454}"/>
            </a:ext>
          </a:extLst>
        </xdr:cNvPr>
        <xdr:cNvSpPr txBox="1">
          <a:spLocks noChangeArrowheads="1"/>
        </xdr:cNvSpPr>
      </xdr:nvSpPr>
      <xdr:spPr bwMode="auto">
        <a:xfrm>
          <a:off x="22310685" y="6335331"/>
          <a:ext cx="2109847" cy="506393"/>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Budget should be 3-5% max - more shows weakness in service and lead training by techs.</a:t>
          </a:r>
        </a:p>
      </xdr:txBody>
    </xdr:sp>
    <xdr:clientData/>
  </xdr:twoCellAnchor>
  <xdr:twoCellAnchor>
    <xdr:from>
      <xdr:col>20</xdr:col>
      <xdr:colOff>1127325</xdr:colOff>
      <xdr:row>29</xdr:row>
      <xdr:rowOff>66674</xdr:rowOff>
    </xdr:from>
    <xdr:to>
      <xdr:col>21</xdr:col>
      <xdr:colOff>752475</xdr:colOff>
      <xdr:row>35</xdr:row>
      <xdr:rowOff>138655</xdr:rowOff>
    </xdr:to>
    <xdr:sp macro="" textlink="">
      <xdr:nvSpPr>
        <xdr:cNvPr id="31" name="Line 4">
          <a:extLst>
            <a:ext uri="{FF2B5EF4-FFF2-40B4-BE49-F238E27FC236}">
              <a16:creationId xmlns:a16="http://schemas.microsoft.com/office/drawing/2014/main" id="{4CD4AC27-0394-4E4D-BA12-E8419C885E8F}"/>
            </a:ext>
          </a:extLst>
        </xdr:cNvPr>
        <xdr:cNvSpPr>
          <a:spLocks noChangeShapeType="1"/>
        </xdr:cNvSpPr>
      </xdr:nvSpPr>
      <xdr:spPr bwMode="auto">
        <a:xfrm flipV="1">
          <a:off x="23776329" y="5263225"/>
          <a:ext cx="1041842" cy="1084765"/>
        </a:xfrm>
        <a:prstGeom prst="line">
          <a:avLst/>
        </a:prstGeom>
        <a:noFill/>
        <a:ln w="57150">
          <a:solidFill>
            <a:srgbClr val="0000FF"/>
          </a:solidFill>
          <a:round/>
          <a:headEnd/>
          <a:tailEnd type="triangle" w="med" len="med"/>
        </a:ln>
      </xdr:spPr>
    </xdr:sp>
    <xdr:clientData/>
  </xdr:twoCellAnchor>
  <xdr:twoCellAnchor>
    <xdr:from>
      <xdr:col>21</xdr:col>
      <xdr:colOff>619125</xdr:colOff>
      <xdr:row>53</xdr:row>
      <xdr:rowOff>85725</xdr:rowOff>
    </xdr:from>
    <xdr:to>
      <xdr:col>22</xdr:col>
      <xdr:colOff>609600</xdr:colOff>
      <xdr:row>54</xdr:row>
      <xdr:rowOff>85725</xdr:rowOff>
    </xdr:to>
    <xdr:sp macro="" textlink="">
      <xdr:nvSpPr>
        <xdr:cNvPr id="32" name="Line 1">
          <a:extLst>
            <a:ext uri="{FF2B5EF4-FFF2-40B4-BE49-F238E27FC236}">
              <a16:creationId xmlns:a16="http://schemas.microsoft.com/office/drawing/2014/main" id="{63B901AD-3E4F-4740-82D7-7891D3893188}"/>
            </a:ext>
          </a:extLst>
        </xdr:cNvPr>
        <xdr:cNvSpPr>
          <a:spLocks noChangeShapeType="1"/>
        </xdr:cNvSpPr>
      </xdr:nvSpPr>
      <xdr:spPr bwMode="auto">
        <a:xfrm flipH="1" flipV="1">
          <a:off x="24684038" y="9539288"/>
          <a:ext cx="1176337" cy="171450"/>
        </a:xfrm>
        <a:prstGeom prst="line">
          <a:avLst/>
        </a:prstGeom>
        <a:noFill/>
        <a:ln w="57150">
          <a:solidFill>
            <a:srgbClr val="0000FF"/>
          </a:solidFill>
          <a:round/>
          <a:headEnd/>
          <a:tailEnd type="triangle" w="med" len="med"/>
        </a:ln>
      </xdr:spPr>
    </xdr:sp>
    <xdr:clientData/>
  </xdr:twoCellAnchor>
  <xdr:twoCellAnchor editAs="oneCell">
    <xdr:from>
      <xdr:col>22</xdr:col>
      <xdr:colOff>469937</xdr:colOff>
      <xdr:row>9</xdr:row>
      <xdr:rowOff>158960</xdr:rowOff>
    </xdr:from>
    <xdr:to>
      <xdr:col>22</xdr:col>
      <xdr:colOff>476057</xdr:colOff>
      <xdr:row>9</xdr:row>
      <xdr:rowOff>170120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56" name="Ink 55">
              <a:extLst>
                <a:ext uri="{FF2B5EF4-FFF2-40B4-BE49-F238E27FC236}">
                  <a16:creationId xmlns:a16="http://schemas.microsoft.com/office/drawing/2014/main" id="{7D3F7178-5DB3-489B-ADD1-6F13C99CB693}"/>
                </a:ext>
              </a:extLst>
            </xdr14:cNvPr>
            <xdr14:cNvContentPartPr/>
          </xdr14:nvContentPartPr>
          <xdr14:nvPr macro=""/>
          <xdr14:xfrm>
            <a:off x="26436305" y="1927889"/>
            <a:ext cx="6120" cy="11160"/>
          </xdr14:xfrm>
        </xdr:contentPart>
      </mc:Choice>
      <mc:Fallback xmlns="">
        <xdr:pic>
          <xdr:nvPicPr>
            <xdr:cNvPr id="56" name="Ink 55">
              <a:extLst>
                <a:ext uri="{FF2B5EF4-FFF2-40B4-BE49-F238E27FC236}">
                  <a16:creationId xmlns:a16="http://schemas.microsoft.com/office/drawing/2014/main" id="{7D3F7178-5DB3-489B-ADD1-6F13C99CB693}"/>
                </a:ext>
              </a:extLst>
            </xdr:cNvPr>
            <xdr:cNvPicPr/>
          </xdr:nvPicPr>
          <xdr:blipFill>
            <a:blip xmlns:r="http://schemas.openxmlformats.org/officeDocument/2006/relationships" r:embed="rId6"/>
            <a:stretch>
              <a:fillRect/>
            </a:stretch>
          </xdr:blipFill>
          <xdr:spPr>
            <a:xfrm>
              <a:off x="26427305" y="1918889"/>
              <a:ext cx="23760" cy="28800"/>
            </a:xfrm>
            <a:prstGeom prst="rect">
              <a:avLst/>
            </a:prstGeom>
          </xdr:spPr>
        </xdr:pic>
      </mc:Fallback>
    </mc:AlternateContent>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150033</xdr:colOff>
      <xdr:row>43</xdr:row>
      <xdr:rowOff>153905</xdr:rowOff>
    </xdr:from>
    <xdr:to>
      <xdr:col>3</xdr:col>
      <xdr:colOff>179193</xdr:colOff>
      <xdr:row>43</xdr:row>
      <xdr:rowOff>158225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6" name="Ink 15">
              <a:extLst>
                <a:ext uri="{FF2B5EF4-FFF2-40B4-BE49-F238E27FC236}">
                  <a16:creationId xmlns:a16="http://schemas.microsoft.com/office/drawing/2014/main" id="{ABE16CFF-9A82-4858-8BB9-B183AEF93F8E}"/>
                </a:ext>
              </a:extLst>
            </xdr14:cNvPr>
            <xdr14:cNvContentPartPr/>
          </xdr14:nvContentPartPr>
          <xdr14:nvPr macro=""/>
          <xdr14:xfrm>
            <a:off x="4639276" y="7688025"/>
            <a:ext cx="29160" cy="4320"/>
          </xdr14:xfrm>
        </xdr:contentPart>
      </mc:Choice>
      <mc:Fallback xmlns="">
        <xdr:pic>
          <xdr:nvPicPr>
            <xdr:cNvPr id="16" name="Ink 15">
              <a:extLst>
                <a:ext uri="{FF2B5EF4-FFF2-40B4-BE49-F238E27FC236}">
                  <a16:creationId xmlns:a16="http://schemas.microsoft.com/office/drawing/2014/main" id="{ABE16CFF-9A82-4858-8BB9-B183AEF93F8E}"/>
                </a:ext>
              </a:extLst>
            </xdr:cNvPr>
            <xdr:cNvPicPr/>
          </xdr:nvPicPr>
          <xdr:blipFill>
            <a:blip xmlns:r="http://schemas.openxmlformats.org/officeDocument/2006/relationships" r:embed="rId2"/>
            <a:stretch>
              <a:fillRect/>
            </a:stretch>
          </xdr:blipFill>
          <xdr:spPr>
            <a:xfrm>
              <a:off x="4630636" y="7679385"/>
              <a:ext cx="46800" cy="21960"/>
            </a:xfrm>
            <a:prstGeom prst="rect">
              <a:avLst/>
            </a:prstGeom>
          </xdr:spPr>
        </xdr:pic>
      </mc:Fallback>
    </mc:AlternateContent>
    <xdr:clientData/>
  </xdr:twoCellAnchor>
  <xdr:twoCellAnchor editAs="oneCell">
    <xdr:from>
      <xdr:col>4</xdr:col>
      <xdr:colOff>759103</xdr:colOff>
      <xdr:row>43</xdr:row>
      <xdr:rowOff>132665</xdr:rowOff>
    </xdr:from>
    <xdr:to>
      <xdr:col>4</xdr:col>
      <xdr:colOff>788263</xdr:colOff>
      <xdr:row>43</xdr:row>
      <xdr:rowOff>139865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18" name="Ink 17">
              <a:extLst>
                <a:ext uri="{FF2B5EF4-FFF2-40B4-BE49-F238E27FC236}">
                  <a16:creationId xmlns:a16="http://schemas.microsoft.com/office/drawing/2014/main" id="{8E2DE8E4-43BB-400C-89DF-F8157BD79559}"/>
                </a:ext>
              </a:extLst>
            </xdr14:cNvPr>
            <xdr14:cNvContentPartPr/>
          </xdr14:nvContentPartPr>
          <xdr14:nvPr macro=""/>
          <xdr14:xfrm>
            <a:off x="5896357" y="7666785"/>
            <a:ext cx="29160" cy="7200"/>
          </xdr14:xfrm>
        </xdr:contentPart>
      </mc:Choice>
      <mc:Fallback xmlns="">
        <xdr:pic>
          <xdr:nvPicPr>
            <xdr:cNvPr id="18" name="Ink 17">
              <a:extLst>
                <a:ext uri="{FF2B5EF4-FFF2-40B4-BE49-F238E27FC236}">
                  <a16:creationId xmlns:a16="http://schemas.microsoft.com/office/drawing/2014/main" id="{8E2DE8E4-43BB-400C-89DF-F8157BD79559}"/>
                </a:ext>
              </a:extLst>
            </xdr:cNvPr>
            <xdr:cNvPicPr/>
          </xdr:nvPicPr>
          <xdr:blipFill>
            <a:blip xmlns:r="http://schemas.openxmlformats.org/officeDocument/2006/relationships" r:embed="rId4"/>
            <a:stretch>
              <a:fillRect/>
            </a:stretch>
          </xdr:blipFill>
          <xdr:spPr>
            <a:xfrm>
              <a:off x="5887717" y="7657785"/>
              <a:ext cx="46800" cy="24840"/>
            </a:xfrm>
            <a:prstGeom prst="rect">
              <a:avLst/>
            </a:prstGeom>
          </xdr:spPr>
        </xdr:pic>
      </mc:Fallback>
    </mc:AlternateContent>
    <xdr:clientData/>
  </xdr:twoCellAnchor>
  <xdr:twoCellAnchor editAs="oneCell">
    <xdr:from>
      <xdr:col>6</xdr:col>
      <xdr:colOff>396366</xdr:colOff>
      <xdr:row>45</xdr:row>
      <xdr:rowOff>57040</xdr:rowOff>
    </xdr:from>
    <xdr:to>
      <xdr:col>6</xdr:col>
      <xdr:colOff>458646</xdr:colOff>
      <xdr:row>45</xdr:row>
      <xdr:rowOff>61360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23" name="Ink 22">
              <a:extLst>
                <a:ext uri="{FF2B5EF4-FFF2-40B4-BE49-F238E27FC236}">
                  <a16:creationId xmlns:a16="http://schemas.microsoft.com/office/drawing/2014/main" id="{3F8E487B-D401-4482-9E89-AE7C6ED9C5DB}"/>
                </a:ext>
              </a:extLst>
            </xdr14:cNvPr>
            <xdr14:cNvContentPartPr/>
          </xdr14:nvContentPartPr>
          <xdr14:nvPr macro=""/>
          <xdr14:xfrm>
            <a:off x="8802410" y="7871239"/>
            <a:ext cx="62280" cy="4320"/>
          </xdr14:xfrm>
        </xdr:contentPart>
      </mc:Choice>
      <mc:Fallback xmlns="">
        <xdr:pic>
          <xdr:nvPicPr>
            <xdr:cNvPr id="23" name="Ink 22">
              <a:extLst>
                <a:ext uri="{FF2B5EF4-FFF2-40B4-BE49-F238E27FC236}">
                  <a16:creationId xmlns:a16="http://schemas.microsoft.com/office/drawing/2014/main" id="{3F8E487B-D401-4482-9E89-AE7C6ED9C5DB}"/>
                </a:ext>
              </a:extLst>
            </xdr:cNvPr>
            <xdr:cNvPicPr/>
          </xdr:nvPicPr>
          <xdr:blipFill>
            <a:blip xmlns:r="http://schemas.openxmlformats.org/officeDocument/2006/relationships" r:embed="rId6"/>
            <a:stretch>
              <a:fillRect/>
            </a:stretch>
          </xdr:blipFill>
          <xdr:spPr>
            <a:xfrm>
              <a:off x="8793770" y="7862599"/>
              <a:ext cx="79920" cy="21960"/>
            </a:xfrm>
            <a:prstGeom prst="rect">
              <a:avLst/>
            </a:prstGeom>
          </xdr:spPr>
        </xdr:pic>
      </mc:Fallback>
    </mc:AlternateContent>
    <xdr:clientData/>
  </xdr:twoCellAnchor>
  <xdr:twoCellAnchor editAs="oneCell">
    <xdr:from>
      <xdr:col>18</xdr:col>
      <xdr:colOff>264769</xdr:colOff>
      <xdr:row>0</xdr:row>
      <xdr:rowOff>-9289</xdr:rowOff>
    </xdr:from>
    <xdr:to>
      <xdr:col>18</xdr:col>
      <xdr:colOff>298249</xdr:colOff>
      <xdr:row>0</xdr:row>
      <xdr:rowOff>1151</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57" name="Ink 156">
              <a:extLst>
                <a:ext uri="{FF2B5EF4-FFF2-40B4-BE49-F238E27FC236}">
                  <a16:creationId xmlns:a16="http://schemas.microsoft.com/office/drawing/2014/main" id="{ADC021F7-AC73-4D85-8482-B785DC6B38DB}"/>
                </a:ext>
              </a:extLst>
            </xdr14:cNvPr>
            <xdr14:cNvContentPartPr/>
          </xdr14:nvContentPartPr>
          <xdr14:nvPr macro=""/>
          <xdr14:xfrm>
            <a:off x="16457269" y="-9289"/>
            <a:ext cx="33480" cy="10440"/>
          </xdr14:xfrm>
        </xdr:contentPart>
      </mc:Choice>
      <mc:Fallback xmlns="">
        <xdr:pic>
          <xdr:nvPicPr>
            <xdr:cNvPr id="157" name="Ink 156">
              <a:extLst>
                <a:ext uri="{FF2B5EF4-FFF2-40B4-BE49-F238E27FC236}">
                  <a16:creationId xmlns:a16="http://schemas.microsoft.com/office/drawing/2014/main" id="{ADC021F7-AC73-4D85-8482-B785DC6B38DB}"/>
                </a:ext>
              </a:extLst>
            </xdr:cNvPr>
            <xdr:cNvPicPr/>
          </xdr:nvPicPr>
          <xdr:blipFill>
            <a:blip xmlns:r="http://schemas.openxmlformats.org/officeDocument/2006/relationships" r:embed="rId8"/>
            <a:stretch>
              <a:fillRect/>
            </a:stretch>
          </xdr:blipFill>
          <xdr:spPr>
            <a:xfrm>
              <a:off x="16448269" y="-18289"/>
              <a:ext cx="51120" cy="2808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3</xdr:row>
      <xdr:rowOff>19050</xdr:rowOff>
    </xdr:from>
    <xdr:to>
      <xdr:col>7</xdr:col>
      <xdr:colOff>600075</xdr:colOff>
      <xdr:row>12</xdr:row>
      <xdr:rowOff>66675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28725" y="504825"/>
          <a:ext cx="3638550"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1100"/>
        </a:p>
      </xdr:txBody>
    </xdr:sp>
    <xdr:clientData/>
  </xdr:twoCellAnchor>
  <xdr:twoCellAnchor>
    <xdr:from>
      <xdr:col>3</xdr:col>
      <xdr:colOff>542926</xdr:colOff>
      <xdr:row>15</xdr:row>
      <xdr:rowOff>0</xdr:rowOff>
    </xdr:from>
    <xdr:to>
      <xdr:col>7</xdr:col>
      <xdr:colOff>590550</xdr:colOff>
      <xdr:row>24</xdr:row>
      <xdr:rowOff>47625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371726" y="2524125"/>
          <a:ext cx="2486024" cy="1571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1100"/>
        </a:p>
      </xdr:txBody>
    </xdr:sp>
    <xdr:clientData/>
  </xdr:twoCellAnchor>
  <xdr:twoCellAnchor>
    <xdr:from>
      <xdr:col>5</xdr:col>
      <xdr:colOff>342899</xdr:colOff>
      <xdr:row>31</xdr:row>
      <xdr:rowOff>114300</xdr:rowOff>
    </xdr:from>
    <xdr:to>
      <xdr:col>7</xdr:col>
      <xdr:colOff>581024</xdr:colOff>
      <xdr:row>41</xdr:row>
      <xdr:rowOff>19050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3390899" y="5391150"/>
          <a:ext cx="1457325" cy="161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1100"/>
        </a:p>
      </xdr:txBody>
    </xdr:sp>
    <xdr:clientData/>
  </xdr:twoCellAnchor>
  <xdr:twoCellAnchor>
    <xdr:from>
      <xdr:col>7</xdr:col>
      <xdr:colOff>95250</xdr:colOff>
      <xdr:row>44</xdr:row>
      <xdr:rowOff>133350</xdr:rowOff>
    </xdr:from>
    <xdr:to>
      <xdr:col>7</xdr:col>
      <xdr:colOff>590550</xdr:colOff>
      <xdr:row>46</xdr:row>
      <xdr:rowOff>123825</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981450" y="7781925"/>
          <a:ext cx="4953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1100"/>
        </a:p>
      </xdr:txBody>
    </xdr:sp>
    <xdr:clientData/>
  </xdr:twoCellAnchor>
  <xdr:twoCellAnchor editAs="oneCell">
    <xdr:from>
      <xdr:col>1</xdr:col>
      <xdr:colOff>590550</xdr:colOff>
      <xdr:row>3</xdr:row>
      <xdr:rowOff>0</xdr:rowOff>
    </xdr:from>
    <xdr:to>
      <xdr:col>7</xdr:col>
      <xdr:colOff>553711</xdr:colOff>
      <xdr:row>12</xdr:row>
      <xdr:rowOff>9525</xdr:rowOff>
    </xdr:to>
    <xdr:pic>
      <xdr:nvPicPr>
        <xdr:cNvPr id="11266" name="Picture 2">
          <a:extLst>
            <a:ext uri="{FF2B5EF4-FFF2-40B4-BE49-F238E27FC236}">
              <a16:creationId xmlns:a16="http://schemas.microsoft.com/office/drawing/2014/main" id="{00000000-0008-0000-0100-0000022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19150" y="628650"/>
          <a:ext cx="3620761" cy="1562100"/>
        </a:xfrm>
        <a:prstGeom prst="rect">
          <a:avLst/>
        </a:prstGeom>
        <a:noFill/>
        <a:ln w="1">
          <a:noFill/>
          <a:miter lim="800000"/>
          <a:headEnd/>
          <a:tailEnd type="none" w="med" len="med"/>
        </a:ln>
        <a:effectLst/>
      </xdr:spPr>
    </xdr:pic>
    <xdr:clientData/>
  </xdr:twoCellAnchor>
  <xdr:twoCellAnchor editAs="oneCell">
    <xdr:from>
      <xdr:col>3</xdr:col>
      <xdr:colOff>542925</xdr:colOff>
      <xdr:row>14</xdr:row>
      <xdr:rowOff>152400</xdr:rowOff>
    </xdr:from>
    <xdr:to>
      <xdr:col>7</xdr:col>
      <xdr:colOff>600074</xdr:colOff>
      <xdr:row>24</xdr:row>
      <xdr:rowOff>9525</xdr:rowOff>
    </xdr:to>
    <xdr:pic>
      <xdr:nvPicPr>
        <xdr:cNvPr id="11267" name="Picture 3">
          <a:extLst>
            <a:ext uri="{FF2B5EF4-FFF2-40B4-BE49-F238E27FC236}">
              <a16:creationId xmlns:a16="http://schemas.microsoft.com/office/drawing/2014/main" id="{00000000-0008-0000-0100-0000032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990725" y="2657475"/>
          <a:ext cx="2495549" cy="1571625"/>
        </a:xfrm>
        <a:prstGeom prst="rect">
          <a:avLst/>
        </a:prstGeom>
        <a:noFill/>
        <a:ln w="1">
          <a:noFill/>
          <a:miter lim="800000"/>
          <a:headEnd/>
          <a:tailEnd type="none" w="med" len="med"/>
        </a:ln>
        <a:effectLst/>
      </xdr:spPr>
    </xdr:pic>
    <xdr:clientData/>
  </xdr:twoCellAnchor>
  <xdr:twoCellAnchor editAs="oneCell">
    <xdr:from>
      <xdr:col>5</xdr:col>
      <xdr:colOff>342902</xdr:colOff>
      <xdr:row>31</xdr:row>
      <xdr:rowOff>114300</xdr:rowOff>
    </xdr:from>
    <xdr:to>
      <xdr:col>8</xdr:col>
      <xdr:colOff>28576</xdr:colOff>
      <xdr:row>41</xdr:row>
      <xdr:rowOff>38100</xdr:rowOff>
    </xdr:to>
    <xdr:pic>
      <xdr:nvPicPr>
        <xdr:cNvPr id="11268" name="il_fi" descr="http://thomko.squarespace.com/storage/us%20dollar%20bills.jpg">
          <a:extLst>
            <a:ext uri="{FF2B5EF4-FFF2-40B4-BE49-F238E27FC236}">
              <a16:creationId xmlns:a16="http://schemas.microsoft.com/office/drawing/2014/main" id="{00000000-0008-0000-0100-0000042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3009902" y="5562600"/>
          <a:ext cx="1514474" cy="1638300"/>
        </a:xfrm>
        <a:prstGeom prst="rect">
          <a:avLst/>
        </a:prstGeom>
        <a:noFill/>
      </xdr:spPr>
    </xdr:pic>
    <xdr:clientData/>
  </xdr:twoCellAnchor>
  <xdr:twoCellAnchor editAs="oneCell">
    <xdr:from>
      <xdr:col>6</xdr:col>
      <xdr:colOff>247650</xdr:colOff>
      <xdr:row>44</xdr:row>
      <xdr:rowOff>57150</xdr:rowOff>
    </xdr:from>
    <xdr:to>
      <xdr:col>8</xdr:col>
      <xdr:colOff>19050</xdr:colOff>
      <xdr:row>47</xdr:row>
      <xdr:rowOff>28575</xdr:rowOff>
    </xdr:to>
    <xdr:pic>
      <xdr:nvPicPr>
        <xdr:cNvPr id="11269" name="Picture 5">
          <a:extLst>
            <a:ext uri="{FF2B5EF4-FFF2-40B4-BE49-F238E27FC236}">
              <a16:creationId xmlns:a16="http://schemas.microsoft.com/office/drawing/2014/main" id="{00000000-0008-0000-0100-0000052C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524250" y="7705725"/>
          <a:ext cx="990600" cy="590550"/>
        </a:xfrm>
        <a:prstGeom prst="rect">
          <a:avLst/>
        </a:prstGeom>
        <a:noFill/>
        <a:ln w="1">
          <a:noFill/>
          <a:miter lim="800000"/>
          <a:headEnd/>
          <a:tailEnd type="none" w="med" len="med"/>
        </a:ln>
        <a:effectLst/>
      </xdr:spPr>
    </xdr:pic>
    <xdr:clientData/>
  </xdr:twoCellAnchor>
  <xdr:twoCellAnchor editAs="oneCell">
    <xdr:from>
      <xdr:col>6</xdr:col>
      <xdr:colOff>295275</xdr:colOff>
      <xdr:row>60</xdr:row>
      <xdr:rowOff>114300</xdr:rowOff>
    </xdr:from>
    <xdr:to>
      <xdr:col>7</xdr:col>
      <xdr:colOff>590551</xdr:colOff>
      <xdr:row>63</xdr:row>
      <xdr:rowOff>104775</xdr:rowOff>
    </xdr:to>
    <xdr:pic>
      <xdr:nvPicPr>
        <xdr:cNvPr id="11270" name="Picture 6">
          <a:extLst>
            <a:ext uri="{FF2B5EF4-FFF2-40B4-BE49-F238E27FC236}">
              <a16:creationId xmlns:a16="http://schemas.microsoft.com/office/drawing/2014/main" id="{00000000-0008-0000-0100-0000062C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571875" y="10620375"/>
          <a:ext cx="904876" cy="571500"/>
        </a:xfrm>
        <a:prstGeom prst="rect">
          <a:avLst/>
        </a:prstGeom>
        <a:noFill/>
        <a:ln w="1">
          <a:noFill/>
          <a:miter lim="800000"/>
          <a:headEnd/>
          <a:tailEnd type="none" w="med" len="med"/>
        </a:ln>
        <a:effectLst/>
      </xdr:spPr>
    </xdr:pic>
    <xdr:clientData/>
  </xdr:twoCellAnchor>
  <xdr:twoCellAnchor editAs="oneCell">
    <xdr:from>
      <xdr:col>24</xdr:col>
      <xdr:colOff>225197</xdr:colOff>
      <xdr:row>33</xdr:row>
      <xdr:rowOff>59308</xdr:rowOff>
    </xdr:from>
    <xdr:to>
      <xdr:col>24</xdr:col>
      <xdr:colOff>238517</xdr:colOff>
      <xdr:row>33</xdr:row>
      <xdr:rowOff>61468</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1465" name="Ink 11464">
              <a:extLst>
                <a:ext uri="{FF2B5EF4-FFF2-40B4-BE49-F238E27FC236}">
                  <a16:creationId xmlns:a16="http://schemas.microsoft.com/office/drawing/2014/main" id="{CB3CDAAA-1558-605C-5216-B1CC7FC763A4}"/>
                </a:ext>
              </a:extLst>
            </xdr14:cNvPr>
            <xdr14:cNvContentPartPr/>
          </xdr14:nvContentPartPr>
          <xdr14:nvPr macro=""/>
          <xdr14:xfrm>
            <a:off x="15921604" y="5853683"/>
            <a:ext cx="13320" cy="2160"/>
          </xdr14:xfrm>
        </xdr:contentPart>
      </mc:Choice>
      <mc:Fallback xmlns="">
        <xdr:pic>
          <xdr:nvPicPr>
            <xdr:cNvPr id="11465" name="Ink 11464">
              <a:extLst>
                <a:ext uri="{FF2B5EF4-FFF2-40B4-BE49-F238E27FC236}">
                  <a16:creationId xmlns:a16="http://schemas.microsoft.com/office/drawing/2014/main" id="{CB3CDAAA-1558-605C-5216-B1CC7FC763A4}"/>
                </a:ext>
              </a:extLst>
            </xdr:cNvPr>
            <xdr:cNvPicPr/>
          </xdr:nvPicPr>
          <xdr:blipFill>
            <a:blip xmlns:r="http://schemas.openxmlformats.org/officeDocument/2006/relationships" r:embed="rId33"/>
            <a:stretch>
              <a:fillRect/>
            </a:stretch>
          </xdr:blipFill>
          <xdr:spPr>
            <a:xfrm>
              <a:off x="15912604" y="5844683"/>
              <a:ext cx="30960" cy="19800"/>
            </a:xfrm>
            <a:prstGeom prst="rect">
              <a:avLst/>
            </a:prstGeom>
          </xdr:spPr>
        </xdr:pic>
      </mc:Fallback>
    </mc:AlternateContent>
    <xdr:clientData/>
  </xdr:twoCellAnchor>
  <xdr:twoCellAnchor editAs="oneCell">
    <xdr:from>
      <xdr:col>24</xdr:col>
      <xdr:colOff>642896</xdr:colOff>
      <xdr:row>16</xdr:row>
      <xdr:rowOff>114849</xdr:rowOff>
    </xdr:from>
    <xdr:to>
      <xdr:col>24</xdr:col>
      <xdr:colOff>645416</xdr:colOff>
      <xdr:row>16</xdr:row>
      <xdr:rowOff>118809</xdr:rowOff>
    </xdr:to>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11679" name="Ink 11678">
              <a:extLst>
                <a:ext uri="{FF2B5EF4-FFF2-40B4-BE49-F238E27FC236}">
                  <a16:creationId xmlns:a16="http://schemas.microsoft.com/office/drawing/2014/main" id="{57FA03CC-FE66-D865-9C1B-3ACC2948DBD2}"/>
                </a:ext>
              </a:extLst>
            </xdr14:cNvPr>
            <xdr14:cNvContentPartPr/>
          </xdr14:nvContentPartPr>
          <xdr14:nvPr macro=""/>
          <xdr14:xfrm>
            <a:off x="16339303" y="2998807"/>
            <a:ext cx="2520" cy="3960"/>
          </xdr14:xfrm>
        </xdr:contentPart>
      </mc:Choice>
      <mc:Fallback xmlns="">
        <xdr:pic>
          <xdr:nvPicPr>
            <xdr:cNvPr id="11679" name="Ink 11678">
              <a:extLst>
                <a:ext uri="{FF2B5EF4-FFF2-40B4-BE49-F238E27FC236}">
                  <a16:creationId xmlns:a16="http://schemas.microsoft.com/office/drawing/2014/main" id="{57FA03CC-FE66-D865-9C1B-3ACC2948DBD2}"/>
                </a:ext>
              </a:extLst>
            </xdr:cNvPr>
            <xdr:cNvPicPr/>
          </xdr:nvPicPr>
          <xdr:blipFill>
            <a:blip xmlns:r="http://schemas.openxmlformats.org/officeDocument/2006/relationships" r:embed="rId85"/>
            <a:stretch>
              <a:fillRect/>
            </a:stretch>
          </xdr:blipFill>
          <xdr:spPr>
            <a:xfrm>
              <a:off x="16330303" y="2989807"/>
              <a:ext cx="20160" cy="21600"/>
            </a:xfrm>
            <a:prstGeom prst="rect">
              <a:avLst/>
            </a:prstGeom>
          </xdr:spPr>
        </xdr:pic>
      </mc:Fallback>
    </mc:AlternateContent>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2951149</xdr:colOff>
      <xdr:row>56</xdr:row>
      <xdr:rowOff>136081</xdr:rowOff>
    </xdr:from>
    <xdr:to>
      <xdr:col>2</xdr:col>
      <xdr:colOff>2952949</xdr:colOff>
      <xdr:row>57</xdr:row>
      <xdr:rowOff>31836</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52" name="Ink 51">
              <a:extLst>
                <a:ext uri="{FF2B5EF4-FFF2-40B4-BE49-F238E27FC236}">
                  <a16:creationId xmlns:a16="http://schemas.microsoft.com/office/drawing/2014/main" id="{78971436-0423-4D99-A221-E58A8B7FEE0D}"/>
                </a:ext>
              </a:extLst>
            </xdr14:cNvPr>
            <xdr14:cNvContentPartPr/>
          </xdr14:nvContentPartPr>
          <xdr14:nvPr macro=""/>
          <xdr14:xfrm>
            <a:off x="3155760" y="10934609"/>
            <a:ext cx="1800" cy="61560"/>
          </xdr14:xfrm>
        </xdr:contentPart>
      </mc:Choice>
      <mc:Fallback xmlns="">
        <xdr:pic>
          <xdr:nvPicPr>
            <xdr:cNvPr id="52" name="Ink 51">
              <a:extLst>
                <a:ext uri="{FF2B5EF4-FFF2-40B4-BE49-F238E27FC236}">
                  <a16:creationId xmlns:a16="http://schemas.microsoft.com/office/drawing/2014/main" id="{78971436-0423-4D99-A221-E58A8B7FEE0D}"/>
                </a:ext>
              </a:extLst>
            </xdr:cNvPr>
            <xdr:cNvPicPr/>
          </xdr:nvPicPr>
          <xdr:blipFill>
            <a:blip xmlns:r="http://schemas.openxmlformats.org/officeDocument/2006/relationships" r:embed="rId52"/>
            <a:stretch>
              <a:fillRect/>
            </a:stretch>
          </xdr:blipFill>
          <xdr:spPr>
            <a:xfrm>
              <a:off x="3147120" y="10925969"/>
              <a:ext cx="19440" cy="79200"/>
            </a:xfrm>
            <a:prstGeom prst="rect">
              <a:avLst/>
            </a:prstGeom>
          </xdr:spPr>
        </xdr:pic>
      </mc:Fallback>
    </mc:AlternateContent>
    <xdr:clientData/>
  </xdr:twoCellAnchor>
  <xdr:twoCellAnchor editAs="oneCell">
    <xdr:from>
      <xdr:col>8</xdr:col>
      <xdr:colOff>384336</xdr:colOff>
      <xdr:row>31</xdr:row>
      <xdr:rowOff>137679</xdr:rowOff>
    </xdr:from>
    <xdr:to>
      <xdr:col>8</xdr:col>
      <xdr:colOff>388656</xdr:colOff>
      <xdr:row>31</xdr:row>
      <xdr:rowOff>143439</xdr:rowOff>
    </xdr:to>
    <mc:AlternateContent xmlns:mc="http://schemas.openxmlformats.org/markup-compatibility/2006" xmlns:xdr14="http://schemas.microsoft.com/office/excel/2010/spreadsheetDrawing">
      <mc:Choice Requires="xdr14">
        <xdr:contentPart xmlns:r="http://schemas.openxmlformats.org/officeDocument/2006/relationships" r:id="rId53">
          <xdr14:nvContentPartPr>
            <xdr14:cNvPr id="214" name="Ink 213">
              <a:extLst>
                <a:ext uri="{FF2B5EF4-FFF2-40B4-BE49-F238E27FC236}">
                  <a16:creationId xmlns:a16="http://schemas.microsoft.com/office/drawing/2014/main" id="{FEA1B3F6-0F89-82F2-703C-93EFA309D540}"/>
                </a:ext>
              </a:extLst>
            </xdr14:cNvPr>
            <xdr14:cNvContentPartPr/>
          </xdr14:nvContentPartPr>
          <xdr14:nvPr macro=""/>
          <xdr14:xfrm>
            <a:off x="10491420" y="6195245"/>
            <a:ext cx="4320" cy="5760"/>
          </xdr14:xfrm>
        </xdr:contentPart>
      </mc:Choice>
      <mc:Fallback xmlns="">
        <xdr:pic>
          <xdr:nvPicPr>
            <xdr:cNvPr id="214" name="Ink 213">
              <a:extLst>
                <a:ext uri="{FF2B5EF4-FFF2-40B4-BE49-F238E27FC236}">
                  <a16:creationId xmlns:a16="http://schemas.microsoft.com/office/drawing/2014/main" id="{FEA1B3F6-0F89-82F2-703C-93EFA309D540}"/>
                </a:ext>
              </a:extLst>
            </xdr:cNvPr>
            <xdr:cNvPicPr/>
          </xdr:nvPicPr>
          <xdr:blipFill>
            <a:blip xmlns:r="http://schemas.openxmlformats.org/officeDocument/2006/relationships" r:embed="rId90"/>
            <a:stretch>
              <a:fillRect/>
            </a:stretch>
          </xdr:blipFill>
          <xdr:spPr>
            <a:xfrm>
              <a:off x="10482420" y="6186245"/>
              <a:ext cx="21960" cy="23400"/>
            </a:xfrm>
            <a:prstGeom prst="rect">
              <a:avLst/>
            </a:prstGeom>
          </xdr:spPr>
        </xdr:pic>
      </mc:Fallback>
    </mc:AlternateContent>
    <xdr:clientData/>
  </xdr:twoCellAnchor>
  <xdr:twoCellAnchor editAs="oneCell">
    <xdr:from>
      <xdr:col>34</xdr:col>
      <xdr:colOff>248079</xdr:colOff>
      <xdr:row>33</xdr:row>
      <xdr:rowOff>154221</xdr:rowOff>
    </xdr:from>
    <xdr:to>
      <xdr:col>34</xdr:col>
      <xdr:colOff>248439</xdr:colOff>
      <xdr:row>33</xdr:row>
      <xdr:rowOff>154581</xdr:rowOff>
    </xdr:to>
    <mc:AlternateContent xmlns:mc="http://schemas.openxmlformats.org/markup-compatibility/2006" xmlns:xdr14="http://schemas.microsoft.com/office/excel/2010/spreadsheetDrawing">
      <mc:Choice Requires="xdr14">
        <xdr:contentPart xmlns:r="http://schemas.openxmlformats.org/officeDocument/2006/relationships" r:id="rId91">
          <xdr14:nvContentPartPr>
            <xdr14:cNvPr id="23" name="Ink 22">
              <a:extLst>
                <a:ext uri="{FF2B5EF4-FFF2-40B4-BE49-F238E27FC236}">
                  <a16:creationId xmlns:a16="http://schemas.microsoft.com/office/drawing/2014/main" id="{645FCB28-C619-ABCB-5938-407B5D908A98}"/>
                </a:ext>
              </a:extLst>
            </xdr14:cNvPr>
            <xdr14:cNvContentPartPr/>
          </xdr14:nvContentPartPr>
          <xdr14:nvPr macro=""/>
          <xdr14:xfrm>
            <a:off x="34793893" y="6593121"/>
            <a:ext cx="360" cy="360"/>
          </xdr14:xfrm>
        </xdr:contentPart>
      </mc:Choice>
      <mc:Fallback xmlns="">
        <xdr:pic>
          <xdr:nvPicPr>
            <xdr:cNvPr id="23" name="Ink 22">
              <a:extLst>
                <a:ext uri="{FF2B5EF4-FFF2-40B4-BE49-F238E27FC236}">
                  <a16:creationId xmlns:a16="http://schemas.microsoft.com/office/drawing/2014/main" id="{645FCB28-C619-ABCB-5938-407B5D908A98}"/>
                </a:ext>
              </a:extLst>
            </xdr:cNvPr>
            <xdr:cNvPicPr/>
          </xdr:nvPicPr>
          <xdr:blipFill>
            <a:blip xmlns:r="http://schemas.openxmlformats.org/officeDocument/2006/relationships" r:embed="rId120"/>
            <a:stretch>
              <a:fillRect/>
            </a:stretch>
          </xdr:blipFill>
          <xdr:spPr>
            <a:xfrm>
              <a:off x="34784893" y="6584121"/>
              <a:ext cx="18000" cy="18000"/>
            </a:xfrm>
            <a:prstGeom prst="rect">
              <a:avLst/>
            </a:prstGeom>
          </xdr:spPr>
        </xdr:pic>
      </mc:Fallback>
    </mc:AlternateContent>
    <xdr:clientData/>
  </xdr:twoCellAnchor>
  <xdr:twoCellAnchor editAs="oneCell">
    <xdr:from>
      <xdr:col>42</xdr:col>
      <xdr:colOff>577719</xdr:colOff>
      <xdr:row>52</xdr:row>
      <xdr:rowOff>60296</xdr:rowOff>
    </xdr:from>
    <xdr:to>
      <xdr:col>42</xdr:col>
      <xdr:colOff>611559</xdr:colOff>
      <xdr:row>52</xdr:row>
      <xdr:rowOff>105656</xdr:rowOff>
    </xdr:to>
    <mc:AlternateContent xmlns:mc="http://schemas.openxmlformats.org/markup-compatibility/2006" xmlns:xdr14="http://schemas.microsoft.com/office/excel/2010/spreadsheetDrawing">
      <mc:Choice Requires="xdr14">
        <xdr:contentPart xmlns:r="http://schemas.openxmlformats.org/officeDocument/2006/relationships" r:id="rId121">
          <xdr14:nvContentPartPr>
            <xdr14:cNvPr id="194" name="Ink 193">
              <a:extLst>
                <a:ext uri="{FF2B5EF4-FFF2-40B4-BE49-F238E27FC236}">
                  <a16:creationId xmlns:a16="http://schemas.microsoft.com/office/drawing/2014/main" id="{19D10EF1-1DD6-4752-8D72-9D077F744CFD}"/>
                </a:ext>
              </a:extLst>
            </xdr14:cNvPr>
            <xdr14:cNvContentPartPr/>
          </xdr14:nvContentPartPr>
          <xdr14:nvPr macro=""/>
          <xdr14:xfrm>
            <a:off x="45325912" y="10254620"/>
            <a:ext cx="33840" cy="45360"/>
          </xdr14:xfrm>
        </xdr:contentPart>
      </mc:Choice>
      <mc:Fallback xmlns="">
        <xdr:pic>
          <xdr:nvPicPr>
            <xdr:cNvPr id="194" name="Ink 193">
              <a:extLst>
                <a:ext uri="{FF2B5EF4-FFF2-40B4-BE49-F238E27FC236}">
                  <a16:creationId xmlns:a16="http://schemas.microsoft.com/office/drawing/2014/main" id="{19D10EF1-1DD6-4752-8D72-9D077F744CFD}"/>
                </a:ext>
              </a:extLst>
            </xdr:cNvPr>
            <xdr:cNvPicPr/>
          </xdr:nvPicPr>
          <xdr:blipFill>
            <a:blip xmlns:r="http://schemas.openxmlformats.org/officeDocument/2006/relationships" r:embed="rId122"/>
            <a:stretch>
              <a:fillRect/>
            </a:stretch>
          </xdr:blipFill>
          <xdr:spPr>
            <a:xfrm>
              <a:off x="45316912" y="10245620"/>
              <a:ext cx="51480" cy="63000"/>
            </a:xfrm>
            <a:prstGeom prst="rect">
              <a:avLst/>
            </a:prstGeom>
          </xdr:spPr>
        </xdr:pic>
      </mc:Fallback>
    </mc:AlternateContent>
    <xdr:clientData/>
  </xdr:twoCellAnchor>
  <xdr:twoCellAnchor editAs="oneCell">
    <xdr:from>
      <xdr:col>42</xdr:col>
      <xdr:colOff>931950</xdr:colOff>
      <xdr:row>82</xdr:row>
      <xdr:rowOff>10798</xdr:rowOff>
    </xdr:from>
    <xdr:to>
      <xdr:col>42</xdr:col>
      <xdr:colOff>963990</xdr:colOff>
      <xdr:row>82</xdr:row>
      <xdr:rowOff>11878</xdr:rowOff>
    </xdr:to>
    <mc:AlternateContent xmlns:mc="http://schemas.openxmlformats.org/markup-compatibility/2006" xmlns:xdr14="http://schemas.microsoft.com/office/excel/2010/spreadsheetDrawing">
      <mc:Choice Requires="xdr14">
        <xdr:contentPart xmlns:r="http://schemas.openxmlformats.org/officeDocument/2006/relationships" r:id="rId123">
          <xdr14:nvContentPartPr>
            <xdr14:cNvPr id="289" name="Ink 288">
              <a:extLst>
                <a:ext uri="{FF2B5EF4-FFF2-40B4-BE49-F238E27FC236}">
                  <a16:creationId xmlns:a16="http://schemas.microsoft.com/office/drawing/2014/main" id="{DF79990A-BDB6-6E56-A974-B9CCE9026358}"/>
                </a:ext>
              </a:extLst>
            </xdr14:cNvPr>
            <xdr14:cNvContentPartPr/>
          </xdr14:nvContentPartPr>
          <xdr14:nvPr macro=""/>
          <xdr14:xfrm>
            <a:off x="45680143" y="15225055"/>
            <a:ext cx="32040" cy="1080"/>
          </xdr14:xfrm>
        </xdr:contentPart>
      </mc:Choice>
      <mc:Fallback xmlns="">
        <xdr:pic>
          <xdr:nvPicPr>
            <xdr:cNvPr id="289" name="Ink 288">
              <a:extLst>
                <a:ext uri="{FF2B5EF4-FFF2-40B4-BE49-F238E27FC236}">
                  <a16:creationId xmlns:a16="http://schemas.microsoft.com/office/drawing/2014/main" id="{DF79990A-BDB6-6E56-A974-B9CCE9026358}"/>
                </a:ext>
              </a:extLst>
            </xdr:cNvPr>
            <xdr:cNvPicPr/>
          </xdr:nvPicPr>
          <xdr:blipFill>
            <a:blip xmlns:r="http://schemas.openxmlformats.org/officeDocument/2006/relationships" r:embed="rId124"/>
            <a:stretch>
              <a:fillRect/>
            </a:stretch>
          </xdr:blipFill>
          <xdr:spPr>
            <a:xfrm>
              <a:off x="45671143" y="15216055"/>
              <a:ext cx="49680" cy="18720"/>
            </a:xfrm>
            <a:prstGeom prst="rect">
              <a:avLst/>
            </a:prstGeom>
          </xdr:spPr>
        </xdr:pic>
      </mc:Fallback>
    </mc:AlternateContent>
    <xdr:clientData/>
  </xdr:twoCellAnchor>
  <xdr:twoCellAnchor editAs="oneCell">
    <xdr:from>
      <xdr:col>43</xdr:col>
      <xdr:colOff>715120</xdr:colOff>
      <xdr:row>91</xdr:row>
      <xdr:rowOff>115458</xdr:rowOff>
    </xdr:from>
    <xdr:to>
      <xdr:col>43</xdr:col>
      <xdr:colOff>761560</xdr:colOff>
      <xdr:row>91</xdr:row>
      <xdr:rowOff>140298</xdr:rowOff>
    </xdr:to>
    <mc:AlternateContent xmlns:mc="http://schemas.openxmlformats.org/markup-compatibility/2006" xmlns:xdr14="http://schemas.microsoft.com/office/excel/2010/spreadsheetDrawing">
      <mc:Choice Requires="xdr14">
        <xdr:contentPart xmlns:r="http://schemas.openxmlformats.org/officeDocument/2006/relationships" r:id="rId125">
          <xdr14:nvContentPartPr>
            <xdr14:cNvPr id="384" name="Ink 383">
              <a:extLst>
                <a:ext uri="{FF2B5EF4-FFF2-40B4-BE49-F238E27FC236}">
                  <a16:creationId xmlns:a16="http://schemas.microsoft.com/office/drawing/2014/main" id="{DCF3D9E8-1EBE-27AA-3325-45C6BE4E9187}"/>
                </a:ext>
              </a:extLst>
            </xdr14:cNvPr>
            <xdr14:cNvContentPartPr/>
          </xdr14:nvContentPartPr>
          <xdr14:nvPr macro=""/>
          <xdr14:xfrm>
            <a:off x="46647502" y="16835694"/>
            <a:ext cx="46440" cy="24840"/>
          </xdr14:xfrm>
        </xdr:contentPart>
      </mc:Choice>
      <mc:Fallback xmlns="">
        <xdr:pic>
          <xdr:nvPicPr>
            <xdr:cNvPr id="384" name="Ink 383">
              <a:extLst>
                <a:ext uri="{FF2B5EF4-FFF2-40B4-BE49-F238E27FC236}">
                  <a16:creationId xmlns:a16="http://schemas.microsoft.com/office/drawing/2014/main" id="{DCF3D9E8-1EBE-27AA-3325-45C6BE4E9187}"/>
                </a:ext>
              </a:extLst>
            </xdr:cNvPr>
            <xdr:cNvPicPr/>
          </xdr:nvPicPr>
          <xdr:blipFill>
            <a:blip xmlns:r="http://schemas.openxmlformats.org/officeDocument/2006/relationships" r:embed="rId126"/>
            <a:stretch>
              <a:fillRect/>
            </a:stretch>
          </xdr:blipFill>
          <xdr:spPr>
            <a:xfrm>
              <a:off x="46638502" y="16826694"/>
              <a:ext cx="64080" cy="42480"/>
            </a:xfrm>
            <a:prstGeom prst="rect">
              <a:avLst/>
            </a:prstGeom>
          </xdr:spPr>
        </xdr:pic>
      </mc:Fallback>
    </mc:AlternateContent>
    <xdr:clientData/>
  </xdr:twoCellAnchor>
  <xdr:twoCellAnchor editAs="oneCell">
    <xdr:from>
      <xdr:col>7</xdr:col>
      <xdr:colOff>985199</xdr:colOff>
      <xdr:row>16</xdr:row>
      <xdr:rowOff>159572</xdr:rowOff>
    </xdr:from>
    <xdr:to>
      <xdr:col>7</xdr:col>
      <xdr:colOff>985559</xdr:colOff>
      <xdr:row>16</xdr:row>
      <xdr:rowOff>159932</xdr:rowOff>
    </xdr:to>
    <mc:AlternateContent xmlns:mc="http://schemas.openxmlformats.org/markup-compatibility/2006" xmlns:xdr14="http://schemas.microsoft.com/office/excel/2010/spreadsheetDrawing">
      <mc:Choice Requires="xdr14">
        <xdr:contentPart xmlns:r="http://schemas.openxmlformats.org/officeDocument/2006/relationships" r:id="rId127">
          <xdr14:nvContentPartPr>
            <xdr14:cNvPr id="13" name="Ink 12">
              <a:extLst>
                <a:ext uri="{FF2B5EF4-FFF2-40B4-BE49-F238E27FC236}">
                  <a16:creationId xmlns:a16="http://schemas.microsoft.com/office/drawing/2014/main" id="{28F088B7-947E-7C03-0F8A-420A11BC3D3A}"/>
                </a:ext>
              </a:extLst>
            </xdr14:cNvPr>
            <xdr14:cNvContentPartPr/>
          </xdr14:nvContentPartPr>
          <xdr14:nvPr macro=""/>
          <xdr14:xfrm>
            <a:off x="9828162" y="3619734"/>
            <a:ext cx="360" cy="360"/>
          </xdr14:xfrm>
        </xdr:contentPart>
      </mc:Choice>
      <mc:Fallback xmlns="">
        <xdr:pic>
          <xdr:nvPicPr>
            <xdr:cNvPr id="13" name="Ink 12">
              <a:extLst>
                <a:ext uri="{FF2B5EF4-FFF2-40B4-BE49-F238E27FC236}">
                  <a16:creationId xmlns:a16="http://schemas.microsoft.com/office/drawing/2014/main" id="{28F088B7-947E-7C03-0F8A-420A11BC3D3A}"/>
                </a:ext>
              </a:extLst>
            </xdr:cNvPr>
            <xdr:cNvPicPr/>
          </xdr:nvPicPr>
          <xdr:blipFill>
            <a:blip xmlns:r="http://schemas.openxmlformats.org/officeDocument/2006/relationships" r:embed="rId178"/>
            <a:stretch>
              <a:fillRect/>
            </a:stretch>
          </xdr:blipFill>
          <xdr:spPr>
            <a:xfrm>
              <a:off x="9819162" y="3610734"/>
              <a:ext cx="18000" cy="18000"/>
            </a:xfrm>
            <a:prstGeom prst="rect">
              <a:avLst/>
            </a:prstGeom>
          </xdr:spPr>
        </xdr:pic>
      </mc:Fallback>
    </mc:AlternateContent>
    <xdr:clientData/>
  </xdr:twoCellAnchor>
  <xdr:twoCellAnchor editAs="oneCell">
    <xdr:from>
      <xdr:col>7</xdr:col>
      <xdr:colOff>923265</xdr:colOff>
      <xdr:row>20</xdr:row>
      <xdr:rowOff>47825</xdr:rowOff>
    </xdr:from>
    <xdr:to>
      <xdr:col>7</xdr:col>
      <xdr:colOff>1005705</xdr:colOff>
      <xdr:row>20</xdr:row>
      <xdr:rowOff>62585</xdr:rowOff>
    </xdr:to>
    <mc:AlternateContent xmlns:mc="http://schemas.openxmlformats.org/markup-compatibility/2006" xmlns:xdr14="http://schemas.microsoft.com/office/excel/2010/spreadsheetDrawing">
      <mc:Choice Requires="xdr14">
        <xdr:contentPart xmlns:r="http://schemas.openxmlformats.org/officeDocument/2006/relationships" r:id="rId179">
          <xdr14:nvContentPartPr>
            <xdr14:cNvPr id="205" name="Ink 204">
              <a:extLst>
                <a:ext uri="{FF2B5EF4-FFF2-40B4-BE49-F238E27FC236}">
                  <a16:creationId xmlns:a16="http://schemas.microsoft.com/office/drawing/2014/main" id="{A7AE29F0-136C-FB73-0770-9D96C7FC83FC}"/>
                </a:ext>
              </a:extLst>
            </xdr14:cNvPr>
            <xdr14:cNvContentPartPr/>
          </xdr14:nvContentPartPr>
          <xdr14:nvPr macro=""/>
          <xdr14:xfrm>
            <a:off x="9761779" y="4239684"/>
            <a:ext cx="82440" cy="14760"/>
          </xdr14:xfrm>
        </xdr:contentPart>
      </mc:Choice>
      <mc:Fallback xmlns="">
        <xdr:pic>
          <xdr:nvPicPr>
            <xdr:cNvPr id="205" name="Ink 204">
              <a:extLst>
                <a:ext uri="{FF2B5EF4-FFF2-40B4-BE49-F238E27FC236}">
                  <a16:creationId xmlns:a16="http://schemas.microsoft.com/office/drawing/2014/main" id="{A7AE29F0-136C-FB73-0770-9D96C7FC83FC}"/>
                </a:ext>
              </a:extLst>
            </xdr:cNvPr>
            <xdr:cNvPicPr/>
          </xdr:nvPicPr>
          <xdr:blipFill>
            <a:blip xmlns:r="http://schemas.openxmlformats.org/officeDocument/2006/relationships" r:embed="rId190"/>
            <a:stretch>
              <a:fillRect/>
            </a:stretch>
          </xdr:blipFill>
          <xdr:spPr>
            <a:xfrm>
              <a:off x="9753139" y="4231044"/>
              <a:ext cx="100080" cy="32400"/>
            </a:xfrm>
            <a:prstGeom prst="rect">
              <a:avLst/>
            </a:prstGeom>
          </xdr:spPr>
        </xdr:pic>
      </mc:Fallback>
    </mc:AlternateContent>
    <xdr:clientData/>
  </xdr:twoCellAnchor>
  <xdr:twoCellAnchor editAs="oneCell">
    <xdr:from>
      <xdr:col>33</xdr:col>
      <xdr:colOff>1243232</xdr:colOff>
      <xdr:row>58</xdr:row>
      <xdr:rowOff>48818</xdr:rowOff>
    </xdr:from>
    <xdr:to>
      <xdr:col>33</xdr:col>
      <xdr:colOff>1247552</xdr:colOff>
      <xdr:row>58</xdr:row>
      <xdr:rowOff>59618</xdr:rowOff>
    </xdr:to>
    <mc:AlternateContent xmlns:mc="http://schemas.openxmlformats.org/markup-compatibility/2006" xmlns:xdr14="http://schemas.microsoft.com/office/excel/2010/spreadsheetDrawing">
      <mc:Choice Requires="xdr14">
        <xdr:contentPart xmlns:r="http://schemas.openxmlformats.org/officeDocument/2006/relationships" r:id="rId191">
          <xdr14:nvContentPartPr>
            <xdr14:cNvPr id="237" name="Ink 236">
              <a:extLst>
                <a:ext uri="{FF2B5EF4-FFF2-40B4-BE49-F238E27FC236}">
                  <a16:creationId xmlns:a16="http://schemas.microsoft.com/office/drawing/2014/main" id="{7073900E-2F80-B0DF-5F2D-FC86BEF47ED6}"/>
                </a:ext>
              </a:extLst>
            </xdr14:cNvPr>
            <xdr14:cNvContentPartPr/>
          </xdr14:nvContentPartPr>
          <xdr14:nvPr macro=""/>
          <xdr14:xfrm>
            <a:off x="34595709" y="11224219"/>
            <a:ext cx="4320" cy="10800"/>
          </xdr14:xfrm>
        </xdr:contentPart>
      </mc:Choice>
      <mc:Fallback xmlns="">
        <xdr:pic>
          <xdr:nvPicPr>
            <xdr:cNvPr id="237" name="Ink 236">
              <a:extLst>
                <a:ext uri="{FF2B5EF4-FFF2-40B4-BE49-F238E27FC236}">
                  <a16:creationId xmlns:a16="http://schemas.microsoft.com/office/drawing/2014/main" id="{7073900E-2F80-B0DF-5F2D-FC86BEF47ED6}"/>
                </a:ext>
              </a:extLst>
            </xdr:cNvPr>
            <xdr:cNvPicPr/>
          </xdr:nvPicPr>
          <xdr:blipFill>
            <a:blip xmlns:r="http://schemas.openxmlformats.org/officeDocument/2006/relationships" r:embed="rId200"/>
            <a:stretch>
              <a:fillRect/>
            </a:stretch>
          </xdr:blipFill>
          <xdr:spPr>
            <a:xfrm>
              <a:off x="34586709" y="11215579"/>
              <a:ext cx="21960" cy="28440"/>
            </a:xfrm>
            <a:prstGeom prst="rect">
              <a:avLst/>
            </a:prstGeom>
          </xdr:spPr>
        </xdr:pic>
      </mc:Fallback>
    </mc:AlternateContent>
    <xdr:clientData/>
  </xdr:twoCellAnchor>
</xdr:wsDr>
</file>

<file path=xl/drawings/drawing21.xml><?xml version="1.0" encoding="utf-8"?>
<xdr:wsDr xmlns:xdr="http://schemas.openxmlformats.org/drawingml/2006/spreadsheetDrawing" xmlns:a="http://schemas.openxmlformats.org/drawingml/2006/main">
  <xdr:twoCellAnchor>
    <xdr:from>
      <xdr:col>59</xdr:col>
      <xdr:colOff>492484</xdr:colOff>
      <xdr:row>16</xdr:row>
      <xdr:rowOff>135141</xdr:rowOff>
    </xdr:from>
    <xdr:to>
      <xdr:col>60</xdr:col>
      <xdr:colOff>281688</xdr:colOff>
      <xdr:row>17</xdr:row>
      <xdr:rowOff>-1</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8092D6AD-C97F-4985-B916-CECD854736CC}"/>
                </a:ext>
              </a:extLst>
            </xdr14:cNvPr>
            <xdr14:cNvContentPartPr/>
          </xdr14:nvContentPartPr>
          <xdr14:nvPr macro=""/>
          <xdr14:xfrm>
            <a:off x="55764544" y="3836902"/>
            <a:ext cx="368280" cy="92160"/>
          </xdr14:xfrm>
        </xdr:contentPart>
      </mc:Choice>
      <mc:Fallback xmlns="">
        <xdr:pic>
          <xdr:nvPicPr>
            <xdr:cNvPr id="2" name="Ink 1">
              <a:extLst>
                <a:ext uri="{FF2B5EF4-FFF2-40B4-BE49-F238E27FC236}">
                  <a16:creationId xmlns:a16="http://schemas.microsoft.com/office/drawing/2014/main" id="{8092D6AD-C97F-4985-B916-CECD854736CC}"/>
                </a:ext>
              </a:extLst>
            </xdr:cNvPr>
            <xdr:cNvPicPr/>
          </xdr:nvPicPr>
          <xdr:blipFill>
            <a:blip xmlns:r="http://schemas.openxmlformats.org/officeDocument/2006/relationships" r:embed="rId2"/>
            <a:stretch>
              <a:fillRect/>
            </a:stretch>
          </xdr:blipFill>
          <xdr:spPr>
            <a:xfrm>
              <a:off x="55762730" y="3832582"/>
              <a:ext cx="371908" cy="100800"/>
            </a:xfrm>
            <a:prstGeom prst="rect">
              <a:avLst/>
            </a:prstGeom>
          </xdr:spPr>
        </xdr:pic>
      </mc:Fallback>
    </mc:AlternateContent>
    <xdr:clientData/>
  </xdr:twoCellAnchor>
</xdr:wsDr>
</file>

<file path=xl/drawings/drawing22.xml><?xml version="1.0" encoding="utf-8"?>
<xdr:wsDr xmlns:xdr="http://schemas.openxmlformats.org/drawingml/2006/spreadsheetDrawing" xmlns:a="http://schemas.openxmlformats.org/drawingml/2006/main">
  <xdr:twoCellAnchor>
    <xdr:from>
      <xdr:col>59</xdr:col>
      <xdr:colOff>545940</xdr:colOff>
      <xdr:row>18</xdr:row>
      <xdr:rowOff>82390</xdr:rowOff>
    </xdr:from>
    <xdr:to>
      <xdr:col>59</xdr:col>
      <xdr:colOff>565200</xdr:colOff>
      <xdr:row>19</xdr:row>
      <xdr:rowOff>6299</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CE72EB0E-9F32-4F8F-9F7F-DB6DED5619DD}"/>
                </a:ext>
              </a:extLst>
            </xdr14:cNvPr>
            <xdr14:cNvContentPartPr/>
          </xdr14:nvContentPartPr>
          <xdr14:nvPr macro=""/>
          <xdr14:xfrm>
            <a:off x="54127240" y="4197190"/>
            <a:ext cx="19260" cy="146160"/>
          </xdr14:xfrm>
        </xdr:contentPart>
      </mc:Choice>
      <mc:Fallback xmlns="">
        <xdr:pic>
          <xdr:nvPicPr>
            <xdr:cNvPr id="2" name="Ink 1">
              <a:extLst>
                <a:ext uri="{FF2B5EF4-FFF2-40B4-BE49-F238E27FC236}">
                  <a16:creationId xmlns:a16="http://schemas.microsoft.com/office/drawing/2014/main" id="{CE72EB0E-9F32-4F8F-9F7F-DB6DED5619DD}"/>
                </a:ext>
              </a:extLst>
            </xdr:cNvPr>
            <xdr:cNvPicPr/>
          </xdr:nvPicPr>
          <xdr:blipFill>
            <a:blip xmlns:r="http://schemas.openxmlformats.org/officeDocument/2006/relationships" r:embed="rId2"/>
            <a:stretch>
              <a:fillRect/>
            </a:stretch>
          </xdr:blipFill>
          <xdr:spPr>
            <a:xfrm>
              <a:off x="54122960" y="4192881"/>
              <a:ext cx="27820" cy="154779"/>
            </a:xfrm>
            <a:prstGeom prst="rect">
              <a:avLst/>
            </a:prstGeom>
          </xdr:spPr>
        </xdr:pic>
      </mc:Fallback>
    </mc:AlternateContent>
    <xdr:clientData/>
  </xdr:twoCellAnchor>
</xdr:wsDr>
</file>

<file path=xl/drawings/drawing23.xml><?xml version="1.0" encoding="utf-8"?>
<xdr:wsDr xmlns:xdr="http://schemas.openxmlformats.org/drawingml/2006/spreadsheetDrawing" xmlns:a="http://schemas.openxmlformats.org/drawingml/2006/main">
  <xdr:twoCellAnchor>
    <xdr:from>
      <xdr:col>30</xdr:col>
      <xdr:colOff>347235</xdr:colOff>
      <xdr:row>29</xdr:row>
      <xdr:rowOff>33453</xdr:rowOff>
    </xdr:from>
    <xdr:to>
      <xdr:col>30</xdr:col>
      <xdr:colOff>369915</xdr:colOff>
      <xdr:row>29</xdr:row>
      <xdr:rowOff>56133</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91FF0E58-9C6D-4AC0-965E-DA285AC859DA}"/>
                </a:ext>
              </a:extLst>
            </xdr14:cNvPr>
            <xdr14:cNvContentPartPr/>
          </xdr14:nvContentPartPr>
          <xdr14:nvPr macro=""/>
          <xdr14:xfrm>
            <a:off x="22148280" y="6370380"/>
            <a:ext cx="22680" cy="22680"/>
          </xdr14:xfrm>
        </xdr:contentPart>
      </mc:Choice>
      <mc:Fallback xmlns="">
        <xdr:pic>
          <xdr:nvPicPr>
            <xdr:cNvPr id="3" name="Ink 2">
              <a:extLst>
                <a:ext uri="{FF2B5EF4-FFF2-40B4-BE49-F238E27FC236}">
                  <a16:creationId xmlns:a16="http://schemas.microsoft.com/office/drawing/2014/main" id="{91FF0E58-9C6D-4AC0-965E-DA285AC859DA}"/>
                </a:ext>
              </a:extLst>
            </xdr:cNvPr>
            <xdr:cNvPicPr/>
          </xdr:nvPicPr>
          <xdr:blipFill>
            <a:blip xmlns:r="http://schemas.openxmlformats.org/officeDocument/2006/relationships" r:embed="rId2"/>
            <a:stretch>
              <a:fillRect/>
            </a:stretch>
          </xdr:blipFill>
          <xdr:spPr>
            <a:xfrm>
              <a:off x="22142880" y="6367140"/>
              <a:ext cx="30240" cy="31320"/>
            </a:xfrm>
            <a:prstGeom prst="rect">
              <a:avLst/>
            </a:prstGeom>
          </xdr:spPr>
        </xdr:pic>
      </mc:Fallback>
    </mc:AlternateContent>
    <xdr:clientData/>
  </xdr:twoCellAnchor>
</xdr:wsDr>
</file>

<file path=xl/drawings/drawing24.xml><?xml version="1.0" encoding="utf-8"?>
<xdr:wsDr xmlns:xdr="http://schemas.openxmlformats.org/drawingml/2006/spreadsheetDrawing" xmlns:a="http://schemas.openxmlformats.org/drawingml/2006/main">
  <xdr:twoCellAnchor>
    <xdr:from>
      <xdr:col>52</xdr:col>
      <xdr:colOff>1117509</xdr:colOff>
      <xdr:row>35</xdr:row>
      <xdr:rowOff>6200</xdr:rowOff>
    </xdr:from>
    <xdr:to>
      <xdr:col>52</xdr:col>
      <xdr:colOff>1143069</xdr:colOff>
      <xdr:row>35</xdr:row>
      <xdr:rowOff>25460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1F40706C-7782-4AD4-8342-7E6FD4004FC6}"/>
                </a:ext>
              </a:extLst>
            </xdr14:cNvPr>
            <xdr14:cNvContentPartPr/>
          </xdr14:nvContentPartPr>
          <xdr14:nvPr macro=""/>
          <xdr14:xfrm>
            <a:off x="45319860" y="7334100"/>
            <a:ext cx="25560" cy="19260"/>
          </xdr14:xfrm>
        </xdr:contentPart>
      </mc:Choice>
      <mc:Fallback xmlns="">
        <xdr:pic>
          <xdr:nvPicPr>
            <xdr:cNvPr id="3" name="Ink 2">
              <a:extLst>
                <a:ext uri="{FF2B5EF4-FFF2-40B4-BE49-F238E27FC236}">
                  <a16:creationId xmlns:a16="http://schemas.microsoft.com/office/drawing/2014/main" id="{1F40706C-7782-4AD4-8342-7E6FD4004FC6}"/>
                </a:ext>
              </a:extLst>
            </xdr:cNvPr>
            <xdr:cNvPicPr/>
          </xdr:nvPicPr>
          <xdr:blipFill>
            <a:blip xmlns:r="http://schemas.openxmlformats.org/officeDocument/2006/relationships" r:embed="rId2"/>
            <a:stretch>
              <a:fillRect/>
            </a:stretch>
          </xdr:blipFill>
          <xdr:spPr>
            <a:xfrm>
              <a:off x="45313740" y="7328037"/>
              <a:ext cx="36000" cy="30673"/>
            </a:xfrm>
            <a:prstGeom prst="rect">
              <a:avLst/>
            </a:prstGeom>
          </xdr:spPr>
        </xdr:pic>
      </mc:Fallback>
    </mc:AlternateContent>
    <xdr:clientData/>
  </xdr:twoCellAnchor>
  <xdr:twoCellAnchor>
    <xdr:from>
      <xdr:col>53</xdr:col>
      <xdr:colOff>63489</xdr:colOff>
      <xdr:row>35</xdr:row>
      <xdr:rowOff>6200</xdr:rowOff>
    </xdr:from>
    <xdr:to>
      <xdr:col>53</xdr:col>
      <xdr:colOff>89049</xdr:colOff>
      <xdr:row>35</xdr:row>
      <xdr:rowOff>44540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4" name="Ink 3">
              <a:extLst>
                <a:ext uri="{FF2B5EF4-FFF2-40B4-BE49-F238E27FC236}">
                  <a16:creationId xmlns:a16="http://schemas.microsoft.com/office/drawing/2014/main" id="{0D9F79C1-CF99-4717-9FDF-251B757760B2}"/>
                </a:ext>
              </a:extLst>
            </xdr14:cNvPr>
            <xdr14:cNvContentPartPr/>
          </xdr14:nvContentPartPr>
          <xdr14:nvPr macro=""/>
          <xdr14:xfrm>
            <a:off x="45561240" y="7334100"/>
            <a:ext cx="25560" cy="38340"/>
          </xdr14:xfrm>
        </xdr:contentPart>
      </mc:Choice>
      <mc:Fallback xmlns="">
        <xdr:pic>
          <xdr:nvPicPr>
            <xdr:cNvPr id="4" name="Ink 3">
              <a:extLst>
                <a:ext uri="{FF2B5EF4-FFF2-40B4-BE49-F238E27FC236}">
                  <a16:creationId xmlns:a16="http://schemas.microsoft.com/office/drawing/2014/main" id="{0D9F79C1-CF99-4717-9FDF-251B757760B2}"/>
                </a:ext>
              </a:extLst>
            </xdr:cNvPr>
            <xdr:cNvPicPr/>
          </xdr:nvPicPr>
          <xdr:blipFill>
            <a:blip xmlns:r="http://schemas.openxmlformats.org/officeDocument/2006/relationships" r:embed="rId4"/>
            <a:stretch>
              <a:fillRect/>
            </a:stretch>
          </xdr:blipFill>
          <xdr:spPr>
            <a:xfrm>
              <a:off x="45555205" y="7331592"/>
              <a:ext cx="34080" cy="46940"/>
            </a:xfrm>
            <a:prstGeom prst="rect">
              <a:avLst/>
            </a:prstGeom>
          </xdr:spPr>
        </xdr:pic>
      </mc:Fallback>
    </mc:AlternateContent>
    <xdr:clientData/>
  </xdr:twoCellAnchor>
  <xdr:twoCellAnchor>
    <xdr:from>
      <xdr:col>52</xdr:col>
      <xdr:colOff>1225509</xdr:colOff>
      <xdr:row>34</xdr:row>
      <xdr:rowOff>120540</xdr:rowOff>
    </xdr:from>
    <xdr:to>
      <xdr:col>53</xdr:col>
      <xdr:colOff>12909</xdr:colOff>
      <xdr:row>35</xdr:row>
      <xdr:rowOff>6380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D353F87C-83D3-44D4-94C9-17A891956B66}"/>
                </a:ext>
              </a:extLst>
            </xdr14:cNvPr>
            <xdr14:cNvContentPartPr/>
          </xdr14:nvContentPartPr>
          <xdr14:nvPr macro=""/>
          <xdr14:xfrm>
            <a:off x="45427860" y="7283340"/>
            <a:ext cx="82800" cy="50940"/>
          </xdr14:xfrm>
        </xdr:contentPart>
      </mc:Choice>
      <mc:Fallback xmlns="">
        <xdr:pic>
          <xdr:nvPicPr>
            <xdr:cNvPr id="5" name="Ink 4">
              <a:extLst>
                <a:ext uri="{FF2B5EF4-FFF2-40B4-BE49-F238E27FC236}">
                  <a16:creationId xmlns:a16="http://schemas.microsoft.com/office/drawing/2014/main" id="{D353F87C-83D3-44D4-94C9-17A891956B66}"/>
                </a:ext>
              </a:extLst>
            </xdr:cNvPr>
            <xdr:cNvPicPr/>
          </xdr:nvPicPr>
          <xdr:blipFill>
            <a:blip xmlns:r="http://schemas.openxmlformats.org/officeDocument/2006/relationships" r:embed="rId6"/>
            <a:stretch>
              <a:fillRect/>
            </a:stretch>
          </xdr:blipFill>
          <xdr:spPr>
            <a:xfrm>
              <a:off x="45425700" y="7277242"/>
              <a:ext cx="87480" cy="63496"/>
            </a:xfrm>
            <a:prstGeom prst="rect">
              <a:avLst/>
            </a:prstGeom>
          </xdr:spPr>
        </xdr:pic>
      </mc:Fallback>
    </mc:AlternateContent>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488789</xdr:colOff>
      <xdr:row>29</xdr:row>
      <xdr:rowOff>57149</xdr:rowOff>
    </xdr:from>
    <xdr:to>
      <xdr:col>13</xdr:col>
      <xdr:colOff>578069</xdr:colOff>
      <xdr:row>29</xdr:row>
      <xdr:rowOff>101789</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EA00709E-65EC-4AA0-BDE0-AD90F922469A}"/>
                </a:ext>
              </a:extLst>
            </xdr14:cNvPr>
            <xdr14:cNvContentPartPr/>
          </xdr14:nvContentPartPr>
          <xdr14:nvPr macro=""/>
          <xdr14:xfrm>
            <a:off x="14033340" y="7315200"/>
            <a:ext cx="89280" cy="44640"/>
          </xdr14:xfrm>
        </xdr:contentPart>
      </mc:Choice>
      <mc:Fallback xmlns="">
        <xdr:pic>
          <xdr:nvPicPr>
            <xdr:cNvPr id="3" name="Ink 2">
              <a:extLst>
                <a:ext uri="{FF2B5EF4-FFF2-40B4-BE49-F238E27FC236}">
                  <a16:creationId xmlns:a16="http://schemas.microsoft.com/office/drawing/2014/main" id="{EA00709E-65EC-4AA0-BDE0-AD90F922469A}"/>
                </a:ext>
              </a:extLst>
            </xdr:cNvPr>
            <xdr:cNvPicPr/>
          </xdr:nvPicPr>
          <xdr:blipFill>
            <a:blip xmlns:r="http://schemas.openxmlformats.org/officeDocument/2006/relationships" r:embed="rId2"/>
            <a:stretch>
              <a:fillRect/>
            </a:stretch>
          </xdr:blipFill>
          <xdr:spPr>
            <a:xfrm>
              <a:off x="14027940" y="7313400"/>
              <a:ext cx="99000" cy="52920"/>
            </a:xfrm>
            <a:prstGeom prst="rect">
              <a:avLst/>
            </a:prstGeom>
          </xdr:spPr>
        </xdr:pic>
      </mc:Fallback>
    </mc:AlternateContent>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12600</xdr:colOff>
      <xdr:row>45</xdr:row>
      <xdr:rowOff>6229</xdr:rowOff>
    </xdr:from>
    <xdr:to>
      <xdr:col>1</xdr:col>
      <xdr:colOff>50940</xdr:colOff>
      <xdr:row>45</xdr:row>
      <xdr:rowOff>12709</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24D8F408-E4FA-4034-9353-FEC3B92AFCA1}"/>
                </a:ext>
              </a:extLst>
            </xdr14:cNvPr>
            <xdr14:cNvContentPartPr/>
          </xdr14:nvContentPartPr>
          <xdr14:nvPr macro=""/>
          <xdr14:xfrm>
            <a:off x="12600" y="7353180"/>
            <a:ext cx="38340" cy="6480"/>
          </xdr14:xfrm>
        </xdr:contentPart>
      </mc:Choice>
      <mc:Fallback xmlns="">
        <xdr:pic>
          <xdr:nvPicPr>
            <xdr:cNvPr id="3" name="Ink 2">
              <a:extLst>
                <a:ext uri="{FF2B5EF4-FFF2-40B4-BE49-F238E27FC236}">
                  <a16:creationId xmlns:a16="http://schemas.microsoft.com/office/drawing/2014/main" id="{24D8F408-E4FA-4034-9353-FEC3B92AFCA1}"/>
                </a:ext>
              </a:extLst>
            </xdr:cNvPr>
            <xdr:cNvPicPr/>
          </xdr:nvPicPr>
          <xdr:blipFill>
            <a:blip xmlns:r="http://schemas.openxmlformats.org/officeDocument/2006/relationships" r:embed="rId2"/>
            <a:stretch>
              <a:fillRect/>
            </a:stretch>
          </xdr:blipFill>
          <xdr:spPr>
            <a:xfrm>
              <a:off x="7584" y="7349940"/>
              <a:ext cx="45506" cy="14760"/>
            </a:xfrm>
            <a:prstGeom prst="rect">
              <a:avLst/>
            </a:prstGeom>
          </xdr:spPr>
        </xdr:pic>
      </mc:Fallback>
    </mc:AlternateContent>
    <xdr:clientData/>
  </xdr:twoCellAnchor>
  <xdr:twoCellAnchor>
    <xdr:from>
      <xdr:col>3</xdr:col>
      <xdr:colOff>63489</xdr:colOff>
      <xdr:row>44</xdr:row>
      <xdr:rowOff>139649</xdr:rowOff>
    </xdr:from>
    <xdr:to>
      <xdr:col>3</xdr:col>
      <xdr:colOff>184269</xdr:colOff>
      <xdr:row>45</xdr:row>
      <xdr:rowOff>31969</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4" name="Ink 3">
              <a:extLst>
                <a:ext uri="{FF2B5EF4-FFF2-40B4-BE49-F238E27FC236}">
                  <a16:creationId xmlns:a16="http://schemas.microsoft.com/office/drawing/2014/main" id="{560489D1-F482-4910-BFEE-DA141AEF6A18}"/>
                </a:ext>
              </a:extLst>
            </xdr14:cNvPr>
            <xdr14:cNvContentPartPr/>
          </xdr14:nvContentPartPr>
          <xdr14:nvPr macro=""/>
          <xdr14:xfrm>
            <a:off x="2012940" y="7321500"/>
            <a:ext cx="120780" cy="57420"/>
          </xdr14:xfrm>
        </xdr:contentPart>
      </mc:Choice>
      <mc:Fallback xmlns="">
        <xdr:pic>
          <xdr:nvPicPr>
            <xdr:cNvPr id="4" name="Ink 3">
              <a:extLst>
                <a:ext uri="{FF2B5EF4-FFF2-40B4-BE49-F238E27FC236}">
                  <a16:creationId xmlns:a16="http://schemas.microsoft.com/office/drawing/2014/main" id="{560489D1-F482-4910-BFEE-DA141AEF6A18}"/>
                </a:ext>
              </a:extLst>
            </xdr:cNvPr>
            <xdr:cNvPicPr/>
          </xdr:nvPicPr>
          <xdr:blipFill>
            <a:blip xmlns:r="http://schemas.openxmlformats.org/officeDocument/2006/relationships" r:embed="rId4"/>
            <a:stretch>
              <a:fillRect/>
            </a:stretch>
          </xdr:blipFill>
          <xdr:spPr>
            <a:xfrm>
              <a:off x="2007189" y="7318629"/>
              <a:ext cx="129407" cy="64239"/>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200025</xdr:colOff>
      <xdr:row>27</xdr:row>
      <xdr:rowOff>19050</xdr:rowOff>
    </xdr:from>
    <xdr:to>
      <xdr:col>15</xdr:col>
      <xdr:colOff>600075</xdr:colOff>
      <xdr:row>27</xdr:row>
      <xdr:rowOff>95250</xdr:rowOff>
    </xdr:to>
    <xdr:sp macro="" textlink="">
      <xdr:nvSpPr>
        <xdr:cNvPr id="2165" name="AutoShape 7">
          <a:extLst>
            <a:ext uri="{FF2B5EF4-FFF2-40B4-BE49-F238E27FC236}">
              <a16:creationId xmlns:a16="http://schemas.microsoft.com/office/drawing/2014/main" id="{00000000-0008-0000-0300-000075080000}"/>
            </a:ext>
          </a:extLst>
        </xdr:cNvPr>
        <xdr:cNvSpPr>
          <a:spLocks noChangeArrowheads="1"/>
        </xdr:cNvSpPr>
      </xdr:nvSpPr>
      <xdr:spPr bwMode="auto">
        <a:xfrm>
          <a:off x="10382250" y="5210175"/>
          <a:ext cx="400050" cy="76200"/>
        </a:xfrm>
        <a:prstGeom prst="leftArrow">
          <a:avLst>
            <a:gd name="adj1" fmla="val 50000"/>
            <a:gd name="adj2" fmla="val 131250"/>
          </a:avLst>
        </a:prstGeom>
        <a:solidFill>
          <a:srgbClr val="FFFFFF"/>
        </a:solidFill>
        <a:ln w="9525">
          <a:solidFill>
            <a:srgbClr val="000000"/>
          </a:solidFill>
          <a:miter lim="800000"/>
          <a:headEnd/>
          <a:tailEnd/>
        </a:ln>
      </xdr:spPr>
    </xdr:sp>
    <xdr:clientData/>
  </xdr:twoCellAnchor>
  <xdr:twoCellAnchor>
    <xdr:from>
      <xdr:col>15</xdr:col>
      <xdr:colOff>200025</xdr:colOff>
      <xdr:row>22</xdr:row>
      <xdr:rowOff>9525</xdr:rowOff>
    </xdr:from>
    <xdr:to>
      <xdr:col>16</xdr:col>
      <xdr:colOff>9525</xdr:colOff>
      <xdr:row>22</xdr:row>
      <xdr:rowOff>85725</xdr:rowOff>
    </xdr:to>
    <xdr:sp macro="" textlink="">
      <xdr:nvSpPr>
        <xdr:cNvPr id="2166" name="AutoShape 8">
          <a:extLst>
            <a:ext uri="{FF2B5EF4-FFF2-40B4-BE49-F238E27FC236}">
              <a16:creationId xmlns:a16="http://schemas.microsoft.com/office/drawing/2014/main" id="{00000000-0008-0000-0300-000076080000}"/>
            </a:ext>
          </a:extLst>
        </xdr:cNvPr>
        <xdr:cNvSpPr>
          <a:spLocks noChangeArrowheads="1"/>
        </xdr:cNvSpPr>
      </xdr:nvSpPr>
      <xdr:spPr bwMode="auto">
        <a:xfrm>
          <a:off x="10382250" y="4352925"/>
          <a:ext cx="419100" cy="76200"/>
        </a:xfrm>
        <a:prstGeom prst="leftArrow">
          <a:avLst>
            <a:gd name="adj1" fmla="val 50000"/>
            <a:gd name="adj2" fmla="val 137500"/>
          </a:avLst>
        </a:prstGeom>
        <a:solidFill>
          <a:srgbClr val="FFFFFF"/>
        </a:solidFill>
        <a:ln w="9525">
          <a:solidFill>
            <a:srgbClr val="000000"/>
          </a:solidFill>
          <a:miter lim="800000"/>
          <a:headEnd/>
          <a:tailEnd/>
        </a:ln>
      </xdr:spPr>
    </xdr:sp>
    <xdr:clientData/>
  </xdr:twoCellAnchor>
  <xdr:twoCellAnchor>
    <xdr:from>
      <xdr:col>15</xdr:col>
      <xdr:colOff>200025</xdr:colOff>
      <xdr:row>19</xdr:row>
      <xdr:rowOff>9525</xdr:rowOff>
    </xdr:from>
    <xdr:to>
      <xdr:col>15</xdr:col>
      <xdr:colOff>600075</xdr:colOff>
      <xdr:row>19</xdr:row>
      <xdr:rowOff>85725</xdr:rowOff>
    </xdr:to>
    <xdr:sp macro="" textlink="">
      <xdr:nvSpPr>
        <xdr:cNvPr id="2167" name="AutoShape 9">
          <a:extLst>
            <a:ext uri="{FF2B5EF4-FFF2-40B4-BE49-F238E27FC236}">
              <a16:creationId xmlns:a16="http://schemas.microsoft.com/office/drawing/2014/main" id="{00000000-0008-0000-0300-000077080000}"/>
            </a:ext>
          </a:extLst>
        </xdr:cNvPr>
        <xdr:cNvSpPr>
          <a:spLocks noChangeArrowheads="1"/>
        </xdr:cNvSpPr>
      </xdr:nvSpPr>
      <xdr:spPr bwMode="auto">
        <a:xfrm>
          <a:off x="10382250" y="3838575"/>
          <a:ext cx="400050" cy="76200"/>
        </a:xfrm>
        <a:prstGeom prst="leftArrow">
          <a:avLst>
            <a:gd name="adj1" fmla="val 50000"/>
            <a:gd name="adj2" fmla="val 131250"/>
          </a:avLst>
        </a:prstGeom>
        <a:solidFill>
          <a:srgbClr val="FFFFFF"/>
        </a:solidFill>
        <a:ln w="9525">
          <a:solidFill>
            <a:srgbClr val="000000"/>
          </a:solidFill>
          <a:miter lim="800000"/>
          <a:headEnd/>
          <a:tailEnd/>
        </a:ln>
      </xdr:spPr>
    </xdr:sp>
    <xdr:clientData/>
  </xdr:twoCellAnchor>
  <xdr:twoCellAnchor>
    <xdr:from>
      <xdr:col>15</xdr:col>
      <xdr:colOff>209550</xdr:colOff>
      <xdr:row>19</xdr:row>
      <xdr:rowOff>47625</xdr:rowOff>
    </xdr:from>
    <xdr:to>
      <xdr:col>15</xdr:col>
      <xdr:colOff>209550</xdr:colOff>
      <xdr:row>27</xdr:row>
      <xdr:rowOff>57150</xdr:rowOff>
    </xdr:to>
    <xdr:sp macro="" textlink="">
      <xdr:nvSpPr>
        <xdr:cNvPr id="2168" name="Line 10">
          <a:extLst>
            <a:ext uri="{FF2B5EF4-FFF2-40B4-BE49-F238E27FC236}">
              <a16:creationId xmlns:a16="http://schemas.microsoft.com/office/drawing/2014/main" id="{00000000-0008-0000-0300-000078080000}"/>
            </a:ext>
          </a:extLst>
        </xdr:cNvPr>
        <xdr:cNvSpPr>
          <a:spLocks noChangeShapeType="1"/>
        </xdr:cNvSpPr>
      </xdr:nvSpPr>
      <xdr:spPr bwMode="auto">
        <a:xfrm>
          <a:off x="10391775" y="3876675"/>
          <a:ext cx="0" cy="1371600"/>
        </a:xfrm>
        <a:prstGeom prst="line">
          <a:avLst/>
        </a:prstGeom>
        <a:noFill/>
        <a:ln w="9525">
          <a:solidFill>
            <a:srgbClr val="000000"/>
          </a:solidFill>
          <a:round/>
          <a:headEnd/>
          <a:tailEnd/>
        </a:ln>
      </xdr:spPr>
    </xdr:sp>
    <xdr:clientData/>
  </xdr:twoCellAnchor>
  <xdr:twoCellAnchor>
    <xdr:from>
      <xdr:col>15</xdr:col>
      <xdr:colOff>0</xdr:colOff>
      <xdr:row>21</xdr:row>
      <xdr:rowOff>9525</xdr:rowOff>
    </xdr:from>
    <xdr:to>
      <xdr:col>15</xdr:col>
      <xdr:colOff>200025</xdr:colOff>
      <xdr:row>21</xdr:row>
      <xdr:rowOff>85725</xdr:rowOff>
    </xdr:to>
    <xdr:sp macro="" textlink="">
      <xdr:nvSpPr>
        <xdr:cNvPr id="2169" name="AutoShape 11">
          <a:extLst>
            <a:ext uri="{FF2B5EF4-FFF2-40B4-BE49-F238E27FC236}">
              <a16:creationId xmlns:a16="http://schemas.microsoft.com/office/drawing/2014/main" id="{00000000-0008-0000-0300-000079080000}"/>
            </a:ext>
          </a:extLst>
        </xdr:cNvPr>
        <xdr:cNvSpPr>
          <a:spLocks noChangeArrowheads="1"/>
        </xdr:cNvSpPr>
      </xdr:nvSpPr>
      <xdr:spPr bwMode="auto">
        <a:xfrm>
          <a:off x="10182225" y="4181475"/>
          <a:ext cx="200025" cy="76200"/>
        </a:xfrm>
        <a:prstGeom prst="leftArrow">
          <a:avLst>
            <a:gd name="adj1" fmla="val 50000"/>
            <a:gd name="adj2" fmla="val 65625"/>
          </a:avLst>
        </a:prstGeom>
        <a:solidFill>
          <a:srgbClr val="FFFFFF"/>
        </a:solidFill>
        <a:ln w="9525">
          <a:solidFill>
            <a:srgbClr val="000000"/>
          </a:solidFill>
          <a:miter lim="800000"/>
          <a:headEnd/>
          <a:tailEnd/>
        </a:ln>
      </xdr:spPr>
    </xdr:sp>
    <xdr:clientData/>
  </xdr:twoCellAnchor>
  <xdr:twoCellAnchor>
    <xdr:from>
      <xdr:col>9</xdr:col>
      <xdr:colOff>9525</xdr:colOff>
      <xdr:row>16</xdr:row>
      <xdr:rowOff>142875</xdr:rowOff>
    </xdr:from>
    <xdr:to>
      <xdr:col>17</xdr:col>
      <xdr:colOff>95250</xdr:colOff>
      <xdr:row>16</xdr:row>
      <xdr:rowOff>142875</xdr:rowOff>
    </xdr:to>
    <xdr:sp macro="" textlink="">
      <xdr:nvSpPr>
        <xdr:cNvPr id="2170" name="Line 14">
          <a:extLst>
            <a:ext uri="{FF2B5EF4-FFF2-40B4-BE49-F238E27FC236}">
              <a16:creationId xmlns:a16="http://schemas.microsoft.com/office/drawing/2014/main" id="{00000000-0008-0000-0300-00007A080000}"/>
            </a:ext>
          </a:extLst>
        </xdr:cNvPr>
        <xdr:cNvSpPr>
          <a:spLocks noChangeShapeType="1"/>
        </xdr:cNvSpPr>
      </xdr:nvSpPr>
      <xdr:spPr bwMode="auto">
        <a:xfrm>
          <a:off x="6029325" y="3457575"/>
          <a:ext cx="5762625" cy="0"/>
        </a:xfrm>
        <a:prstGeom prst="line">
          <a:avLst/>
        </a:prstGeom>
        <a:noFill/>
        <a:ln w="57150" cmpd="thinThick">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63</xdr:col>
      <xdr:colOff>329854</xdr:colOff>
      <xdr:row>0</xdr:row>
      <xdr:rowOff>0</xdr:rowOff>
    </xdr:from>
    <xdr:to>
      <xdr:col>63</xdr:col>
      <xdr:colOff>345694</xdr:colOff>
      <xdr:row>0</xdr:row>
      <xdr:rowOff>13320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5617837C-936E-47DE-A679-CEF3C5BF3F11}"/>
                </a:ext>
              </a:extLst>
            </xdr14:cNvPr>
            <xdr14:cNvContentPartPr/>
          </xdr14:nvContentPartPr>
          <xdr14:nvPr macro=""/>
          <xdr14:xfrm>
            <a:off x="124336517" y="120960"/>
            <a:ext cx="15840" cy="13320"/>
          </xdr14:xfrm>
        </xdr:contentPart>
      </mc:Choice>
      <mc:Fallback xmlns="">
        <xdr:pic>
          <xdr:nvPicPr>
            <xdr:cNvPr id="2" name="Ink 1">
              <a:extLst>
                <a:ext uri="{FF2B5EF4-FFF2-40B4-BE49-F238E27FC236}">
                  <a16:creationId xmlns:a16="http://schemas.microsoft.com/office/drawing/2014/main" id="{5617837C-936E-47DE-A679-CEF3C5BF3F11}"/>
                </a:ext>
              </a:extLst>
            </xdr:cNvPr>
            <xdr:cNvPicPr/>
          </xdr:nvPicPr>
          <xdr:blipFill>
            <a:blip xmlns:r="http://schemas.openxmlformats.org/officeDocument/2006/relationships" r:embed="rId2"/>
            <a:stretch>
              <a:fillRect/>
            </a:stretch>
          </xdr:blipFill>
          <xdr:spPr>
            <a:xfrm>
              <a:off x="124327517" y="112320"/>
              <a:ext cx="33480" cy="30960"/>
            </a:xfrm>
            <a:prstGeom prst="rect">
              <a:avLst/>
            </a:prstGeom>
          </xdr:spPr>
        </xdr:pic>
      </mc:Fallback>
    </mc:AlternateContent>
    <xdr:clientData/>
  </xdr:twoCellAnchor>
  <xdr:twoCellAnchor editAs="oneCell">
    <xdr:from>
      <xdr:col>64</xdr:col>
      <xdr:colOff>616858</xdr:colOff>
      <xdr:row>0</xdr:row>
      <xdr:rowOff>0</xdr:rowOff>
    </xdr:from>
    <xdr:to>
      <xdr:col>64</xdr:col>
      <xdr:colOff>644218</xdr:colOff>
      <xdr:row>0</xdr:row>
      <xdr:rowOff>19080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1321E721-03D3-4F9E-8A36-E9BF5801B76E}"/>
                </a:ext>
              </a:extLst>
            </xdr14:cNvPr>
            <xdr14:cNvContentPartPr/>
          </xdr14:nvContentPartPr>
          <xdr14:nvPr macro=""/>
          <xdr14:xfrm>
            <a:off x="128001459" y="132480"/>
            <a:ext cx="27360" cy="19080"/>
          </xdr14:xfrm>
        </xdr:contentPart>
      </mc:Choice>
      <mc:Fallback xmlns="">
        <xdr:pic>
          <xdr:nvPicPr>
            <xdr:cNvPr id="3" name="Ink 2">
              <a:extLst>
                <a:ext uri="{FF2B5EF4-FFF2-40B4-BE49-F238E27FC236}">
                  <a16:creationId xmlns:a16="http://schemas.microsoft.com/office/drawing/2014/main" id="{1321E721-03D3-4F9E-8A36-E9BF5801B76E}"/>
                </a:ext>
              </a:extLst>
            </xdr:cNvPr>
            <xdr:cNvPicPr/>
          </xdr:nvPicPr>
          <xdr:blipFill>
            <a:blip xmlns:r="http://schemas.openxmlformats.org/officeDocument/2006/relationships" r:embed="rId4"/>
            <a:stretch>
              <a:fillRect/>
            </a:stretch>
          </xdr:blipFill>
          <xdr:spPr>
            <a:xfrm>
              <a:off x="127992459" y="123480"/>
              <a:ext cx="45000" cy="36720"/>
            </a:xfrm>
            <a:prstGeom prst="rect">
              <a:avLst/>
            </a:prstGeom>
          </xdr:spPr>
        </xdr:pic>
      </mc:Fallback>
    </mc:AlternateContent>
    <xdr:clientData/>
  </xdr:twoCellAnchor>
  <xdr:twoCellAnchor editAs="oneCell">
    <xdr:from>
      <xdr:col>64</xdr:col>
      <xdr:colOff>157911</xdr:colOff>
      <xdr:row>0</xdr:row>
      <xdr:rowOff>0</xdr:rowOff>
    </xdr:from>
    <xdr:to>
      <xdr:col>64</xdr:col>
      <xdr:colOff>180591</xdr:colOff>
      <xdr:row>0</xdr:row>
      <xdr:rowOff>6120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355648E8-DC81-4B07-885A-24BAE9FF492A}"/>
                </a:ext>
              </a:extLst>
            </xdr14:cNvPr>
            <xdr14:cNvContentPartPr/>
          </xdr14:nvContentPartPr>
          <xdr14:nvPr macro=""/>
          <xdr14:xfrm>
            <a:off x="128549019" y="53640"/>
            <a:ext cx="22680" cy="6120"/>
          </xdr14:xfrm>
        </xdr:contentPart>
      </mc:Choice>
      <mc:Fallback xmlns="">
        <xdr:pic>
          <xdr:nvPicPr>
            <xdr:cNvPr id="4" name="Ink 3">
              <a:extLst>
                <a:ext uri="{FF2B5EF4-FFF2-40B4-BE49-F238E27FC236}">
                  <a16:creationId xmlns:a16="http://schemas.microsoft.com/office/drawing/2014/main" id="{355648E8-DC81-4B07-885A-24BAE9FF492A}"/>
                </a:ext>
              </a:extLst>
            </xdr:cNvPr>
            <xdr:cNvPicPr/>
          </xdr:nvPicPr>
          <xdr:blipFill>
            <a:blip xmlns:r="http://schemas.openxmlformats.org/officeDocument/2006/relationships" r:embed="rId6"/>
            <a:stretch>
              <a:fillRect/>
            </a:stretch>
          </xdr:blipFill>
          <xdr:spPr>
            <a:xfrm>
              <a:off x="128540019" y="45000"/>
              <a:ext cx="40320" cy="23760"/>
            </a:xfrm>
            <a:prstGeom prst="rect">
              <a:avLst/>
            </a:prstGeom>
          </xdr:spPr>
        </xdr:pic>
      </mc:Fallback>
    </mc:AlternateContent>
    <xdr:clientData/>
  </xdr:twoCellAnchor>
  <xdr:twoCellAnchor editAs="oneCell">
    <xdr:from>
      <xdr:col>66</xdr:col>
      <xdr:colOff>41806</xdr:colOff>
      <xdr:row>0</xdr:row>
      <xdr:rowOff>0</xdr:rowOff>
    </xdr:from>
    <xdr:to>
      <xdr:col>66</xdr:col>
      <xdr:colOff>67366</xdr:colOff>
      <xdr:row>0</xdr:row>
      <xdr:rowOff>8280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Ink 4">
              <a:extLst>
                <a:ext uri="{FF2B5EF4-FFF2-40B4-BE49-F238E27FC236}">
                  <a16:creationId xmlns:a16="http://schemas.microsoft.com/office/drawing/2014/main" id="{0744E687-D38A-4844-BBA1-7FC11C1C6AC0}"/>
                </a:ext>
              </a:extLst>
            </xdr14:cNvPr>
            <xdr14:cNvContentPartPr/>
          </xdr14:nvContentPartPr>
          <xdr14:nvPr macro=""/>
          <xdr14:xfrm>
            <a:off x="131683198" y="64440"/>
            <a:ext cx="25560" cy="8280"/>
          </xdr14:xfrm>
        </xdr:contentPart>
      </mc:Choice>
      <mc:Fallback xmlns="">
        <xdr:pic>
          <xdr:nvPicPr>
            <xdr:cNvPr id="5" name="Ink 4">
              <a:extLst>
                <a:ext uri="{FF2B5EF4-FFF2-40B4-BE49-F238E27FC236}">
                  <a16:creationId xmlns:a16="http://schemas.microsoft.com/office/drawing/2014/main" id="{0744E687-D38A-4844-BBA1-7FC11C1C6AC0}"/>
                </a:ext>
              </a:extLst>
            </xdr:cNvPr>
            <xdr:cNvPicPr/>
          </xdr:nvPicPr>
          <xdr:blipFill>
            <a:blip xmlns:r="http://schemas.openxmlformats.org/officeDocument/2006/relationships" r:embed="rId8"/>
            <a:stretch>
              <a:fillRect/>
            </a:stretch>
          </xdr:blipFill>
          <xdr:spPr>
            <a:xfrm>
              <a:off x="131674198" y="55800"/>
              <a:ext cx="43200" cy="2592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6</xdr:col>
      <xdr:colOff>309757</xdr:colOff>
      <xdr:row>33</xdr:row>
      <xdr:rowOff>89227</xdr:rowOff>
    </xdr:from>
    <xdr:to>
      <xdr:col>6</xdr:col>
      <xdr:colOff>329197</xdr:colOff>
      <xdr:row>34</xdr:row>
      <xdr:rowOff>12097</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4E29A038-12E9-4867-B622-F700B5772663}"/>
                </a:ext>
              </a:extLst>
            </xdr14:cNvPr>
            <xdr14:cNvContentPartPr/>
          </xdr14:nvContentPartPr>
          <xdr14:nvPr macro=""/>
          <xdr14:xfrm>
            <a:off x="4124520" y="5599440"/>
            <a:ext cx="19440" cy="94320"/>
          </xdr14:xfrm>
        </xdr:contentPart>
      </mc:Choice>
      <mc:Fallback xmlns="">
        <xdr:pic>
          <xdr:nvPicPr>
            <xdr:cNvPr id="2" name="Ink 1">
              <a:extLst>
                <a:ext uri="{FF2B5EF4-FFF2-40B4-BE49-F238E27FC236}">
                  <a16:creationId xmlns:a16="http://schemas.microsoft.com/office/drawing/2014/main" id="{4E29A038-12E9-4867-B622-F700B5772663}"/>
                </a:ext>
              </a:extLst>
            </xdr:cNvPr>
            <xdr:cNvPicPr/>
          </xdr:nvPicPr>
          <xdr:blipFill>
            <a:blip xmlns:r="http://schemas.openxmlformats.org/officeDocument/2006/relationships" r:embed="rId2"/>
            <a:stretch>
              <a:fillRect/>
            </a:stretch>
          </xdr:blipFill>
          <xdr:spPr>
            <a:xfrm>
              <a:off x="4115520" y="5590440"/>
              <a:ext cx="37080" cy="111960"/>
            </a:xfrm>
            <a:prstGeom prst="rect">
              <a:avLst/>
            </a:prstGeom>
          </xdr:spPr>
        </xdr:pic>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1</xdr:col>
      <xdr:colOff>66675</xdr:colOff>
      <xdr:row>1</xdr:row>
      <xdr:rowOff>152400</xdr:rowOff>
    </xdr:from>
    <xdr:to>
      <xdr:col>15</xdr:col>
      <xdr:colOff>600075</xdr:colOff>
      <xdr:row>1</xdr:row>
      <xdr:rowOff>2000250</xdr:rowOff>
    </xdr:to>
    <xdr:sp macro="" textlink="">
      <xdr:nvSpPr>
        <xdr:cNvPr id="4097" name="Text Box 1">
          <a:extLst>
            <a:ext uri="{FF2B5EF4-FFF2-40B4-BE49-F238E27FC236}">
              <a16:creationId xmlns:a16="http://schemas.microsoft.com/office/drawing/2014/main" id="{00000000-0008-0000-0400-000001100000}"/>
            </a:ext>
          </a:extLst>
        </xdr:cNvPr>
        <xdr:cNvSpPr txBox="1">
          <a:spLocks noChangeArrowheads="1"/>
        </xdr:cNvSpPr>
      </xdr:nvSpPr>
      <xdr:spPr bwMode="auto">
        <a:xfrm>
          <a:off x="66675" y="152400"/>
          <a:ext cx="13154025" cy="1847850"/>
        </a:xfrm>
        <a:prstGeom prst="rect">
          <a:avLst/>
        </a:prstGeom>
        <a:solidFill>
          <a:srgbClr val="FFFF99"/>
        </a:solidFill>
        <a:ln w="9525">
          <a:solidFill>
            <a:srgbClr val="000000"/>
          </a:solidFill>
          <a:miter lim="800000"/>
          <a:headEnd/>
          <a:tailEnd/>
        </a:ln>
      </xdr:spPr>
      <xdr:txBody>
        <a:bodyPr vertOverflow="clip" wrap="square" lIns="36576" tIns="27432" rIns="0" bIns="0" anchor="t" upright="1"/>
        <a:lstStyle/>
        <a:p>
          <a:pPr algn="l" rtl="0">
            <a:defRPr sz="1000"/>
          </a:pPr>
          <a:r>
            <a:rPr lang="en-US" sz="1200" b="1" i="0" strike="noStrike">
              <a:solidFill>
                <a:srgbClr val="000000"/>
              </a:solidFill>
              <a:latin typeface="Arial"/>
              <a:cs typeface="Arial"/>
            </a:rPr>
            <a:t>Enter each departments sales and cost of sales  for the previous year in the yellow highlighted area.  Compare results to the Key Performance Indicators listed for each business segment.  Always keep in mind that the Gross Margin percentage only tells part of the story for departments such as Residential Replacement.  The Gross Profit dollars per man day is much more critical.  GROSS PROFIT DOLLARS PAY THE BILLS AND PERCENTAGES DO NOT.</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Enter company overhead data.  If you departmentalize overhead, enter overhead by department.  If you do not departmentalize overhead, allocate overhead to departments (use direct expense, manager discretion, % of labor by segment to the total company labor - we do not recommend using % of sales volume method). </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Analyze the Operating Profit for each department. </a:t>
          </a:r>
        </a:p>
        <a:p>
          <a:pPr algn="l" rtl="0">
            <a:defRPr sz="1000"/>
          </a:pPr>
          <a:r>
            <a:rPr lang="en-US" sz="1200" b="1" i="0" strike="noStrike">
              <a:solidFill>
                <a:srgbClr val="000000"/>
              </a:solidFill>
              <a:latin typeface="Arial"/>
              <a:cs typeface="Arial"/>
            </a:rPr>
            <a:t>Fixed and Variable costs have been assigned and are used in your budget later, and those are pre-programmed.  This helps in pricing strategy.</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a:t>
          </a:r>
        </a:p>
      </xdr:txBody>
    </xdr:sp>
    <xdr:clientData/>
  </xdr:twoCellAnchor>
  <xdr:twoCellAnchor>
    <xdr:from>
      <xdr:col>1</xdr:col>
      <xdr:colOff>1590675</xdr:colOff>
      <xdr:row>23</xdr:row>
      <xdr:rowOff>123825</xdr:rowOff>
    </xdr:from>
    <xdr:to>
      <xdr:col>1</xdr:col>
      <xdr:colOff>3352800</xdr:colOff>
      <xdr:row>26</xdr:row>
      <xdr:rowOff>47625</xdr:rowOff>
    </xdr:to>
    <xdr:sp macro="" textlink="">
      <xdr:nvSpPr>
        <xdr:cNvPr id="4099" name="Text Box 3">
          <a:extLst>
            <a:ext uri="{FF2B5EF4-FFF2-40B4-BE49-F238E27FC236}">
              <a16:creationId xmlns:a16="http://schemas.microsoft.com/office/drawing/2014/main" id="{00000000-0008-0000-0400-000003100000}"/>
            </a:ext>
          </a:extLst>
        </xdr:cNvPr>
        <xdr:cNvSpPr txBox="1">
          <a:spLocks noChangeArrowheads="1"/>
        </xdr:cNvSpPr>
      </xdr:nvSpPr>
      <xdr:spPr bwMode="auto">
        <a:xfrm>
          <a:off x="1590675" y="6419850"/>
          <a:ext cx="1762125" cy="495300"/>
        </a:xfrm>
        <a:prstGeom prst="rect">
          <a:avLst/>
        </a:prstGeom>
        <a:solidFill>
          <a:srgbClr val="000000"/>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strike="noStrike">
              <a:solidFill>
                <a:srgbClr val="FFFFFF"/>
              </a:solidFill>
              <a:latin typeface="Arial"/>
              <a:cs typeface="Arial"/>
            </a:rPr>
            <a:t>Enter Total Overhead, or departmental overhead.  Formulas are in total to sum.</a:t>
          </a:r>
        </a:p>
      </xdr:txBody>
    </xdr:sp>
    <xdr:clientData/>
  </xdr:twoCellAnchor>
  <xdr:twoCellAnchor>
    <xdr:from>
      <xdr:col>6</xdr:col>
      <xdr:colOff>374594</xdr:colOff>
      <xdr:row>28</xdr:row>
      <xdr:rowOff>349</xdr:rowOff>
    </xdr:from>
    <xdr:to>
      <xdr:col>6</xdr:col>
      <xdr:colOff>400154</xdr:colOff>
      <xdr:row>28</xdr:row>
      <xdr:rowOff>8629</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98947C7F-A8AD-4124-AF95-F392A3313E24}"/>
                </a:ext>
              </a:extLst>
            </xdr14:cNvPr>
            <xdr14:cNvContentPartPr/>
          </xdr14:nvContentPartPr>
          <xdr14:nvPr macro=""/>
          <xdr14:xfrm>
            <a:off x="7413482" y="7122253"/>
            <a:ext cx="25560" cy="8280"/>
          </xdr14:xfrm>
        </xdr:contentPart>
      </mc:Choice>
      <mc:Fallback xmlns="">
        <xdr:pic>
          <xdr:nvPicPr>
            <xdr:cNvPr id="2" name="Ink 1">
              <a:extLst>
                <a:ext uri="{FF2B5EF4-FFF2-40B4-BE49-F238E27FC236}">
                  <a16:creationId xmlns:a16="http://schemas.microsoft.com/office/drawing/2014/main" id="{98947C7F-A8AD-4124-AF95-F392A3313E24}"/>
                </a:ext>
              </a:extLst>
            </xdr:cNvPr>
            <xdr:cNvPicPr/>
          </xdr:nvPicPr>
          <xdr:blipFill>
            <a:blip xmlns:r="http://schemas.openxmlformats.org/officeDocument/2006/relationships" r:embed="rId2"/>
            <a:stretch>
              <a:fillRect/>
            </a:stretch>
          </xdr:blipFill>
          <xdr:spPr>
            <a:xfrm>
              <a:off x="7409162" y="7117933"/>
              <a:ext cx="34200" cy="16920"/>
            </a:xfrm>
            <a:prstGeom prst="rect">
              <a:avLst/>
            </a:prstGeom>
          </xdr:spPr>
        </xdr:pic>
      </mc:Fallback>
    </mc:AlternateContent>
    <xdr:clientData/>
  </xdr:twoCellAnchor>
  <xdr:twoCellAnchor>
    <xdr:from>
      <xdr:col>6</xdr:col>
      <xdr:colOff>306554</xdr:colOff>
      <xdr:row>27</xdr:row>
      <xdr:rowOff>144372</xdr:rowOff>
    </xdr:from>
    <xdr:to>
      <xdr:col>6</xdr:col>
      <xdr:colOff>345074</xdr:colOff>
      <xdr:row>28</xdr:row>
      <xdr:rowOff>24829</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7BB3F348-949A-4DC0-B2D3-AD715D546217}"/>
                </a:ext>
              </a:extLst>
            </xdr14:cNvPr>
            <xdr14:cNvContentPartPr/>
          </xdr14:nvContentPartPr>
          <xdr14:nvPr macro=""/>
          <xdr14:xfrm>
            <a:off x="7345442" y="7104613"/>
            <a:ext cx="38520" cy="42120"/>
          </xdr14:xfrm>
        </xdr:contentPart>
      </mc:Choice>
      <mc:Fallback xmlns="">
        <xdr:pic>
          <xdr:nvPicPr>
            <xdr:cNvPr id="3" name="Ink 2">
              <a:extLst>
                <a:ext uri="{FF2B5EF4-FFF2-40B4-BE49-F238E27FC236}">
                  <a16:creationId xmlns:a16="http://schemas.microsoft.com/office/drawing/2014/main" id="{7BB3F348-949A-4DC0-B2D3-AD715D546217}"/>
                </a:ext>
              </a:extLst>
            </xdr:cNvPr>
            <xdr:cNvPicPr/>
          </xdr:nvPicPr>
          <xdr:blipFill>
            <a:blip xmlns:r="http://schemas.openxmlformats.org/officeDocument/2006/relationships" r:embed="rId4"/>
            <a:stretch>
              <a:fillRect/>
            </a:stretch>
          </xdr:blipFill>
          <xdr:spPr>
            <a:xfrm>
              <a:off x="7336802" y="7095613"/>
              <a:ext cx="56160" cy="59760"/>
            </a:xfrm>
            <a:prstGeom prst="rect">
              <a:avLst/>
            </a:prstGeom>
          </xdr:spPr>
        </xdr:pic>
      </mc:Fallback>
    </mc:AlternateContent>
    <xdr:clientData/>
  </xdr:twoCellAnchor>
  <xdr:twoCellAnchor>
    <xdr:from>
      <xdr:col>5</xdr:col>
      <xdr:colOff>551445</xdr:colOff>
      <xdr:row>27</xdr:row>
      <xdr:rowOff>137892</xdr:rowOff>
    </xdr:from>
    <xdr:to>
      <xdr:col>5</xdr:col>
      <xdr:colOff>566205</xdr:colOff>
      <xdr:row>28</xdr:row>
      <xdr:rowOff>12949</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0CBCA060-14C7-4DBF-8942-4345CB3E837F}"/>
                </a:ext>
              </a:extLst>
            </xdr14:cNvPr>
            <xdr14:cNvContentPartPr/>
          </xdr14:nvContentPartPr>
          <xdr14:nvPr macro=""/>
          <xdr14:xfrm>
            <a:off x="6943682" y="7098133"/>
            <a:ext cx="14760" cy="36720"/>
          </xdr14:xfrm>
        </xdr:contentPart>
      </mc:Choice>
      <mc:Fallback xmlns="">
        <xdr:pic>
          <xdr:nvPicPr>
            <xdr:cNvPr id="4" name="Ink 3">
              <a:extLst>
                <a:ext uri="{FF2B5EF4-FFF2-40B4-BE49-F238E27FC236}">
                  <a16:creationId xmlns:a16="http://schemas.microsoft.com/office/drawing/2014/main" id="{0CBCA060-14C7-4DBF-8942-4345CB3E837F}"/>
                </a:ext>
              </a:extLst>
            </xdr:cNvPr>
            <xdr:cNvPicPr/>
          </xdr:nvPicPr>
          <xdr:blipFill>
            <a:blip xmlns:r="http://schemas.openxmlformats.org/officeDocument/2006/relationships" r:embed="rId6"/>
            <a:stretch>
              <a:fillRect/>
            </a:stretch>
          </xdr:blipFill>
          <xdr:spPr>
            <a:xfrm>
              <a:off x="6934682" y="7089133"/>
              <a:ext cx="32400" cy="54360"/>
            </a:xfrm>
            <a:prstGeom prst="rect">
              <a:avLst/>
            </a:prstGeom>
          </xdr:spPr>
        </xdr:pic>
      </mc:Fallback>
    </mc:AlternateContent>
    <xdr:clientData/>
  </xdr:twoCellAnchor>
  <xdr:twoCellAnchor>
    <xdr:from>
      <xdr:col>3</xdr:col>
      <xdr:colOff>59179</xdr:colOff>
      <xdr:row>27</xdr:row>
      <xdr:rowOff>132852</xdr:rowOff>
    </xdr:from>
    <xdr:to>
      <xdr:col>3</xdr:col>
      <xdr:colOff>98059</xdr:colOff>
      <xdr:row>27</xdr:row>
      <xdr:rowOff>156612</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Ink 5">
              <a:extLst>
                <a:ext uri="{FF2B5EF4-FFF2-40B4-BE49-F238E27FC236}">
                  <a16:creationId xmlns:a16="http://schemas.microsoft.com/office/drawing/2014/main" id="{915CF2A1-6081-4101-AFA8-B0AE659E0C4E}"/>
                </a:ext>
              </a:extLst>
            </xdr14:cNvPr>
            <xdr14:cNvContentPartPr/>
          </xdr14:nvContentPartPr>
          <xdr14:nvPr macro=""/>
          <xdr14:xfrm>
            <a:off x="4804202" y="7093093"/>
            <a:ext cx="38880" cy="23760"/>
          </xdr14:xfrm>
        </xdr:contentPart>
      </mc:Choice>
      <mc:Fallback xmlns="">
        <xdr:pic>
          <xdr:nvPicPr>
            <xdr:cNvPr id="6" name="Ink 5">
              <a:extLst>
                <a:ext uri="{FF2B5EF4-FFF2-40B4-BE49-F238E27FC236}">
                  <a16:creationId xmlns:a16="http://schemas.microsoft.com/office/drawing/2014/main" id="{915CF2A1-6081-4101-AFA8-B0AE659E0C4E}"/>
                </a:ext>
              </a:extLst>
            </xdr:cNvPr>
            <xdr:cNvPicPr/>
          </xdr:nvPicPr>
          <xdr:blipFill>
            <a:blip xmlns:r="http://schemas.openxmlformats.org/officeDocument/2006/relationships" r:embed="rId10"/>
            <a:stretch>
              <a:fillRect/>
            </a:stretch>
          </xdr:blipFill>
          <xdr:spPr>
            <a:xfrm>
              <a:off x="4795562" y="7084453"/>
              <a:ext cx="56520" cy="41400"/>
            </a:xfrm>
            <a:prstGeom prst="rect">
              <a:avLst/>
            </a:prstGeom>
          </xdr:spPr>
        </xdr:pic>
      </mc:Fallback>
    </mc:AlternateContent>
    <xdr:clientData/>
  </xdr:twoCellAnchor>
  <xdr:twoCellAnchor editAs="oneCell">
    <xdr:from>
      <xdr:col>1</xdr:col>
      <xdr:colOff>3153594</xdr:colOff>
      <xdr:row>10</xdr:row>
      <xdr:rowOff>69524</xdr:rowOff>
    </xdr:from>
    <xdr:to>
      <xdr:col>1</xdr:col>
      <xdr:colOff>3160794</xdr:colOff>
      <xdr:row>10</xdr:row>
      <xdr:rowOff>79244</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40" name="Ink 39">
              <a:extLst>
                <a:ext uri="{FF2B5EF4-FFF2-40B4-BE49-F238E27FC236}">
                  <a16:creationId xmlns:a16="http://schemas.microsoft.com/office/drawing/2014/main" id="{B758E9FD-F22A-4834-A154-F81ACE5DCF08}"/>
                </a:ext>
              </a:extLst>
            </xdr14:cNvPr>
            <xdr14:cNvContentPartPr/>
          </xdr14:nvContentPartPr>
          <xdr14:nvPr macro=""/>
          <xdr14:xfrm>
            <a:off x="3153594" y="3872197"/>
            <a:ext cx="7200" cy="9720"/>
          </xdr14:xfrm>
        </xdr:contentPart>
      </mc:Choice>
      <mc:Fallback xmlns="">
        <xdr:pic>
          <xdr:nvPicPr>
            <xdr:cNvPr id="40" name="Ink 39">
              <a:extLst>
                <a:ext uri="{FF2B5EF4-FFF2-40B4-BE49-F238E27FC236}">
                  <a16:creationId xmlns:a16="http://schemas.microsoft.com/office/drawing/2014/main" id="{B758E9FD-F22A-4834-A154-F81ACE5DCF08}"/>
                </a:ext>
              </a:extLst>
            </xdr:cNvPr>
            <xdr:cNvPicPr/>
          </xdr:nvPicPr>
          <xdr:blipFill>
            <a:blip xmlns:r="http://schemas.openxmlformats.org/officeDocument/2006/relationships" r:embed="rId12"/>
            <a:stretch>
              <a:fillRect/>
            </a:stretch>
          </xdr:blipFill>
          <xdr:spPr>
            <a:xfrm>
              <a:off x="3144954" y="3863557"/>
              <a:ext cx="24840" cy="27360"/>
            </a:xfrm>
            <a:prstGeom prst="rect">
              <a:avLst/>
            </a:prstGeom>
          </xdr:spPr>
        </xdr:pic>
      </mc:Fallback>
    </mc:AlternateContent>
    <xdr:clientData/>
  </xdr:twoCellAnchor>
  <xdr:twoCellAnchor editAs="oneCell">
    <xdr:from>
      <xdr:col>4</xdr:col>
      <xdr:colOff>609665</xdr:colOff>
      <xdr:row>9</xdr:row>
      <xdr:rowOff>14716</xdr:rowOff>
    </xdr:from>
    <xdr:to>
      <xdr:col>4</xdr:col>
      <xdr:colOff>633065</xdr:colOff>
      <xdr:row>9</xdr:row>
      <xdr:rowOff>27676</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4132" name="Ink 4131">
              <a:extLst>
                <a:ext uri="{FF2B5EF4-FFF2-40B4-BE49-F238E27FC236}">
                  <a16:creationId xmlns:a16="http://schemas.microsoft.com/office/drawing/2014/main" id="{02244BA5-1760-44D7-821F-9EF7BA525210}"/>
                </a:ext>
              </a:extLst>
            </xdr14:cNvPr>
            <xdr14:cNvContentPartPr/>
          </xdr14:nvContentPartPr>
          <xdr14:nvPr macro=""/>
          <xdr14:xfrm>
            <a:off x="6002280" y="3656197"/>
            <a:ext cx="23400" cy="12960"/>
          </xdr14:xfrm>
        </xdr:contentPart>
      </mc:Choice>
      <mc:Fallback xmlns="">
        <xdr:pic>
          <xdr:nvPicPr>
            <xdr:cNvPr id="4132" name="Ink 4131">
              <a:extLst>
                <a:ext uri="{FF2B5EF4-FFF2-40B4-BE49-F238E27FC236}">
                  <a16:creationId xmlns:a16="http://schemas.microsoft.com/office/drawing/2014/main" id="{02244BA5-1760-44D7-821F-9EF7BA525210}"/>
                </a:ext>
              </a:extLst>
            </xdr:cNvPr>
            <xdr:cNvPicPr/>
          </xdr:nvPicPr>
          <xdr:blipFill>
            <a:blip xmlns:r="http://schemas.openxmlformats.org/officeDocument/2006/relationships" r:embed="rId20"/>
            <a:stretch>
              <a:fillRect/>
            </a:stretch>
          </xdr:blipFill>
          <xdr:spPr>
            <a:xfrm>
              <a:off x="5993280" y="3647197"/>
              <a:ext cx="41040" cy="30600"/>
            </a:xfrm>
            <a:prstGeom prst="rect">
              <a:avLst/>
            </a:prstGeom>
          </xdr:spPr>
        </xdr:pic>
      </mc:Fallback>
    </mc:AlternateContent>
    <xdr:clientData/>
  </xdr:twoCellAnchor>
  <xdr:twoCellAnchor editAs="oneCell">
    <xdr:from>
      <xdr:col>1</xdr:col>
      <xdr:colOff>1312920</xdr:colOff>
      <xdr:row>60</xdr:row>
      <xdr:rowOff>89921</xdr:rowOff>
    </xdr:from>
    <xdr:to>
      <xdr:col>1</xdr:col>
      <xdr:colOff>1342800</xdr:colOff>
      <xdr:row>60</xdr:row>
      <xdr:rowOff>119801</xdr:rowOff>
    </xdr:to>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5" name="Ink 14">
              <a:extLst>
                <a:ext uri="{FF2B5EF4-FFF2-40B4-BE49-F238E27FC236}">
                  <a16:creationId xmlns:a16="http://schemas.microsoft.com/office/drawing/2014/main" id="{021EEF55-CBF7-BE21-BA37-263F2A0093ED}"/>
                </a:ext>
              </a:extLst>
            </xdr14:cNvPr>
            <xdr14:cNvContentPartPr/>
          </xdr14:nvContentPartPr>
          <xdr14:nvPr macro=""/>
          <xdr14:xfrm>
            <a:off x="1312920" y="12598487"/>
            <a:ext cx="29880" cy="29880"/>
          </xdr14:xfrm>
        </xdr:contentPart>
      </mc:Choice>
      <mc:Fallback xmlns="">
        <xdr:pic>
          <xdr:nvPicPr>
            <xdr:cNvPr id="15" name="Ink 14">
              <a:extLst>
                <a:ext uri="{FF2B5EF4-FFF2-40B4-BE49-F238E27FC236}">
                  <a16:creationId xmlns:a16="http://schemas.microsoft.com/office/drawing/2014/main" id="{021EEF55-CBF7-BE21-BA37-263F2A0093ED}"/>
                </a:ext>
              </a:extLst>
            </xdr:cNvPr>
            <xdr:cNvPicPr/>
          </xdr:nvPicPr>
          <xdr:blipFill>
            <a:blip xmlns:r="http://schemas.openxmlformats.org/officeDocument/2006/relationships" r:embed="rId34"/>
            <a:stretch>
              <a:fillRect/>
            </a:stretch>
          </xdr:blipFill>
          <xdr:spPr>
            <a:xfrm>
              <a:off x="1304280" y="12589487"/>
              <a:ext cx="47520" cy="47520"/>
            </a:xfrm>
            <a:prstGeom prst="rect">
              <a:avLst/>
            </a:prstGeom>
          </xdr:spPr>
        </xdr:pic>
      </mc:Fallback>
    </mc:AlternateContent>
    <xdr:clientData/>
  </xdr:twoCellAnchor>
  <xdr:twoCellAnchor editAs="oneCell">
    <xdr:from>
      <xdr:col>33</xdr:col>
      <xdr:colOff>463103</xdr:colOff>
      <xdr:row>120</xdr:row>
      <xdr:rowOff>121016</xdr:rowOff>
    </xdr:from>
    <xdr:to>
      <xdr:col>38</xdr:col>
      <xdr:colOff>800527</xdr:colOff>
      <xdr:row>172</xdr:row>
      <xdr:rowOff>65778</xdr:rowOff>
    </xdr:to>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4266" name="Ink 4265">
              <a:extLst>
                <a:ext uri="{FF2B5EF4-FFF2-40B4-BE49-F238E27FC236}">
                  <a16:creationId xmlns:a16="http://schemas.microsoft.com/office/drawing/2014/main" id="{974CB5F6-74ED-ABD2-8E9E-2A6279703F90}"/>
                </a:ext>
              </a:extLst>
            </xdr14:cNvPr>
            <xdr14:cNvContentPartPr/>
          </xdr14:nvContentPartPr>
          <xdr14:nvPr macro=""/>
          <xdr14:xfrm>
            <a:off x="27176400" y="22244995"/>
            <a:ext cx="4046400" cy="8344080"/>
          </xdr14:xfrm>
        </xdr:contentPart>
      </mc:Choice>
      <mc:Fallback xmlns="">
        <xdr:pic>
          <xdr:nvPicPr>
            <xdr:cNvPr id="4266" name="Ink 4265">
              <a:extLst>
                <a:ext uri="{FF2B5EF4-FFF2-40B4-BE49-F238E27FC236}">
                  <a16:creationId xmlns:a16="http://schemas.microsoft.com/office/drawing/2014/main" id="{974CB5F6-74ED-ABD2-8E9E-2A6279703F90}"/>
                </a:ext>
              </a:extLst>
            </xdr:cNvPr>
            <xdr:cNvPicPr/>
          </xdr:nvPicPr>
          <xdr:blipFill>
            <a:blip xmlns:r="http://schemas.openxmlformats.org/officeDocument/2006/relationships" r:embed="rId48"/>
            <a:stretch>
              <a:fillRect/>
            </a:stretch>
          </xdr:blipFill>
          <xdr:spPr>
            <a:xfrm>
              <a:off x="27167444" y="22236166"/>
              <a:ext cx="4063954" cy="8361385"/>
            </a:xfrm>
            <a:prstGeom prst="rect">
              <a:avLst/>
            </a:prstGeom>
          </xdr:spPr>
        </xdr:pic>
      </mc:Fallback>
    </mc:AlternateContent>
    <xdr:clientData/>
  </xdr:twoCellAnchor>
  <xdr:twoCellAnchor editAs="oneCell">
    <xdr:from>
      <xdr:col>33</xdr:col>
      <xdr:colOff>123623</xdr:colOff>
      <xdr:row>135</xdr:row>
      <xdr:rowOff>97810</xdr:rowOff>
    </xdr:from>
    <xdr:to>
      <xdr:col>36</xdr:col>
      <xdr:colOff>516260</xdr:colOff>
      <xdr:row>147</xdr:row>
      <xdr:rowOff>91450</xdr:rowOff>
    </xdr:to>
    <mc:AlternateContent xmlns:mc="http://schemas.openxmlformats.org/markup-compatibility/2006" xmlns:xdr14="http://schemas.microsoft.com/office/excel/2010/spreadsheetDrawing">
      <mc:Choice Requires="xdr14">
        <xdr:contentPart xmlns:r="http://schemas.openxmlformats.org/officeDocument/2006/relationships" r:id="rId49">
          <xdr14:nvContentPartPr>
            <xdr14:cNvPr id="4275" name="Ink 4274">
              <a:extLst>
                <a:ext uri="{FF2B5EF4-FFF2-40B4-BE49-F238E27FC236}">
                  <a16:creationId xmlns:a16="http://schemas.microsoft.com/office/drawing/2014/main" id="{3A5470F2-D9FB-7A3B-81B6-C88C605922BC}"/>
                </a:ext>
              </a:extLst>
            </xdr14:cNvPr>
            <xdr14:cNvContentPartPr/>
          </xdr14:nvContentPartPr>
          <xdr14:nvPr macro=""/>
          <xdr14:xfrm>
            <a:off x="26836920" y="24747355"/>
            <a:ext cx="2571840" cy="1898640"/>
          </xdr14:xfrm>
        </xdr:contentPart>
      </mc:Choice>
      <mc:Fallback xmlns="">
        <xdr:pic>
          <xdr:nvPicPr>
            <xdr:cNvPr id="4275" name="Ink 4274">
              <a:extLst>
                <a:ext uri="{FF2B5EF4-FFF2-40B4-BE49-F238E27FC236}">
                  <a16:creationId xmlns:a16="http://schemas.microsoft.com/office/drawing/2014/main" id="{3A5470F2-D9FB-7A3B-81B6-C88C605922BC}"/>
                </a:ext>
              </a:extLst>
            </xdr:cNvPr>
            <xdr:cNvPicPr/>
          </xdr:nvPicPr>
          <xdr:blipFill>
            <a:blip xmlns:r="http://schemas.openxmlformats.org/officeDocument/2006/relationships" r:embed="rId50"/>
            <a:stretch>
              <a:fillRect/>
            </a:stretch>
          </xdr:blipFill>
          <xdr:spPr>
            <a:xfrm>
              <a:off x="26828294" y="24738847"/>
              <a:ext cx="2589450" cy="1916010"/>
            </a:xfrm>
            <a:prstGeom prst="rect">
              <a:avLst/>
            </a:prstGeom>
          </xdr:spPr>
        </xdr:pic>
      </mc:Fallback>
    </mc:AlternateContent>
    <xdr:clientData/>
  </xdr:twoCellAnchor>
  <xdr:twoCellAnchor editAs="oneCell">
    <xdr:from>
      <xdr:col>2</xdr:col>
      <xdr:colOff>406</xdr:colOff>
      <xdr:row>41</xdr:row>
      <xdr:rowOff>133621</xdr:rowOff>
    </xdr:from>
    <xdr:to>
      <xdr:col>2</xdr:col>
      <xdr:colOff>18766</xdr:colOff>
      <xdr:row>41</xdr:row>
      <xdr:rowOff>145141</xdr:rowOff>
    </xdr:to>
    <mc:AlternateContent xmlns:mc="http://schemas.openxmlformats.org/markup-compatibility/2006" xmlns:xdr14="http://schemas.microsoft.com/office/excel/2010/spreadsheetDrawing">
      <mc:Choice Requires="xdr14">
        <xdr:contentPart xmlns:r="http://schemas.openxmlformats.org/officeDocument/2006/relationships" r:id="rId51">
          <xdr14:nvContentPartPr>
            <xdr14:cNvPr id="38" name="Ink 37">
              <a:extLst>
                <a:ext uri="{FF2B5EF4-FFF2-40B4-BE49-F238E27FC236}">
                  <a16:creationId xmlns:a16="http://schemas.microsoft.com/office/drawing/2014/main" id="{AC4F6F50-502A-4409-8283-F39B08C3F9C7}"/>
                </a:ext>
              </a:extLst>
            </xdr14:cNvPr>
            <xdr14:cNvContentPartPr/>
          </xdr14:nvContentPartPr>
          <xdr14:nvPr macro=""/>
          <xdr14:xfrm>
            <a:off x="3734640" y="9528735"/>
            <a:ext cx="18360" cy="11520"/>
          </xdr14:xfrm>
        </xdr:contentPart>
      </mc:Choice>
      <mc:Fallback xmlns="">
        <xdr:pic>
          <xdr:nvPicPr>
            <xdr:cNvPr id="38" name="Ink 37">
              <a:extLst>
                <a:ext uri="{FF2B5EF4-FFF2-40B4-BE49-F238E27FC236}">
                  <a16:creationId xmlns:a16="http://schemas.microsoft.com/office/drawing/2014/main" id="{AC4F6F50-502A-4409-8283-F39B08C3F9C7}"/>
                </a:ext>
              </a:extLst>
            </xdr:cNvPr>
            <xdr:cNvPicPr/>
          </xdr:nvPicPr>
          <xdr:blipFill>
            <a:blip xmlns:r="http://schemas.openxmlformats.org/officeDocument/2006/relationships" r:embed="rId52"/>
            <a:stretch>
              <a:fillRect/>
            </a:stretch>
          </xdr:blipFill>
          <xdr:spPr>
            <a:xfrm>
              <a:off x="3725640" y="9519735"/>
              <a:ext cx="36000" cy="29160"/>
            </a:xfrm>
            <a:prstGeom prst="rect">
              <a:avLst/>
            </a:prstGeom>
          </xdr:spPr>
        </xdr:pic>
      </mc:Fallback>
    </mc:AlternateContent>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13</xdr:row>
      <xdr:rowOff>66675</xdr:rowOff>
    </xdr:from>
    <xdr:to>
      <xdr:col>17</xdr:col>
      <xdr:colOff>0</xdr:colOff>
      <xdr:row>13</xdr:row>
      <xdr:rowOff>66675</xdr:rowOff>
    </xdr:to>
    <xdr:sp macro="" textlink="">
      <xdr:nvSpPr>
        <xdr:cNvPr id="2" name="Line 1">
          <a:extLst>
            <a:ext uri="{FF2B5EF4-FFF2-40B4-BE49-F238E27FC236}">
              <a16:creationId xmlns:a16="http://schemas.microsoft.com/office/drawing/2014/main" id="{BF025292-9638-4CAF-8F01-55ED10BADFDC}"/>
            </a:ext>
          </a:extLst>
        </xdr:cNvPr>
        <xdr:cNvSpPr>
          <a:spLocks noChangeShapeType="1"/>
        </xdr:cNvSpPr>
      </xdr:nvSpPr>
      <xdr:spPr bwMode="auto">
        <a:xfrm>
          <a:off x="2857500" y="1381125"/>
          <a:ext cx="1143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14288</xdr:colOff>
      <xdr:row>13</xdr:row>
      <xdr:rowOff>66675</xdr:rowOff>
    </xdr:from>
    <xdr:to>
      <xdr:col>11</xdr:col>
      <xdr:colOff>14288</xdr:colOff>
      <xdr:row>14</xdr:row>
      <xdr:rowOff>0</xdr:rowOff>
    </xdr:to>
    <xdr:sp macro="" textlink="">
      <xdr:nvSpPr>
        <xdr:cNvPr id="3" name="Line 2">
          <a:extLst>
            <a:ext uri="{FF2B5EF4-FFF2-40B4-BE49-F238E27FC236}">
              <a16:creationId xmlns:a16="http://schemas.microsoft.com/office/drawing/2014/main" id="{D53B961C-13C2-42DC-BE5E-EC9C6810D2DF}"/>
            </a:ext>
          </a:extLst>
        </xdr:cNvPr>
        <xdr:cNvSpPr>
          <a:spLocks noChangeShapeType="1"/>
        </xdr:cNvSpPr>
      </xdr:nvSpPr>
      <xdr:spPr bwMode="auto">
        <a:xfrm>
          <a:off x="2871788" y="1381125"/>
          <a:ext cx="0" cy="95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180975</xdr:colOff>
      <xdr:row>13</xdr:row>
      <xdr:rowOff>66675</xdr:rowOff>
    </xdr:from>
    <xdr:to>
      <xdr:col>16</xdr:col>
      <xdr:colOff>180975</xdr:colOff>
      <xdr:row>14</xdr:row>
      <xdr:rowOff>0</xdr:rowOff>
    </xdr:to>
    <xdr:sp macro="" textlink="">
      <xdr:nvSpPr>
        <xdr:cNvPr id="4" name="Line 3">
          <a:extLst>
            <a:ext uri="{FF2B5EF4-FFF2-40B4-BE49-F238E27FC236}">
              <a16:creationId xmlns:a16="http://schemas.microsoft.com/office/drawing/2014/main" id="{64548543-004A-4AD0-97DB-82B0519549D2}"/>
            </a:ext>
          </a:extLst>
        </xdr:cNvPr>
        <xdr:cNvSpPr>
          <a:spLocks noChangeShapeType="1"/>
        </xdr:cNvSpPr>
      </xdr:nvSpPr>
      <xdr:spPr bwMode="auto">
        <a:xfrm>
          <a:off x="3990975" y="1381125"/>
          <a:ext cx="0" cy="95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457988</xdr:colOff>
      <xdr:row>31</xdr:row>
      <xdr:rowOff>12303</xdr:rowOff>
    </xdr:from>
    <xdr:to>
      <xdr:col>7</xdr:col>
      <xdr:colOff>488588</xdr:colOff>
      <xdr:row>31</xdr:row>
      <xdr:rowOff>46143</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55" name="Ink 54">
              <a:extLst>
                <a:ext uri="{FF2B5EF4-FFF2-40B4-BE49-F238E27FC236}">
                  <a16:creationId xmlns:a16="http://schemas.microsoft.com/office/drawing/2014/main" id="{0F06C573-4035-45AB-ECDF-2F57EECEFD3D}"/>
                </a:ext>
              </a:extLst>
            </xdr14:cNvPr>
            <xdr14:cNvContentPartPr/>
          </xdr14:nvContentPartPr>
          <xdr14:nvPr macro=""/>
          <xdr14:xfrm>
            <a:off x="5076360" y="7431777"/>
            <a:ext cx="30600" cy="33840"/>
          </xdr14:xfrm>
        </xdr:contentPart>
      </mc:Choice>
      <mc:Fallback xmlns="">
        <xdr:pic>
          <xdr:nvPicPr>
            <xdr:cNvPr id="55" name="Ink 54">
              <a:extLst>
                <a:ext uri="{FF2B5EF4-FFF2-40B4-BE49-F238E27FC236}">
                  <a16:creationId xmlns:a16="http://schemas.microsoft.com/office/drawing/2014/main" id="{0F06C573-4035-45AB-ECDF-2F57EECEFD3D}"/>
                </a:ext>
              </a:extLst>
            </xdr:cNvPr>
            <xdr:cNvPicPr/>
          </xdr:nvPicPr>
          <xdr:blipFill>
            <a:blip xmlns:r="http://schemas.openxmlformats.org/officeDocument/2006/relationships" r:embed="rId2"/>
            <a:stretch>
              <a:fillRect/>
            </a:stretch>
          </xdr:blipFill>
          <xdr:spPr>
            <a:xfrm>
              <a:off x="5067360" y="7422777"/>
              <a:ext cx="48240" cy="51480"/>
            </a:xfrm>
            <a:prstGeom prst="rect">
              <a:avLst/>
            </a:prstGeom>
          </xdr:spPr>
        </xdr:pic>
      </mc:Fallback>
    </mc:AlternateContent>
    <xdr:clientData/>
  </xdr:twoCellAnchor>
  <xdr:twoCellAnchor editAs="oneCell">
    <xdr:from>
      <xdr:col>18</xdr:col>
      <xdr:colOff>241428</xdr:colOff>
      <xdr:row>26</xdr:row>
      <xdr:rowOff>251918</xdr:rowOff>
    </xdr:from>
    <xdr:to>
      <xdr:col>18</xdr:col>
      <xdr:colOff>249708</xdr:colOff>
      <xdr:row>26</xdr:row>
      <xdr:rowOff>263438</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99" name="Ink 98">
              <a:extLst>
                <a:ext uri="{FF2B5EF4-FFF2-40B4-BE49-F238E27FC236}">
                  <a16:creationId xmlns:a16="http://schemas.microsoft.com/office/drawing/2014/main" id="{BB83653F-EAAF-816C-7A4F-42EC12F724B2}"/>
                </a:ext>
              </a:extLst>
            </xdr14:cNvPr>
            <xdr14:cNvContentPartPr/>
          </xdr14:nvContentPartPr>
          <xdr14:nvPr macro=""/>
          <xdr14:xfrm>
            <a:off x="14773320" y="6198777"/>
            <a:ext cx="8280" cy="11520"/>
          </xdr14:xfrm>
        </xdr:contentPart>
      </mc:Choice>
      <mc:Fallback xmlns="">
        <xdr:pic>
          <xdr:nvPicPr>
            <xdr:cNvPr id="99" name="Ink 98">
              <a:extLst>
                <a:ext uri="{FF2B5EF4-FFF2-40B4-BE49-F238E27FC236}">
                  <a16:creationId xmlns:a16="http://schemas.microsoft.com/office/drawing/2014/main" id="{BB83653F-EAAF-816C-7A4F-42EC12F724B2}"/>
                </a:ext>
              </a:extLst>
            </xdr:cNvPr>
            <xdr:cNvPicPr/>
          </xdr:nvPicPr>
          <xdr:blipFill>
            <a:blip xmlns:r="http://schemas.openxmlformats.org/officeDocument/2006/relationships" r:embed="rId4"/>
            <a:stretch>
              <a:fillRect/>
            </a:stretch>
          </xdr:blipFill>
          <xdr:spPr>
            <a:xfrm>
              <a:off x="14764320" y="6190137"/>
              <a:ext cx="25920" cy="29160"/>
            </a:xfrm>
            <a:prstGeom prst="rect">
              <a:avLst/>
            </a:prstGeom>
          </xdr:spPr>
        </xdr:pic>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867806</xdr:colOff>
      <xdr:row>40</xdr:row>
      <xdr:rowOff>67662</xdr:rowOff>
    </xdr:from>
    <xdr:to>
      <xdr:col>8</xdr:col>
      <xdr:colOff>893366</xdr:colOff>
      <xdr:row>40</xdr:row>
      <xdr:rowOff>83862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8200B6D9-8221-4190-997F-6CA6A1668C24}"/>
                </a:ext>
              </a:extLst>
            </xdr14:cNvPr>
            <xdr14:cNvContentPartPr/>
          </xdr14:nvContentPartPr>
          <xdr14:nvPr macro=""/>
          <xdr14:xfrm>
            <a:off x="9357480" y="6947404"/>
            <a:ext cx="25560" cy="16200"/>
          </xdr14:xfrm>
        </xdr:contentPart>
      </mc:Choice>
      <mc:Fallback xmlns="">
        <xdr:pic>
          <xdr:nvPicPr>
            <xdr:cNvPr id="2" name="Ink 1">
              <a:extLst>
                <a:ext uri="{FF2B5EF4-FFF2-40B4-BE49-F238E27FC236}">
                  <a16:creationId xmlns:a16="http://schemas.microsoft.com/office/drawing/2014/main" id="{8200B6D9-8221-4190-997F-6CA6A1668C24}"/>
                </a:ext>
              </a:extLst>
            </xdr:cNvPr>
            <xdr:cNvPicPr/>
          </xdr:nvPicPr>
          <xdr:blipFill>
            <a:blip xmlns:r="http://schemas.openxmlformats.org/officeDocument/2006/relationships" r:embed="rId2"/>
            <a:stretch>
              <a:fillRect/>
            </a:stretch>
          </xdr:blipFill>
          <xdr:spPr>
            <a:xfrm>
              <a:off x="9348840" y="6938404"/>
              <a:ext cx="43200" cy="3384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12-08T14:16:21.451"/>
    </inkml:context>
    <inkml:brush xml:id="br0">
      <inkml:brushProperty name="width" value="0.05" units="cm"/>
      <inkml:brushProperty name="height" value="0.05" units="cm"/>
      <inkml:brushProperty name="color" value="#004F8B"/>
    </inkml:brush>
  </inkml:definitions>
  <inkml:trace contextRef="#ctx0" brushRef="#br0">1878 635 8287 0 0,'0'0'6123'0'0,"17"-2"-3336"0"0,-15 1-2698 0 0,1 1-299 0 0,11-2-4676 0 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1-06T16:09:18.202"/>
    </inkml:context>
    <inkml:brush xml:id="br0">
      <inkml:brushProperty name="width" value="0.05" units="cm"/>
      <inkml:brushProperty name="height" value="0.05" units="cm"/>
      <inkml:brushProperty name="color" value="#5B2D90"/>
    </inkml:brush>
  </inkml:definitions>
  <inkml:trace contextRef="#ctx0" brushRef="#br0">16 6 10368,'3'-4'6049,"-3"3"-64,-9 1-3046,9 0-2937,-1-1-83,1 1 0,0 0 0,-1 0 0,1 0 1,-1 0-1,1 0 0,0 0 0,-1 0 0,1 0 0,0 0 0,-1 1 0,1-1 0,-1 0 0,1 0 0,0 0 0,-1 0 0,1 0 0,0 1 0,-1-1 1,1 0-1,0 0 0,0 0 0,-1 1 0,1-1 0,0 0 0,0 1 0,-1-1 81,4 13-3345,27 47-5706,-22-35 5265</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1-06T16:09:20.554"/>
    </inkml:context>
    <inkml:brush xml:id="br0">
      <inkml:brushProperty name="width" value="0.05" units="cm"/>
      <inkml:brushProperty name="height" value="0.05" units="cm"/>
      <inkml:brushProperty name="color" value="#5B2D90"/>
    </inkml:brush>
  </inkml:definitions>
  <inkml:trace contextRef="#ctx0" brushRef="#br0">108 63 12800,'-16'-5'1504,"12"4"-1077,0-1 0,0 1 0,0-1 1,0 0-1,1 0 0,-1 0 0,0 0 0,1-1 0,0 1 0,-3-3-427,4 3 232,-2-2 48,0 1-1,0-1 1,0 0 0,1 0-1,0 0 1,0 0-280,2 3 12,1 1 1,0 0-1,0-1 1,0 1-1,-1 0 1,1 0 0,0 0-1,0-1 1,-1 1-1,1 0 1,0 0-1,0 0 1,-1 0-1,1-1 1,0 1 0,-1 0-1,1 0 1,0 0-1,-1 0 1,1 0-1,0 0 1,-1 0 0,1 0-1,0 0 1,0 0-1,-1 0 1,1 0-1,0 0 1,-1 0-1,1 0 1,0 0 0,-1 0-1,1 1 1,0-1-1,-1 0 1,1 0-1,0 0 1,0 0-1,-1 1 1,1-1 0,0 0-1,0 0 1,-1 1-1,1-1 1,0 0-1,0 0 1,0 1-1,0-1 1,-1 0 0,1 0-1,0 1 1,0-1-1,0 0 1,0 1-1,0-1-12,-1 2 160,0 0 0,0-1-1,0 1 1,0 0 0,0 0-1,1 0 1,-1 0 0,1 2-160,0-4 53,0 0-96,7 9-4287,-1-6 2327,0 0 1,0 0-1,-1 1 0,5 3 2003,1 4-3466</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11-18T17:18:13.538"/>
    </inkml:context>
    <inkml:brush xml:id="br0">
      <inkml:brushProperty name="width" value="0.05" units="cm"/>
      <inkml:brushProperty name="height" value="0.05" units="cm"/>
    </inkml:brush>
  </inkml:definitions>
  <inkml:trace contextRef="#ctx0" brushRef="#br0">8787 943 919 0 0,'0'0'682'0'0,"10"-15"2574"0"0,-7 12-3178 0 0,0 0-280 0 0,0-1-2476 0 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11-18T17:21:36.881"/>
    </inkml:context>
    <inkml:brush xml:id="br0">
      <inkml:brushProperty name="width" value="0.05" units="cm"/>
      <inkml:brushProperty name="height" value="0.05" units="cm"/>
    </inkml:brush>
  </inkml:definitions>
  <inkml:trace contextRef="#ctx0" brushRef="#br0">748 270 3679 0 0,'0'0'392'0'0,"-8"4"-392"0"0,0 0 0 0 0,-1 1 1288 0 0,1 0 248 0 0,2-1 40 0 0,0 0 16 0 0,-1-1-1136 0 0,2 1-32 0 0,-3-1-4784 0 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11-03T17:42:04.950"/>
    </inkml:context>
    <inkml:brush xml:id="br0">
      <inkml:brushProperty name="width" value="0.05" units="cm"/>
      <inkml:brushProperty name="height" value="0.05" units="cm"/>
      <inkml:brushProperty name="color" value="#E71224"/>
    </inkml:brush>
  </inkml:definitions>
  <inkml:trace contextRef="#ctx0" brushRef="#br0">55 27 16207 0 0,'-4'0'309'0'0,"0"-1"-1"0"0,1 0 0 0 0,-1 0 0 0 0,0-1 1 0 0,1 1-1 0 0,-1-1 0 0 0,1 1 1 0 0,-1-1-1 0 0,1 0 0 0 0,0-1 1 0 0,0 1-1 0 0,-6-6 1872 0 0,9 7-1900 0 0,26 23-260 0 0,9 21-1442 0 0,-17-26 3916 0 0,-36-30-1578 0 0,9 5-570 0 0,-4-3 215 0 0,0-1 0 0 0,-16-20 0 0 0,29 31-989 0 0,1 2 277 0 0,1-1-1 0 0,-1 1 1 0 0,0-1-1 0 0,0 1 1 0 0,1 0-1 0 0,-1 0 1 0 0,0-1-1 0 0,0 1 1 0 0,2 2-1 0 0,1 1-265 0 0,21 15-2136 0 0,-12-7 1141 0 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11-03T17:53:22.828"/>
    </inkml:context>
    <inkml:brush xml:id="br0">
      <inkml:brushProperty name="width" value="0.05" units="cm"/>
      <inkml:brushProperty name="height" value="0.05" units="cm"/>
    </inkml:brush>
  </inkml:definitions>
  <inkml:trace contextRef="#ctx0" brushRef="#br0">4009 1231 2759 0 0,'-11'9'26'0'0,"1"-1"-1"0"0,-1 0 0 0 0,0-1 1 0 0,-1-1-1 0 0,-17 7 0 0 0,-63 15 70 0 0,92-28-95 0 0,-621 146 345 0 0,471-105 2017 0 0,2 6 0 0 0,3 5 0 0 0,-155 85 0 0 0,-390 244-172 0 0,561-300-2095 0 0,5 3 1 0 0,-130 117 0 0 0,163-117-47 0 0,4 1 0 0 0,2 5-1 0 0,-81 119 1 0 0,45-29-49 0 0,-101 203 0 0 0,141-228-18 0 0,7 6-1 0 0,7 2 0 0 0,-91 330 1 0 0,123-341-9 0 0,6-1-1 0 0,5 2 1 0 0,-4 179 0 0 0,24-193 8 0 0,7 1 0 0 0,4 0 1 0 0,44 235-1 0 0,-29-276 18 0 0,5 0 1 0 0,2-2 0 0 0,5-2 0 0 0,3-2 0 0 0,4-1-1 0 0,60 94 1 0 0,-43-88 169 0 0,5-3 0 0 0,102 125 0 0 0,-122-171-76 0 0,3-4 0 0 0,0 1 0 0 0,3-4 0 0 0,1-2-1 0 0,92 55 1 0 0,-69-57 2 0 0,1-3 1 0 0,110 34-1 0 0,162 16 134 0 0,-242-69-137 0 0,165 1-1 0 0,104-24 27 0 0,-314 4-98 0 0,404-36 123 0 0,-4-30 18 0 0,-156 6-84 0 0,-3-22-2 0 0,-188 54-51 0 0,278-84 57 0 0,-27 7-22 0 0,156-71 31 0 0,-373 116-42 0 0,175-74 24 0 0,-232 103-70 0 0,428-174 166 0 0,-391 151 56 0 0,-3-9 1 0 0,-3-5-1 0 0,-2-5 0 0 0,-5-5 0 0 0,-1-5 0 0 0,113-116 1 0 0,-130 99 227 0 0,82-115 0 0 0,-88 105-150 0 0,329-448 938 0 0,-354 458-988 0 0,-5-1 0 0 0,66-162 0 0 0,-70 131 190 0 0,59-240 0 0 0,-72 200-36 0 0,-7-2 0 0 0,26-335-1 0 0,-59 427-193 0 0,-13-128 0 0 0,-30-84 259 0 0,27 219-286 0 0,-3 0 1 0 0,-3 0-1 0 0,-2 1 0 0 0,-5 4 1 0 0,-55-119-1 0 0,39 108 33 0 0,-5 3 0 0 0,-3 2 0 0 0,-86-107 0 0 0,-104-62 240 0 0,-20 25-84 0 0,-265-176 370 0 0,396 310-515 0 0,-1 8-1 0 0,-4 7 1 0 0,-281-110 0 0 0,-177 18 123 0 0,177 93-258 0 0,-6 35-7 0 0,394 35-87 0 0,-403-12 0 0 0,185 40 32 0 0,0 20 0 0 0,243-44-32 0 0,-201 49 0 0 0,5-3 0 0 0,-415 92 0 0 0,554-125 0 0 0,11-3 0 0 0,1 2 0 0 0,-58 24 0 0 0,73-23 0 0 0,-16 7 0 0 0,-49 16 0 0 0,58-24 0 0 0,1 2 0 0 0,-62 34 0 0 0,-66 55 0 0 0,140-85 0 0 0,0 2 0 0 0,-28 31 0 0 0,-43 55 0 0 0,54-58 0 0 0,-148 158 0 0 0,96-112 0 0 0,51-51 0 0 0,-82 68 0 0 0,41-52 0 0 0,-138 74 0 0 0,182-110 0 0 0,0 2 0 0 0,-59 53 0 0 0,81-64 0 0 0,-163 161 0 0 0,104-99 0 0 0,27-23 0 0 0,-46 61 0 0 0,52-44 0 0 0,8-12 0 0 0,11-20-13 0 0,1 4 0 0 0,2 2 1 0 0,3-1-1 0 0,-18 50 0 0 0,27-62 13 0 0,-11 33 0 0 0,-26 127 0 0 0,44-156 0 0 0,-3 150 0 0 0,8-154 0 0 0,0-1 0 0 0,0-28 0 0 0,4 99 0 0 0,1-70 0 0 0,2 5 0 0 0,-4-4 0 0 0,-2 2 0 0 0,-2 1 0 0 0,-1 3 0 0 0,2-5 0 0 0,0 0 0 0 0,2 2 0 0 0,-1 0 0 0 0,-1 1 0 0 0,0-8 11 0 0,0-24 42 0 0,-3-5 0 0 0,-17 0-31 0 0,-5 0 20 0 0,1-5-31 0 0,5-1-24 0 0,15 5-115 0 0,8 6-1235 0 0,11 14 689 0 0,2-1-1 0 0,0-2 1 0 0,27 21 0 0 0,1 1-398 0 0,7 11-1334 0 0,77 92 1 0 0,-68-61 489 0 0</inkml:trace>
  <inkml:trace contextRef="#ctx0" brushRef="#br0" timeOffset="1486.26">8837 9128 11519 0 0,'-126'-90'551'0'0,"-84"-57"146"0"0,52 45 115 0 0,-40-26 1401 0 0,130 88-1407 0 0,-74-30-1 0 0,-133-37 390 0 0,208 81-1010 0 0,-135-31 1 0 0,-78 20-140 0 0,-201 20-46 0 0,78 43 0 0 0,0 30 0 0 0,178-7 14 0 0,-88 17 84 0 0,302-65-91 0 0,-419 81 310 0 0,9 33 122 0 0,179-25 44 0 0,-277 143-1 0 0,52 51-210 0 0,380-226-266 0 0,3 3-1 0 0,-139 133 0 0 0,154-119-4 0 0,4 0 0 0 0,1 4 0 0 0,6 3 1 0 0,-68 123-1 0 0,87-132-13 0 0,5 1 1 0 0,2 2-1 0 0,2 0 0 0 0,5 5 1 0 0,-33 155-1 0 0,42-130-16 0 0,4-1 0 0 0,1 113-1 0 0,12-134 12 0 0,2-2-1 0 0,5 2 0 0 0,20 96 0 0 0,5-30-17 0 0,63 173 0 0 0,-55-217 9 0 0,60 109 0 0 0,-74-161 24 0 0,-24-47 2 0 0,56 113 0 0 0,93 138 0 0 0,37-14 130 0 0,19-16 44 0 0,62 34 22 0 0,12-19-16 0 0,75 36 36 0 0,178 70-50 0 0,-343-235-103 0 0,64 33-10 0 0,8-17 14 0 0,-52-46 59 0 0,4-8 0 0 0,1-11-1 0 0,443 66 1 0 0,-540-120 63 0 0,1-5-1 0 0,1-6 1 0 0,-2-6-1 0 0,191-36 1 0 0,204-78 573 0 0,-392 82-526 0 0,-4-6 0 0 0,127-67-1 0 0,213-157 357 0 0,8-77-152 0 0,-225 161-296 0 0,43-40-27 0 0,-222 168-67 0 0,-3-1 0 0 0,73-91 0 0 0,-71 68 31 0 0,-3-2 1 0 0,-4-3 0 0 0,-3-2-1 0 0,58-132 1 0 0,-68 109 206 0 0,54-190 1 0 0,-77 217-87 0 0,-3 1 0 0 0,-4-1 0 0 0,4-101 0 0 0,-13 70 80 0 0,-5 3 1 0 0,-4-2-1 0 0,-5 1 1 0 0,-32-149-1 0 0,-28-35 169 0 0,-126-339 1 0 0,159 537-374 0 0,-3 5 0 0 0,-73-120 0 0 0,-135-154 118 0 0,-71 9-84 0 0,180 214-85 0 0,78 80-1 0 0,-70-55-1 0 0,-79-43-4 0 0,108 88-6 0 0,-4 6 0 0 0,-2 3 0 0 0,-4 7 0 0 0,-136-51 0 0 0,-290-63 49 0 0,-69 51-11 0 0,178 69-53 0 0,95 42 10 0 0,0 33-177 0 0,250-13-229 0 0,-124 32 1 0 0,142-26-869 0 0,56-12 532 0 0,7-1 473 0 0,2-3 122 0 0,1 1 1 0 0,-1 0-1 0 0,1 0 1 0 0,-1 0 0 0 0,1 0-1 0 0,-1 0 1 0 0,1 0-1 0 0,0 0 1 0 0,-1 0-1 0 0,1 1 1 0 0,1-1-1 0 0,-3 3 1 0 0,-11 13-1235 0 0,14-16 1231 0 0,0-1-1 0 0,0 1 0 0 0,-1 0 1 0 0,1-1-1 0 0,-1 1 1 0 0,1-1-1 0 0,0 1 0 0 0,-1 0 1 0 0,1 0-1 0 0,0-1 1 0 0,0 1-1 0 0,-1 0 1 0 0,1-1-1 0 0,0 1 0 0 0,0 1 1 0 0,-6 32-5663 0 0,5 5-1517 0 0</inkml:trace>
  <inkml:trace contextRef="#ctx0" brushRef="#br0" timeOffset="3033.5">7234 17383 10047 0 0,'-276'-128'1348'0'0,"190"92"-97"0"0,-112-26 0 0 0,-269-41 1983 0 0,70 60-2040 0 0,-6 38-318 0 0,-467 87 362 0 0,430 14-675 0 0,10 34-101 0 0,262-78-301 0 0,14-1-82 0 0,-246 117 0 0 0,309-118-51 0 0,3 1 0 0 0,1 5 0 0 0,-145 124 0 0 0,163-113-28 0 0,4 3 0 0 0,-61 80 0 0 0,86-97-15 0 0,4 3 1 0 0,3 0-1 0 0,-38 82 0 0 0,32-51-25 0 0,-46 160 1 0 0,63-167 5 0 0,5 2 0 0 0,3 0 1 0 0,-7 98-1 0 0,15-56-23 0 0,14 185 1 0 0,5-185 13 0 0,6 1 0 0 0,59 213 1 0 0,-43-222-3 0 0,54 125 0 0 0,67 100 5 0 0,-101-234 20 0 0,5-4 0 0 0,79 107 0 0 0,-13-43 20 0 0,9-7 0 0 0,4-6 0 0 0,300 251 0 0 0,20-45 124 0 0,22-38 24 0 0,-132-140 18 0 0,13-26-10 0 0,-332-144-142 0 0,90 34 64 0 0,186 41-1 0 0,-259-76-55 0 0,228 53 139 0 0,3-23 13 0 0,258-10 189 0 0,-388-33-104 0 0,241-35-1 0 0,215-79 457 0 0,-456 81-452 0 0,1-10 0 0 0,141-66 0 0 0,-84 11 237 0 0,235-155 0 0 0,-238 112-193 0 0,-45 32-95 0 0,-108 77-149 0 0,257-185 315 0 0,-234 155-251 0 0,-2-4 1 0 0,-3-3-1 0 0,-2-4 0 0 0,-2-1 1 0 0,-6-4-1 0 0,-3-2 0 0 0,60-114 1 0 0,32-128 356 0 0,-121 255-292 0 0,-3-4 1 0 0,24-126-1 0 0,-34 135-35 0 0,-5-3 0 0 0,-2-1 0 0 0,-2 2 0 0 0,-3-3 0 0 0,-3 3 0 0 0,-19-123 0 0 0,-45-87 232 0 0,-24 6-62 0 0,-110-198 129 0 0,77 250-279 0 0,-17 10-76 0 0,-114-118 67 0 0,-27 20 56 0 0,114 139-210 0 0,36 37-17 0 0,-153-136 116 0 0,222 216-70 0 0,0 4 1 0 0,-132-74-1 0 0,63 55-11 0 0,-178-64 0 0 0,279 120-11 0 0,-215-62 22 0 0,150 50-4 0 0,-158-36-23 0 0,2-16-7 0 0,149 34 44 0 0,75 29-42 0 0,10 2 43 0 0,-28-8 12 0 0,18 7-53 0 0,26 9-13 0 0,0-1 0 0 0,0 1 0 0 0,0-1 0 0 0,-1 1 0 0 0,1 0 0 0 0,0-1 0 0 0,0 1 0 0 0,0 0 0 0 0,0 0 0 0 0,0 0 0 0 0,1 0 0 0 0,-2 0 0 0 0,1 0 0 0 0,0 0 0 0 0,0 0 0 0 0,0 0 0 0 0,-2 1 0 0 0,4 1 1 0 0,-1-1 0 0 0,1 1 0 0 0,-1-1 0 0 0,1 1 0 0 0,-1-1 0 0 0,1 1 0 0 0,0-1 0 0 0,0 1 0 0 0,0-1 0 0 0,1 3 0 0 0,1 1 52 0 0,-2-10 0 0 0,1-16-42 0 0,-6-5-11 0 0,-2 0 0 0 0,-4 1 0 0 0,0 3 0 0 0,-4-12-206 0 0,13 28 107 0 0,0 3-212 0 0,0-2-462 0 0,-3-13-1677 0 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11-03T17:54:47.490"/>
    </inkml:context>
    <inkml:brush xml:id="br0">
      <inkml:brushProperty name="width" value="0.05" units="cm"/>
      <inkml:brushProperty name="height" value="0.05" units="cm"/>
      <inkml:brushProperty name="color" value="#E71224"/>
    </inkml:brush>
  </inkml:definitions>
  <inkml:trace contextRef="#ctx0" brushRef="#br0">2218 2499 919 0 0,'-65'-35'80'0'0,"57"18"-80"0"0,0-4 0 0 0,0-1 0 0 0,0-4 0 0 0,0 0 720 0 0,4 1 128 0 0,-1-6 24 0 0,2 4 8 0 0,-1-1-672 0 0,0 2-136 0 0,-1 0-72 0 0,2-1 80 0 0,-1 7-80 0 0</inkml:trace>
  <inkml:trace contextRef="#ctx0" brushRef="#br0" timeOffset="531.97">426 2597 7831 0 0,'-23'8'167'0'0,"-92"29"476"0"0,-17 13 550 0 0,-1-7 6835 0 0,115-39-6421 0 0,14-3-315 0 0,8-5-63 0 0,36-36-279 0 0,1 1 0 0 0,57-39 1 0 0,104-57-391 0 0,-113 76-195 0 0,14-8-77 0 0,305-196 600 0 0,-345 227-757 0 0,224-130 340 0 0,-218 132-342 0 0,1 2 0 0 0,91-25 0 0 0,-103 42-40 0 0,-51 15-74 0 0,-1-1 0 0 0,1 1 1 0 0,-1 0-1 0 0,0 0 0 0 0,1 0 1 0 0,10 3-1 0 0,-14-2-8 0 0,0 0 0 0 0,-1 0 1 0 0,0 0-1 0 0,1 0 0 0 0,-1 0 0 0 0,1 0 0 0 0,-1 1 0 0 0,0 0 0 0 0,1-1 1 0 0,-1 1-1 0 0,-1-1 0 0 0,1 1 0 0 0,0 0 0 0 0,0 0 0 0 0,-1 0 1 0 0,1 0-1 0 0,0 2 0 0 0,-1-2 0 0 0,1 1 0 0 0,-1-1 0 0 0,0 1 0 0 0,0-1 1 0 0,1 7-1 0 0,-1-2 9 0 0,0 1 1 0 0,0 0-1 0 0,-1 0 1 0 0,0 1-1 0 0,0-2 1 0 0,0 1 0 0 0,-3 15-1 0 0,-3 4 26 0 0,-1-2-1 0 0,-12 36 1 0 0,-28 53 57 0 0,-211 389 270 0 0,156-315-242 0 0,-226 437 111 0 0,15 8-28 0 0,177-327-44 0 0,28 9 51 0 0,97-275-169 0 0,2 1 0 0 0,2 1 0 0 0,-5 59 1 0 0,11-85-38 0 0,1-2 1 0 0,0 1 0 0 0,1 2 0 0 0,1-1-1 0 0,0-1 1 0 0,1 0 0 0 0,1 1-1 0 0,0-2 1 0 0,0 1 0 0 0,2 0 0 0 0,0 0-1 0 0,9 16 1 0 0,-9-23 0 0 0,-1 0-1 0 0,1 0 1 0 0,0-1 0 0 0,1-1-1 0 0,-1 1 1 0 0,2-1 0 0 0,-2 1-1 0 0,1-1 1 0 0,9 5 0 0 0,-3-5-2 0 0,-2 0 0 0 0,1 0 1 0 0,1-1-1 0 0,-1-1 1 0 0,24 4-1 0 0,-12-5 6 0 0,0-1 0 0 0,-1-1 0 0 0,0-1 0 0 0,1-1 0 0 0,-1-2 0 0 0,41-7 0 0 0,-9-6-10 0 0,-1-2 1 0 0,-1-3 0 0 0,76-39 0 0 0,-56 18-291 0 0,120-92 1 0 0,-128 81-225 0 0,-2-3 1 0 0,-4-3 0 0 0,62-78-1 0 0,-21 11-933 0 0</inkml:trace>
  <inkml:trace contextRef="#ctx0" brushRef="#br0" timeOffset="933.47">1697 2460 12439 0 0,'16'-5'194'0'0,"-1"0"0"0"0,1-2 0 0 0,-1 0 0 0 0,1 0 1 0 0,-2-1-1 0 0,13-12 0 0 0,-8 8 46 0 0,211-150 5697 0 0,-89 60-3638 0 0,231-155 962 0 0,-173 124-1920 0 0,-149 105-973 0 0,-2 4 0 0 0,66-23 0 0 0,-96 40-248 0 0,1 2 0 0 0,0-1 0 0 0,1 1 0 0 0,35-2 1 0 0,-50 7-105 0 0,1 0 1 0 0,0 0-1 0 0,-1 1 1 0 0,1-1-1 0 0,-1 1 1 0 0,1 0-1 0 0,-1 1 1 0 0,1 0-1 0 0,0 1 1 0 0,-2-1-1 0 0,2 2 1 0 0,-1-2-1 0 0,0 1 1 0 0,-1 0-1 0 0,1 1 1 0 0,0-1-1 0 0,0 1 1 0 0,-2 0-1 0 0,1 1 1 0 0,8 7-1 0 0,-8-4-2 0 0,0-1 0 0 0,0 2 0 0 0,0-1 0 0 0,-1 0 0 0 0,0 0 0 0 0,-1 1 0 0 0,0 0 1 0 0,0-1-1 0 0,0 1 0 0 0,-1 0 0 0 0,0 13 0 0 0,-1 10 41 0 0,-9 60 1 0 0,9-92-56 0 0,-14 99 75 0 0,-5-2 1 0 0,-32 99-1 0 0,-77 191 83 0 0,122-368-150 0 0,-197 529 104 0 0,32-89-38 0 0,18 4 33 0 0,90-209 5 0 0,55-208-70 0 0,3-2 0 0 0,1 2 0 0 0,3 80 0 0 0,2-117-38 0 0,0-1-1 0 0,0 1 0 0 0,0 0 0 0 0,1-1 1 0 0,0 0-1 0 0,0 1 0 0 0,1 1 0 0 0,1-2 1 0 0,-1 0-1 0 0,1-1 0 0 0,0 0 0 0 0,9 14 1 0 0,-8-17 1 0 0,0 1 0 0 0,0 0 0 0 0,-1-1 1 0 0,1 0-1 0 0,0 0 0 0 0,1-1 0 0 0,-1 1 0 0 0,1-1 1 0 0,0 1-1 0 0,-1-2 0 0 0,1 0 0 0 0,0 0 0 0 0,0 0 1 0 0,0-1-1 0 0,1 0 0 0 0,-2 0 0 0 0,10 0 0 0 0,4-1 0 0 0,0-2 0 0 0,-1 0 0 0 0,0-1 1 0 0,0-1-1 0 0,0-1 0 0 0,0-1 0 0 0,-1 0 0 0 0,34-18 0 0 0,-8 0 4 0 0,-1-1 1 0 0,47-42 0 0 0,114-115-9 0 0,-17-20-53 0 0,96-147-491 0 0,-248 303 337 0 0,386-547-3639 0 0,-323 434 1842 0 0</inkml:trace>
  <inkml:trace contextRef="#ctx0" brushRef="#br0" timeOffset="1305.44">4485 1181 8751 0 0,'-240'218'3179'0'0,"97"-57"4373"0"0,118-131-6583 0 0,1 3 1 0 0,2-2-1 0 0,1 4 0 0 0,2-1 0 0 0,1 1 1 0 0,-14 41-1 0 0,28-68-821 0 0,2 0 0 0 0,-1 1 0 0 0,1 0 1 0 0,1 0-1 0 0,-1-1 0 0 0,1 0 0 0 0,0 17 0 0 0,1-23-121 0 0,1 1 0 0 0,-1-2 0 0 0,0 1 0 0 0,1 2 0 0 0,0-2 0 0 0,-1 0 0 0 0,1 0 0 0 0,-1 1 0 0 0,1-1 0 0 0,0 0 0 0 0,0 0 0 0 0,0 0 0 0 0,1 0 0 0 0,-1 0 0 0 0,1 0 0 0 0,-1 0 0 0 0,1-1 0 0 0,0 1 0 0 0,0-1 0 0 0,-1 1 0 0 0,1-2 0 0 0,-1 1 0 0 0,1 1 0 0 0,0-1 0 0 0,1 0 0 0 0,-1 0 0 0 0,0 0 0 0 0,0-1 0 0 0,1 1 0 0 0,-1-1 0 0 0,-1 1 0 0 0,4-1 0 0 0,5 2 38 0 0,0-2 1 0 0,0 1-1 0 0,-1-2 0 0 0,1 1 0 0 0,-1-1 1 0 0,1-1-1 0 0,12-3 0 0 0,5-3 45 0 0,32-16 1 0 0,11-11 39 0 0,-1-1 1 0 0,68-51 0 0 0,119-106 126 0 0,116-119-24 0 0,-123 74-171 0 0,-24-13-46 0 0,-189 202-13 0 0,44-72 0 0 0,-64 91-4 0 0,1 0 1 0 0,-3-3-1 0 0,18-55 1 0 0,-27 75-6 0 0,-1-1 0 0 0,-1-1 0 0 0,-2 2 0 0 0,1-1 0 0 0,0 1-1 0 0,-2-33 1 0 0,0 40 2 0 0,-1-1 0 0 0,-1 0 0 0 0,1 0-1 0 0,0 1 1 0 0,-1 0 0 0 0,0-1 0 0 0,-1 1-1 0 0,0-2 1 0 0,0 2 0 0 0,0 0 0 0 0,0 0-1 0 0,-1 1 1 0 0,0-2 0 0 0,-1 2 0 0 0,1 0-1 0 0,-7-6 1 0 0,-4-1 42 0 0,-1 0 1 0 0,-1 2-1 0 0,0-3 0 0 0,1 4 1 0 0,-1 0-1 0 0,-1 1 1 0 0,0 2-1 0 0,-33-9 0 0 0,12 5 18 0 0,0 4-1 0 0,1 1 0 0 0,-56 1 1 0 0,18 7 34 0 0,-128 24 1 0 0,127-13-107 0 0,0 3 0 0 0,0 5 0 0 0,3 3 0 0 0,-143 69 0 0 0,-110 102-504 0 0,269-162 384 0 0,-30 27-621 0 0,75-51 238 0 0,0 0-1 0 0,2 0 1 0 0,-2 1-1 0 0,-12 18 0 0 0,22-25-2222 0 0</inkml:trace>
  <inkml:trace contextRef="#ctx0" brushRef="#br0" timeOffset="1663.51">6240 1 7831 0 0,'0'0'706'0'0,"-4"2"-578"0"0,2-1-124 0 0,-1 2-3 0 0,-1-1 0 0 0,0 1 0 0 0,0 0 0 0 0,0 0 0 0 0,1 0 0 0 0,0 1 0 0 0,-1-1 0 0 0,1 2 0 0 0,-4 4 0 0 0,-4 14 605 0 0,0 2 0 0 0,1 1 1 0 0,-7 28-1 0 0,9-31 149 0 0,-96 313 7318 0 0,-110 321-2975 0 0,-109 260-3514 0 0,104-307-1031 0 0,-124 365-66 0 0,297-834-450 0 0,-109 342 56 0 0,20-1-19 0 0,131-467-63 0 0,-36 167-127 0 0,30-126-198 0 0,-4 69-1 0 0,13-110 201 0 0,0 0-1 0 0,1-1 0 0 0,0 2 1 0 0,2 0-1 0 0,0-1 0 0 0,0-1 1 0 0,1 2-1 0 0,5 16 0 0 0,-6-29 4 0 0,-1 2-1 0 0,1-1 0 0 0,0-1 0 0 0,0 0 0 0 0,0 0 0 0 0,0 2 0 0 0,1-2 0 0 0,-2 0 0 0 0,8 6 0 0 0,-7-7 13 0 0,1-1 0 0 0,-1 1 0 0 0,1-1 0 0 0,-2 1 0 0 0,2-1 0 0 0,0 0 0 0 0,-1 0-1 0 0,1 0 1 0 0,0-1 0 0 0,0 1 0 0 0,-1-1 0 0 0,1 1 0 0 0,5-1 0 0 0,-1 0-185 0 0,0-1 0 0 0,1-1 1 0 0,-1 1-1 0 0,8-4 0 0 0</inkml:trace>
  <inkml:trace contextRef="#ctx0" brushRef="#br0" timeOffset="2021.92">5763 3981 8751 0 0,'-10'45'141'0'0,"-21"98"512"0"0,23-90-504 0 0,1 1 0 0 0,2 1 1 0 0,3-1-1 0 0,5 62 0 0 0,-1-98 989 0 0,0 1 0 0 0,1 1 0 0 0,1-3 0 0 0,0 1 0 0 0,2 0 0 0 0,0 0-1 0 0,0 1 1 0 0,2-3 0 0 0,1 0 0 0 0,13 21 0 0 0,-15-27-467 0 0,1-1 0 0 0,-1 3 0 0 0,2-3-1 0 0,-1 0 1 0 0,1-1 0 0 0,-1-1 0 0 0,2 0 0 0 0,18 11 0 0 0,-19-13-596 0 0,1 0 0 0 0,1-1 0 0 0,-1 0 0 0 0,1-1 0 0 0,-1 0 0 0 0,13 1 0 0 0,-7-3 68 0 0,1 0-1 0 0,0-1 1 0 0,0-1-1 0 0,-1-1 1 0 0,-1 0-1 0 0,1-1 1 0 0,1-1-1 0 0,-2-1 1 0 0,29-11-1 0 0,-1-5 55 0 0,-1-1-1 0 0,46-36 1 0 0,-44 27-90 0 0,-1 0 0 0 0,-1-4 1 0 0,69-73-1 0 0,-81 70-18 0 0,54-83 0 0 0,-67 91-59 0 0,-1-2 0 0 0,-1 0 0 0 0,19-55 0 0 0,-27 64-16 0 0,-1 2 0 0 0,-1-2-1 0 0,-2-1 1 0 0,0 0-1 0 0,0 2 1 0 0,-2-33-1 0 0,-2 36-1 0 0,-1-2-1 0 0,-1 3 1 0 0,0 0-1 0 0,-1-1 0 0 0,-1 0 1 0 0,-1 0-1 0 0,0 1 1 0 0,-14-25-1 0 0,9 21 4 0 0,0 3 0 0 0,-2 1 0 0 0,0-1 0 0 0,1 2 0 0 0,-3-1 0 0 0,-1 3 1 0 0,1-1-1 0 0,-2 1 0 0 0,-28-21 0 0 0,24 23-686 0 0,-2 0 1 0 0,-44-19-1 0 0,40 21-1793 0 0,0 3 0 0 0,-41-7 0 0 0,-66-2-7451 0 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0-07T17:39:56.531"/>
    </inkml:context>
    <inkml:brush xml:id="br0">
      <inkml:brushProperty name="width" value="0.05" units="cm"/>
      <inkml:brushProperty name="height" value="0.05" units="cm"/>
      <inkml:brushProperty name="color" value="#004F8B"/>
    </inkml:brush>
  </inkml:definitions>
  <inkml:trace contextRef="#ctx0" brushRef="#br0">5424 7133 29030 0 0,'-17'4'2585'0'0,"3"1"-2073"0"0,6 2-408 0 0,7-4-104 0 0,4-1 128 0 0,-2-1 0 0 0,-2 3 0 0 0,-1-1 0 0 0,7-3-640 0 0,5-6-120 0 0,7-4-24 0 0,0-5-9 0 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8-12T18:14:58.167"/>
    </inkml:context>
    <inkml:brush xml:id="br0">
      <inkml:brushProperty name="width" value="0.05" units="cm"/>
      <inkml:brushProperty name="height" value="0.05" units="cm"/>
      <inkml:brushProperty name="color" value="#E71224"/>
    </inkml:brush>
  </inkml:definitions>
  <inkml:trace contextRef="#ctx0" brushRef="#br0">1477 4662 11055 0 0,'-14'17'488'0'0,"4"-8"104"0"0,-8 8 7600 0 0,31-19-7808 0 0,3-7-384 0 0,-1-8 0 0 0,3-10-5536 0 0,4-12-1088 0 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8-12T18:14:23.115"/>
    </inkml:context>
    <inkml:brush xml:id="br0">
      <inkml:brushProperty name="width" value="0.05" units="cm"/>
      <inkml:brushProperty name="height" value="0.05" units="cm"/>
      <inkml:brushProperty name="color" value="#E71224"/>
    </inkml:brush>
  </inkml:definitions>
  <inkml:trace contextRef="#ctx0" brushRef="#br0">4898 1297 18775 0 0,'0'0'3744'0'0,"11"-17"-6728"0"0,0 3 1320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12-08T14:13:03.664"/>
    </inkml:context>
    <inkml:brush xml:id="br0">
      <inkml:brushProperty name="width" value="0.05" units="cm"/>
      <inkml:brushProperty name="height" value="0.05" units="cm"/>
      <inkml:brushProperty name="color" value="#E71224"/>
    </inkml:brush>
  </inkml:definitions>
  <inkml:trace contextRef="#ctx0" brushRef="#br0">14093 717 919 0 0,'0'0'80'0'0,"-2"-5"-80"0"0,-2 0 0 0 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0-13T00:51:11.331"/>
    </inkml:context>
    <inkml:brush xml:id="br0">
      <inkml:brushProperty name="width" value="0.05" units="cm"/>
      <inkml:brushProperty name="height" value="0.05" units="cm"/>
    </inkml:brush>
  </inkml:definitions>
  <inkml:trace contextRef="#ctx0" brushRef="#br0">63 0 10624,'-29'21'4032,"17"-13"-3136,-5-1-32,13-4-193,4-3-543,0 5-160,0-5-416,0 0-95,0-5 255,4 2-352,4-1-32,1-2-512,-1 1-128,4 2-1056,4-1-1760,-3 4 928</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6-10-28T13:05:21.591"/>
    </inkml:context>
    <inkml:brush xml:id="br0">
      <inkml:brushProperty name="width" value="0.025" units="cm"/>
      <inkml:brushProperty name="height" value="0.025" units="cm"/>
    </inkml:brush>
  </inkml:definitions>
  <inkml:traceGroup>
    <inkml:annotationXML>
      <emma:emma xmlns:emma="http://www.w3.org/2003/04/emma" version="1.0">
        <emma:interpretation id="{3A8F97B0-7165-460E-B686-689B23C8F815}" emma:medium="tactile" emma:mode="ink">
          <msink:context xmlns:msink="http://schemas.microsoft.com/ink/2010/main" type="writingRegion" rotatedBoundingBox="7411,19580 7754,19580 7754,19668 7411,19668"/>
        </emma:interpretation>
      </emma:emma>
    </inkml:annotationXML>
    <inkml:traceGroup>
      <inkml:annotationXML>
        <emma:emma xmlns:emma="http://www.w3.org/2003/04/emma" version="1.0">
          <emma:interpretation id="{5F1CD918-FA68-49C6-A223-3ACE1F878216}" emma:medium="tactile" emma:mode="ink">
            <msink:context xmlns:msink="http://schemas.microsoft.com/ink/2010/main" type="paragraph" rotatedBoundingBox="7411,19580 7754,19580 7754,19668 7411,19668" alignmentLevel="1"/>
          </emma:interpretation>
        </emma:emma>
      </inkml:annotationXML>
      <inkml:traceGroup>
        <inkml:annotationXML>
          <emma:emma xmlns:emma="http://www.w3.org/2003/04/emma" version="1.0">
            <emma:interpretation id="{63A7A4F8-FD89-4D17-8F42-0DC9549C073A}" emma:medium="tactile" emma:mode="ink">
              <msink:context xmlns:msink="http://schemas.microsoft.com/ink/2010/main" type="line" rotatedBoundingBox="7411,19580 7754,19580 7754,19668 7411,19668"/>
            </emma:interpretation>
          </emma:emma>
        </inkml:annotationXML>
        <inkml:traceGroup>
          <inkml:annotationXML>
            <emma:emma xmlns:emma="http://www.w3.org/2003/04/emma" version="1.0">
              <emma:interpretation id="{99E50E79-6BD9-4883-BAB8-8E8BA02B058F}" emma:medium="tactile" emma:mode="ink">
                <msink:context xmlns:msink="http://schemas.microsoft.com/ink/2010/main" type="inkWord" rotatedBoundingBox="7446,19580 7478,19662 7439,19677 7406,19595"/>
              </emma:interpretation>
              <emma:one-of disjunction-type="recognition" id="oneOf0">
                <emma:interpretation id="interp0" emma:lang="en-US" emma:confidence="0">
                  <emma:literal>•</emma:literal>
                </emma:interpretation>
                <emma:interpretation id="interp1" emma:lang="en-US" emma:confidence="0">
                  <emma:literal>C</emma:literal>
                </emma:interpretation>
                <emma:interpretation id="interp2" emma:lang="en-US" emma:confidence="0">
                  <emma:literal>.</emma:literal>
                </emma:interpretation>
                <emma:interpretation id="interp3" emma:lang="en-US" emma:confidence="0">
                  <emma:literal>G</emma:literal>
                </emma:interpretation>
                <emma:interpretation id="interp4" emma:lang="en-US" emma:confidence="0">
                  <emma:literal>e</emma:literal>
                </emma:interpretation>
              </emma:one-of>
            </emma:emma>
          </inkml:annotationXML>
          <inkml:trace contextRef="#ctx0" brushRef="#br0">7466 19670 7680,'-10'-9'2880,"2"9"-1536,8-9-928,0 0 704,-9 9-576,9 0-160,0-9-288,-9 9-96,9-8 0,0 8 0,0-9 0,-8 9-160,8 0 32,0 0-160,-9-9 32,9 9-96,0 0 0,0-8-320,9 8-32,-1-10-352,1 10-128,0-8-1696</inkml:trace>
        </inkml:traceGroup>
        <inkml:traceGroup>
          <inkml:annotationXML>
            <emma:emma xmlns:emma="http://www.w3.org/2003/04/emma" version="1.0">
              <emma:interpretation id="{E857CDEA-4E27-4586-A5EA-BC8CE60D54AF}" emma:medium="tactile" emma:mode="ink">
                <msink:context xmlns:msink="http://schemas.microsoft.com/ink/2010/main" type="inkWord" rotatedBoundingBox="7725,19602 7753,19595 7756,19606 7728,19613"/>
              </emma:interpretation>
              <emma:one-of disjunction-type="recognition" id="oneOf1">
                <emma:interpretation id="interp5" emma:lang="en-US" emma:confidence="0">
                  <emma:literal>+</emma:literal>
                </emma:interpretation>
                <emma:interpretation id="interp6" emma:lang="en-US" emma:confidence="0">
                  <emma:literal>t</emma:literal>
                </emma:interpretation>
                <emma:interpretation id="interp7" emma:lang="en-US" emma:confidence="0">
                  <emma:literal>4</emma:literal>
                </emma:interpretation>
                <emma:interpretation id="interp8" emma:lang="en-US" emma:confidence="0">
                  <emma:literal>&lt;</emma:literal>
                </emma:interpretation>
                <emma:interpretation id="interp9" emma:lang="en-US" emma:confidence="0">
                  <emma:literal>•</emma:literal>
                </emma:interpretation>
              </emma:one-of>
            </emma:emma>
          </inkml:annotationXML>
          <inkml:trace contextRef="#ctx0" brushRef="#br0" timeOffset="1201">7756 19609 8320,'-9'0'3168,"0"0"-1728,0 0-1248,9 0 640,0 0-512,0 0-96</inkml:trace>
          <inkml:trace contextRef="#ctx0" brushRef="#br0" timeOffset="1362">7729 19609 14560,'9'0'-256,"-9"0"-96,0 0 32,0 0 32,0 0 32,0 0 0,0 0-352,9 0-96,-9-9-480,0 9-128,9 0-1472</inkml:trace>
        </inkml:traceGroup>
      </inkml:traceGroup>
    </inkml:traceGroup>
  </inkml:traceGroup>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11-17T21:21:49.001"/>
    </inkml:context>
    <inkml:brush xml:id="br0">
      <inkml:brushProperty name="width" value="0.05" units="cm"/>
      <inkml:brushProperty name="height" value="0.05" units="cm"/>
    </inkml:brush>
  </inkml:definitions>
  <inkml:trace contextRef="#ctx0" brushRef="#br0">19393 233 16127 0 0,'-16'-6'1432'0'0,"0"3"-1144"0"0,0 1-288 0 0,4 1 0 0 0,3 1 1248 0 0,2 1 3152 0 0,1 4-5344 0 0,1 0-488 0 0</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3-26T17:29:54.826"/>
    </inkml:context>
    <inkml:brush xml:id="br0">
      <inkml:brushProperty name="width" value="0.05" units="cm"/>
      <inkml:brushProperty name="height" value="0.05" units="cm"/>
      <inkml:brushProperty name="color" value="#004F8B"/>
    </inkml:brush>
  </inkml:definitions>
  <inkml:trace contextRef="#ctx0" brushRef="#br0">37 34 23671 0 0,'-16'-25'2104'0'0,"3"18"-1688"0"0,6 5-328 0 0,12 11-2184 0 0,5 0 912 0 0</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7-11-22T00:25:59.658"/>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01T14:24:45.206"/>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01T14:25:11.150"/>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01T14:25:21.683"/>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01T14:25:27.111"/>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01T14:25:54.295"/>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5-05T15:50:07.144"/>
    </inkml:context>
    <inkml:brush xml:id="br0">
      <inkml:brushProperty name="width" value="0.05" units="cm"/>
      <inkml:brushProperty name="height" value="0.05" units="cm"/>
      <inkml:brushProperty name="color" value="#E71224"/>
    </inkml:brush>
  </inkml:definitions>
  <inkml:trace contextRef="#ctx0" brushRef="#br0">43 1 1839 0 0,'0'0'160'0'0,"-10"8"-160"0"0,2-1 0 0 0,-7 8 9464 0 0,5-10-4912 0 0</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01T14:26:01.614"/>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01T14:26:07.093"/>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12T22:01:08.967"/>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30T13:42:09.688"/>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30T13:42:18.083"/>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30T13:42:25.649"/>
    </inkml:context>
    <inkml:brush xml:id="br0">
      <inkml:brushProperty name="width" value="0.025" units="cm"/>
      <inkml:brushProperty name="height" value="0.025" units="cm"/>
    </inkml:brush>
  </inkml:definitions>
  <inkml:trace contextRef="#ctx0" brushRef="#br0">15342 27736 14464,'-34'0'5343,"10"-12"-2879,1 12-2720,23 0 832,0 0-448,-12 0-32,12-12-800,0 12-352,0 0 544,0-12-1152,12 1-448,-1 11-3071</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12-05T21:26:31.977"/>
    </inkml:context>
    <inkml:brush xml:id="br0">
      <inkml:brushProperty name="width" value="0.05" units="cm"/>
      <inkml:brushProperty name="height" value="0.05" units="cm"/>
      <inkml:brushProperty name="color" value="#E71224"/>
    </inkml:brush>
  </inkml:definitions>
  <inkml:trace contextRef="#ctx0" brushRef="#br0">796 3093 5983 0 0,'12'24'264'0'0,"-5"-13"56"0"0,-3-5-256 0 0,1-4-64 0 0,-1-7 0 0 0</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0-21T14:02:42.998"/>
    </inkml:context>
    <inkml:brush xml:id="br0">
      <inkml:brushProperty name="width" value="0.05" units="cm"/>
      <inkml:brushProperty name="height" value="0.05" units="cm"/>
      <inkml:brushProperty name="color" value="#E71224"/>
    </inkml:brush>
  </inkml:definitions>
  <inkml:trace contextRef="#ctx0" brushRef="#br0">16749 1382 6673 0 0,'13'-7'288'0'0,"-7"2"73"0"0</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0-22T15:43:58.904"/>
    </inkml:context>
    <inkml:brush xml:id="br0">
      <inkml:brushProperty name="width" value="0.05" units="cm"/>
      <inkml:brushProperty name="height" value="0.05" units="cm"/>
      <inkml:brushProperty name="color" value="#E71224"/>
    </inkml:brush>
  </inkml:definitions>
  <inkml:trace contextRef="#ctx0" brushRef="#br0">59 60 16131 0 0,'-5'-16'1433'0'0,"0"5"-1145"0"0,0 5-288 0 0,3 3 0 0 0,0 3 472 0 0,-1-2 40 0 0,-3-5 0 0 0,-3-2 8 0 0,-1 3-520 0 0,2 6-200 0 0,4 11 8 0 0,8 19-3297 0 0,6-1-663 0 0,6 0-129 0 0</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07-03T11:42:47.413"/>
    </inkml:context>
    <inkml:brush xml:id="br0">
      <inkml:brushProperty name="width" value="0.05" units="cm"/>
      <inkml:brushProperty name="height" value="0.05" units="cm"/>
      <inkml:brushProperty name="color" value="#5B2D90"/>
    </inkml:brush>
  </inkml:definitions>
  <inkml:trace contextRef="#ctx0" brushRef="#br0">24 116 10624,'-8'0'1127,"1"-1"-90,2-1-104,2-1-117,2 2-456,1-1-34,0 0-35,1-1-38,1 0-39,0 0-41,1 0-42,0-1-43,2-1 196,-1-1-46,0 0-42,0-1-41,0 0-38,-1 0-34,4-7-9,-1 0-117,-5 13 236,-1 0-53,0 0-49,1 0-47,-1 0-45,0 0-41,0-1-41,1 1-37,-1-2-221,0 1-119,0-1-99,0 1-79,0 0-498,0 1-674,0 2 931,0 1 64,0 1 324,0 0 54,0 2-939,0 3-789</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5-05T15:50:07.148"/>
    </inkml:context>
    <inkml:brush xml:id="br0">
      <inkml:brushProperty name="width" value="0.05" units="cm"/>
      <inkml:brushProperty name="height" value="0.05" units="cm"/>
      <inkml:brushProperty name="color" value="#E71224"/>
    </inkml:brush>
  </inkml:definitions>
  <inkml:trace contextRef="#ctx0" brushRef="#br0">75 0 455 0 0,'-14'9'0'0'0,"6"-2"0"0"0,0-1 0 0 0,-1-1 0 0 0,-1 4 2680 0 0,2-3 3760 0 0,-1 0-2824 0 0,0-2-3880 0 0</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10-12T15:26:16.468"/>
    </inkml:context>
    <inkml:brush xml:id="br0">
      <inkml:brushProperty name="width" value="0.05" units="cm"/>
      <inkml:brushProperty name="height" value="0.05" units="cm"/>
      <inkml:brushProperty name="color" value="#E71224"/>
    </inkml:brush>
  </inkml:definitions>
  <inkml:trace contextRef="#ctx0" brushRef="#br0">0 18 10591 0 0,'0'0'488'0'0,"1"-2"-12"0"0,3-13 6504 0 0,-2 15-6900 0 0,5 1-64 0 0,-6-1-90 0 0,0 0-1 0 0,-1 0 1 0 0,1 1-1 0 0,0-1 1 0 0,0 0-1 0 0,0 0 1 0 0,0 1 0 0 0,0-1-1 0 0,0 0 1 0 0,0 1-1 0 0,0-1 1 0 0,-1 1-1 0 0,1-1 1 0 0,0 1-1 0 0,0 0 1 0 0,-1-1-1 0 0,1 1 1 0 0,0 0-1 0 0,-1 0 1 0 0,1-1 0 0 0,-1 1-1 0 0,1 0 1 0 0,-1 0-1 0 0,1 0 1 0 0,-1 0-1 0 0,1-1 1 0 0,-1 3-1 0 0,1-2-220 0 0,-1 1-709 0 0</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0-13T01:16:53.268"/>
    </inkml:context>
    <inkml:brush xml:id="br0">
      <inkml:brushProperty name="width" value="0.05" units="cm"/>
      <inkml:brushProperty name="height" value="0.05" units="cm"/>
    </inkml:brush>
  </inkml:definitions>
  <inkml:trace contextRef="#ctx0" brushRef="#br0">170 0 6656,'-54'41'2528,"43"-17"-1952,-7 10-32,10-17-160,1 12-352,1 12 0,1 17-32,-1 17 0,-1 12 0,2 6-640,-8 6-224,2 5-480,4-10-192,-4-7-576</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0-13T01:16:56.164"/>
    </inkml:context>
    <inkml:brush xml:id="br0">
      <inkml:brushProperty name="width" value="0.05" units="cm"/>
      <inkml:brushProperty name="height" value="0.05" units="cm"/>
    </inkml:brush>
  </inkml:definitions>
  <inkml:trace contextRef="#ctx0" brushRef="#br0">7 8 6016,'-6'-7'2272,"12"7"-1760,-6 7 0,0-7-160,5 13-224,13 4-32,0 14-96,7 12-96,6 10 64,5 8-416,7 7-128,-1-2-1440,1 7-1184,0-12 1184</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11T17:11:42.677"/>
    </inkml:context>
    <inkml:brush xml:id="br0">
      <inkml:brushProperty name="width" value="0.025" units="cm"/>
      <inkml:brushProperty name="height" value="0.025" units="cm"/>
    </inkml:brush>
  </inkml:definitions>
  <inkml:trace contextRef="#ctx0" brushRef="#br0">14486 16974 5120</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11T17:11:42.678"/>
    </inkml:context>
    <inkml:brush xml:id="br0">
      <inkml:brushProperty name="width" value="0" units="cm"/>
      <inkml:brushProperty name="height" value="0" units="cm"/>
    </inkml:brush>
  </inkml:definitions>
  <inkml:trace contextRef="#ctx0" brushRef="#br0">33880 13790 7968,'22'45'-4352</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8-11T17:11:42.679"/>
    </inkml:context>
    <inkml:brush xml:id="br0">
      <inkml:brushProperty name="width" value="0.025" units="cm"/>
      <inkml:brushProperty name="height" value="0.025" units="cm"/>
    </inkml:brush>
  </inkml:definitions>
  <inkml:trace contextRef="#ctx0" brushRef="#br0">8185 9373 6176,'-23'0'-32,"23"0"32,0 0 64,0 0-32,0 0-32,0 0-480,0 0-1280,23 0-224,-23 0 864,22 0 544</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8-11T17:11:42.682"/>
    </inkml:context>
    <inkml:brush xml:id="br0">
      <inkml:brushProperty name="width" value="0.05" units="cm"/>
      <inkml:brushProperty name="height" value="0.05" units="cm"/>
      <inkml:brushProperty name="color" value="#FF0066"/>
    </inkml:brush>
  </inkml:definitions>
  <inkml:trace contextRef="#ctx0" brushRef="#br0">89 73 9215 0 0,'-10'-9'816'0'0,"2"-1"-656"0"0,1 1-160 0 0,-4 0 0 0 0,-1 0 1384 0 0,2 1 248 0 0,0 1 40 0 0,4 3 16 0 0,-2-1-200 0 0,3 2-16 0 0,3 17-1472 0 0,2 1-5176 0 0,3 4-1088 0 0</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6-11-11T18:46:47.325"/>
    </inkml:context>
    <inkml:brush xml:id="br0">
      <inkml:brushProperty name="width" value="0.025" units="cm"/>
      <inkml:brushProperty name="height" value="0.025" units="cm"/>
    </inkml:brush>
  </inkml:definitions>
  <inkml:traceGroup>
    <inkml:annotationXML>
      <emma:emma xmlns:emma="http://www.w3.org/2003/04/emma" version="1.0">
        <emma:interpretation id="{894613AD-3F76-42CC-8155-85998BCE53E0}" emma:medium="tactile" emma:mode="ink">
          <msink:context xmlns:msink="http://schemas.microsoft.com/ink/2010/main" type="writingRegion" rotatedBoundingBox="195738,3217 196902,3217 196902,3450 195738,3450"/>
        </emma:interpretation>
      </emma:emma>
    </inkml:annotationXML>
    <inkml:traceGroup>
      <inkml:annotationXML>
        <emma:emma xmlns:emma="http://www.w3.org/2003/04/emma" version="1.0">
          <emma:interpretation id="{EAA14099-F93E-4CB5-AAD9-207342F57A98}" emma:medium="tactile" emma:mode="ink">
            <msink:context xmlns:msink="http://schemas.microsoft.com/ink/2010/main" type="paragraph" rotatedBoundingBox="195738,3217 196902,3217 196902,3450 195738,3450" alignmentLevel="1"/>
          </emma:interpretation>
        </emma:emma>
      </inkml:annotationXML>
      <inkml:traceGroup>
        <inkml:annotationXML>
          <emma:emma xmlns:emma="http://www.w3.org/2003/04/emma" version="1.0">
            <emma:interpretation id="{8EA045CC-A783-48F5-85A9-CC373390C817}" emma:medium="tactile" emma:mode="ink">
              <msink:context xmlns:msink="http://schemas.microsoft.com/ink/2010/main" type="line" rotatedBoundingBox="195738,3217 196902,3217 196902,3450 195738,3450"/>
            </emma:interpretation>
          </emma:emma>
        </inkml:annotationXML>
        <inkml:traceGroup>
          <inkml:annotationXML>
            <emma:emma xmlns:emma="http://www.w3.org/2003/04/emma" version="1.0">
              <emma:interpretation id="{30BA27F7-AA6C-4873-B165-31228CB78C46}" emma:medium="tactile" emma:mode="ink">
                <msink:context xmlns:msink="http://schemas.microsoft.com/ink/2010/main" type="inkWord" rotatedBoundingBox="195715,3293 195922,3199 195945,3251 195739,3345"/>
              </emma:interpretation>
              <emma:one-of disjunction-type="recognition" id="oneOf0">
                <emma:interpretation id="interp0" emma:lang="en-US" emma:confidence="0">
                  <emma:literal>•</emma:literal>
                </emma:interpretation>
                <emma:interpretation id="interp1" emma:lang="en-US" emma:confidence="0">
                  <emma:literal>.</emma:literal>
                </emma:interpretation>
                <emma:interpretation id="interp2" emma:lang="en-US" emma:confidence="0">
                  <emma:literal>s</emma:literal>
                </emma:interpretation>
                <emma:interpretation id="interp3" emma:lang="en-US" emma:confidence="0">
                  <emma:literal>€</emma:literal>
                </emma:interpretation>
                <emma:interpretation id="interp4" emma:lang="en-US" emma:confidence="0">
                  <emma:literal>:</emma:literal>
                </emma:interpretation>
              </emma:one-of>
            </emma:emma>
          </inkml:annotationXML>
          <inkml:trace contextRef="#ctx0" brushRef="#br0">195932 3218 3456,'-27'0'1408,"27"0"-768,0 18-768,27-18 256,-27 18 1696,-27 0 832,0-18 160,27 0 64,0 0-1249,0-18-511,-28 18-672,28 0-320,-28 0-64,28 0-64,-27 18 64,0-18-320,27 18-128,-28 17-3135,28-17-1377,0-18 2240,0 0 1216,28-18 1024</inkml:trace>
        </inkml:traceGroup>
        <inkml:traceGroup>
          <inkml:annotationXML>
            <emma:emma xmlns:emma="http://www.w3.org/2003/04/emma" version="1.0">
              <emma:interpretation id="{12F60DE5-C783-49BE-9DF7-52EB05ABDA2A}" emma:medium="tactile" emma:mode="ink">
                <msink:context xmlns:msink="http://schemas.microsoft.com/ink/2010/main" type="inkWord" rotatedBoundingBox="196902,3432 196902,3450 196887,3450 196887,3432"/>
              </emma:interpretation>
              <emma:one-of disjunction-type="recognition" id="oneOf1">
                <emma:interpretation id="interp5" emma:lang="en-US" emma:confidence="1">
                  <emma:literal>~</emma:literal>
                </emma:interpretation>
                <emma:interpretation id="interp6" emma:lang="en-US" emma:confidence="0">
                  <emma:literal>•</emma:literal>
                </emma:interpretation>
                <emma:interpretation id="interp7" emma:lang="en-US" emma:confidence="0">
                  <emma:literal>:</emma:literal>
                </emma:interpretation>
                <emma:interpretation id="interp8" emma:lang="en-US" emma:confidence="0">
                  <emma:literal>i</emma:literal>
                </emma:interpretation>
                <emma:interpretation id="interp9" emma:lang="en-US" emma:confidence="0">
                  <emma:literal>r</emma:literal>
                </emma:interpretation>
              </emma:one-of>
            </emma:emma>
          </inkml:annotationXML>
          <inkml:trace contextRef="#ctx0" brushRef="#br0" timeOffset="-1696">196889 3451 3712,'0'0'1408,"0"0"-768,0 0-768,0 0 256,0 0-224,0 0 0,0 0 64,0 0 0,0 0 32,0 0 0,0 0 0,0-18 0</inkml:trace>
        </inkml:traceGroup>
      </inkml:traceGroup>
    </inkml:traceGroup>
  </inkml:traceGroup>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12-08T21:25:21.819"/>
    </inkml:context>
    <inkml:brush xml:id="br0">
      <inkml:brushProperty name="width" value="0.05" units="cm"/>
      <inkml:brushProperty name="height" value="0.05" units="cm"/>
      <inkml:brushProperty name="color" value="#004F8B"/>
    </inkml:brush>
  </inkml:definitions>
  <inkml:trace contextRef="#ctx0" brushRef="#br0">1156 452 24879 0 0,'-16'-30'7524'0'0,"27"39"-17543"0"0</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11-18T17:30:40.265"/>
    </inkml:context>
    <inkml:brush xml:id="br0">
      <inkml:brushProperty name="width" value="0.05" units="cm"/>
      <inkml:brushProperty name="height" value="0.05" units="cm"/>
      <inkml:brushProperty name="color" value="#E71224"/>
    </inkml:brush>
  </inkml:definitions>
  <inkml:trace contextRef="#ctx0" brushRef="#br0">1 39 1375 0 0,'0'0'128'0'0,"13"-1"-128"0"0,-1 0 0 0 0,-1-1 488 0 0,0 1 80 0 0,0 0 8 0 0,0-1 8 0 0,-1 0-584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5-05T15:50:07.149"/>
    </inkml:context>
    <inkml:brush xml:id="br0">
      <inkml:brushProperty name="width" value="0.05" units="cm"/>
      <inkml:brushProperty name="height" value="0.05" units="cm"/>
      <inkml:brushProperty name="color" value="#E71224"/>
    </inkml:brush>
  </inkml:definitions>
  <inkml:trace contextRef="#ctx0" brushRef="#br0">0 1 455 0 0,'0'0'7640'0'0,"2"0"-6781"0"0,40 7 4178 0 0,-25 1-4507 0 0,-16-7-996 0 0</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11-18T17:30:40.974"/>
    </inkml:context>
    <inkml:brush xml:id="br0">
      <inkml:brushProperty name="width" value="0.05" units="cm"/>
      <inkml:brushProperty name="height" value="0.05" units="cm"/>
      <inkml:brushProperty name="color" value="#E71224"/>
    </inkml:brush>
  </inkml:definitions>
  <inkml:trace contextRef="#ctx0" brushRef="#br0">1126 142 12671 0 0,'0'0'1368'0'0,"12"3"-1368"0"0,0-1 392 0 0,0 3 56 0 0,0-3 0 0 0,3 1-4480 0 0,1 1-896 0 0</inkml:trace>
</inkml:ink>
</file>

<file path=xl/ink/ink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11-18T17:30:42.736"/>
    </inkml:context>
    <inkml:brush xml:id="br0">
      <inkml:brushProperty name="width" value="0.05" units="cm"/>
      <inkml:brushProperty name="height" value="0.05" units="cm"/>
      <inkml:brushProperty name="color" value="#E71224"/>
    </inkml:brush>
  </inkml:definitions>
  <inkml:trace contextRef="#ctx0" brushRef="#br0">1 1 919 0 0,'39'5'80'0'0,"-11"-2"-80"0"0,5-3 0 0 0,2 1 0 0 0,1 1 1072 0 0</inkml:trace>
</inkml:ink>
</file>

<file path=xl/ink/ink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11-18T17:46:13.021"/>
    </inkml:context>
    <inkml:brush xml:id="br0">
      <inkml:brushProperty name="width" value="0.05" units="cm"/>
      <inkml:brushProperty name="height" value="0.05" units="cm"/>
    </inkml:brush>
  </inkml:definitions>
  <inkml:trace contextRef="#ctx0" brushRef="#br0">13701 29 13359 0 0,'-92'-29'478'0'0</inkml:trace>
</inkml:ink>
</file>

<file path=xl/ink/ink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12-08T20:13:47.057"/>
    </inkml:context>
    <inkml:brush xml:id="br0">
      <inkml:brushProperty name="width" value="0.05" units="cm"/>
      <inkml:brushProperty name="height" value="0.05" units="cm"/>
      <inkml:brushProperty name="color" value="#004F8B"/>
    </inkml:brush>
  </inkml:definitions>
  <inkml:trace contextRef="#ctx0" brushRef="#br0">5221 353 1375 0 0,'0'0'64'0'0,"1"-7"8"0"0,-1-2-72 0 0,0-3 0 0 0,0-1 0 0 0,0-2 0 0 0,-2 1 1208 0 0,2-1 224 0 0,0 1 40 0 0,1-3 16 0 0,-1 0-1328 0 0,1-2-272 0 0,1 1-48 0 0</inkml:trace>
</inkml:ink>
</file>

<file path=xl/ink/ink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11-17T21:48:10.906"/>
    </inkml:context>
    <inkml:brush xml:id="br0">
      <inkml:brushProperty name="width" value="0.05" units="cm"/>
      <inkml:brushProperty name="height" value="0.05" units="cm"/>
    </inkml:brush>
  </inkml:definitions>
  <inkml:trace contextRef="#ctx0" brushRef="#br0">3715 683 6447 0 0,'-5'4'688'0'0,"1"3"-688"0"0,2-2-4184 0 0</inkml:trace>
</inkml:ink>
</file>

<file path=xl/ink/ink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8-12T17:41:06.936"/>
    </inkml:context>
    <inkml:brush xml:id="br0">
      <inkml:brushProperty name="width" value="0.05" units="cm"/>
      <inkml:brushProperty name="height" value="0.05" units="cm"/>
      <inkml:brushProperty name="color" value="#E71224"/>
    </inkml:brush>
  </inkml:definitions>
  <inkml:trace contextRef="#ctx0" brushRef="#br0">185 0 919 0 0,'0'0'240'0'0</inkml:trace>
</inkml:ink>
</file>

<file path=xl/ink/ink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12-06T16:28:33.965"/>
    </inkml:context>
    <inkml:brush xml:id="br0">
      <inkml:brushProperty name="width" value="0.05" units="cm"/>
      <inkml:brushProperty name="height" value="0.05" units="cm"/>
      <inkml:brushProperty name="color" value="#E71224"/>
    </inkml:brush>
  </inkml:definitions>
  <inkml:trace contextRef="#ctx0" brushRef="#br0">2886 1627 8287 0 0,'-29'12'368'0'0,"19"-3"80"0"0,-3 4-360 0 0,2 2-88 0 0,2 4 0 0 0,1-4 0 0 0,1-1 808 0 0,4 0 152 0 0,0 0 24 0 0</inkml:trace>
</inkml:ink>
</file>

<file path=xl/ink/ink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12-06T16:30:42.690"/>
    </inkml:context>
    <inkml:brush xml:id="br0">
      <inkml:brushProperty name="width" value="0.05" units="cm"/>
      <inkml:brushProperty name="height" value="0.05" units="cm"/>
      <inkml:brushProperty name="color" value="#E71224"/>
    </inkml:brush>
  </inkml:definitions>
  <inkml:trace contextRef="#ctx0" brushRef="#br0">2669 955 2303 0 0,'0'0'224'0'0,"15"2"-224"0"0,2-2 0 0 0,1-2 0 0 0,1 2 0 0 0,0 0 696 0 0</inkml:trace>
</inkml:ink>
</file>

<file path=xl/ink/ink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12-06T16:32:58.748"/>
    </inkml:context>
    <inkml:brush xml:id="br0">
      <inkml:brushProperty name="width" value="0.05" units="cm"/>
      <inkml:brushProperty name="height" value="0.05" units="cm"/>
      <inkml:brushProperty name="color" value="#E71224"/>
    </inkml:brush>
  </inkml:definitions>
  <inkml:trace contextRef="#ctx0" brushRef="#br0">9904 1289 1375 0 0,'36'-13'128'0'0,"0"-2"-128"0"0,-4-5 0 0 0,-8 0 0 0 0</inkml:trace>
</inkml:ink>
</file>

<file path=xl/ink/ink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3-26T20:33:41.298"/>
    </inkml:context>
    <inkml:brush xml:id="br0">
      <inkml:brushProperty name="width" value="0.05" units="cm"/>
      <inkml:brushProperty name="height" value="0.05" units="cm"/>
      <inkml:brushProperty name="color" value="#004F8B"/>
    </inkml:brush>
  </inkml:definitions>
  <inkml:trace contextRef="#ctx0" brushRef="#br0">1399 423 2903 0 0,'0'0'1048'0'0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5-05T15:50:07.150"/>
    </inkml:context>
    <inkml:brush xml:id="br0">
      <inkml:brushProperty name="width" value="0.05" units="cm"/>
      <inkml:brushProperty name="height" value="0.05" units="cm"/>
      <inkml:brushProperty name="color" value="#E71224"/>
    </inkml:brush>
  </inkml:definitions>
  <inkml:trace contextRef="#ctx0" brushRef="#br0">71 2 919 0 0,'0'0'80'0'0,"-5"5"-80"0"0,0-2 0 0 0,-1 1 2520 0 0,-3-1 488 0 0,2 1 96 0 0,0-3 1200 0 0,-7-8-3504 0 0,-4-7 632 0 0</inkml:trace>
</inkml:ink>
</file>

<file path=xl/ink/ink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0-09T13:15:26.741"/>
    </inkml:context>
    <inkml:brush xml:id="br0">
      <inkml:brushProperty name="width" value="0.05" units="cm"/>
      <inkml:brushProperty name="height" value="0.05" units="cm"/>
      <inkml:brushProperty name="color" value="#E71224"/>
    </inkml:brush>
  </inkml:definitions>
  <inkml:trace contextRef="#ctx0" brushRef="#br0">1349 810 18436 0 0,'0'0'116'0'0,"0"1"0"0"0,0-1-1 0 0,-1 1 1 0 0,1-1 0 0 0,0 1 0 0 0,0 0 0 0 0,0-1 0 0 0,0 1-1 0 0,0-1 1 0 0,0 1 0 0 0,0-1 0 0 0,0 1 0 0 0,0 0 0 0 0,0-1-1 0 0,0 1 1 0 0,0-1 0 0 0,0 1 0 0 0,0-1 0 0 0,1 1 0 0 0,-1-1-1 0 0,0 1 1 0 0,0-1 0 0 0,1 1 0 0 0,-1-1 0 0 0,0 1 0 0 0,1-1-1 0 0,-1 1 1 0 0,1 0 0 0 0,1 0 52 0 0,-1 1 1 0 0,1-1-1 0 0,0 0 1 0 0,0 1-1 0 0,0-1 0 0 0,0 0 1 0 0,4 1-1 0 0,3 1 16 0 0,0-1-1 0 0,16 3 1 0 0,-9-3-250 0 0,-1-1-1 0 0,1-1 1 0 0,-1 0-1 0 0,1-2 0 0 0,-1 1 1 0 0,0-2-1 0 0,27-7 1 0 0,-31 6-50 0 0</inkml:trace>
</inkml:ink>
</file>

<file path=xl/ink/ink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0-09T14:57:06.851"/>
    </inkml:context>
    <inkml:brush xml:id="br0">
      <inkml:brushProperty name="width" value="0.05" units="cm"/>
      <inkml:brushProperty name="height" value="0.05" units="cm"/>
      <inkml:brushProperty name="color" value="#E71224"/>
    </inkml:brush>
  </inkml:definitions>
  <inkml:trace contextRef="#ctx0" brushRef="#br0">12 21 6449 0 0,'-6'-11'577'0'0,"2"4"-465"0"0,2 5-112 0 0,2 3 0 0 0,1 0 320 0 0,0 0 32 0 0,0-2 16 0 0,-2 1 0 0 0,0 0-672 0 0,1 2-136 0 0,2 8-24 0 0,-2 5-9 0 0</inkml:trace>
</inkml:ink>
</file>

<file path=xl/ink/ink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7-11-22T20:42:19.144"/>
    </inkml:context>
    <inkml:brush xml:id="br0">
      <inkml:brushProperty name="width" value="0.025" units="cm"/>
      <inkml:brushProperty name="height" value="0.025" units="cm"/>
    </inkml:brush>
  </inkml:definitions>
  <inkml:trace contextRef="#ctx0" brushRef="#br0">31525 47 11392,'0'-18'1184,"0"-17"64,33-2 32,-1 2 0,0 0-449,0-1-159,33 18-256,-32-19-32,-1 21 64,33 16 96,0-18 128,0 0 64,0 18-256,0 18-64,-1 0 192,1-2 64,0 2-128,-33 1-64,1 17-288,-1-18-64,1-1-64,-1 1-64,-32 0 32,32-1 32,0 2-32,-32-19 64,33 0 0,-1 0 32,-32 0 0,0 0 0,33 0-160,-1 0 32,0 0 0,1 0 0,-1-19-160,32 19 160,1 0 64,1 0-96,-2 0-32,34 0 32,-33 0 64,31-17-64,2 17-64,-33 0-1088,0-18-384,-1 18-512,1-18-64,-32 1-959,-2-1-353,2-18-608</inkml:trace>
</inkml:ink>
</file>

<file path=xl/ink/ink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7-11-22T20:42:56.512"/>
    </inkml:context>
    <inkml:brush xml:id="br0">
      <inkml:brushProperty name="width" value="0.025" units="cm"/>
      <inkml:brushProperty name="height" value="0.025" units="cm"/>
    </inkml:brush>
  </inkml:definitions>
  <inkml:trace contextRef="#ctx0" brushRef="#br0">36759 25 4608,'0'18'1760,"0"-18"-960,0 0-448,0 0 576,0-18-128,0 18 96,18-19-96,-18 0 64,0 0-480,0 0-64,0 0-96,0-18 96,0 18 128,0 1-64,0-1 32,0-1 192,0 2 64,0-1 96,0 1-1,0 18-223,17-19 0,-17 19-256,0-19-32,0 19-128,0-18-96,18 18 0,-18-19-32,0 19-96,0-20 64,0 2-1248,0 18-479,0 0-1889,-18-19-1984,18 0 1856</inkml:trace>
</inkml:ink>
</file>

<file path=xl/ink/ink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6-11-11T18:51:17.287"/>
    </inkml:context>
    <inkml:brush xml:id="br0">
      <inkml:brushProperty name="width" value="0.02252" units="cm"/>
      <inkml:brushProperty name="height" value="0.02252" units="cm"/>
      <inkml:brushProperty name="color" value="#FF0000"/>
    </inkml:brush>
  </inkml:definitions>
  <inkml:traceGroup>
    <inkml:annotationXML>
      <emma:emma xmlns:emma="http://www.w3.org/2003/04/emma" version="1.0">
        <emma:interpretation id="{EFCB1FCD-C5F9-4037-B74D-2A4012DA8E90}" emma:medium="tactile" emma:mode="ink">
          <msink:context xmlns:msink="http://schemas.microsoft.com/ink/2010/main" type="writingRegion" rotatedBoundingBox="61523,17695 61585,17695 61585,17757 61523,17757"/>
        </emma:interpretation>
      </emma:emma>
    </inkml:annotationXML>
    <inkml:traceGroup>
      <inkml:annotationXML>
        <emma:emma xmlns:emma="http://www.w3.org/2003/04/emma" version="1.0">
          <emma:interpretation id="{3C2FF575-47B1-4FEA-845A-C319B2C9F0EE}" emma:medium="tactile" emma:mode="ink">
            <msink:context xmlns:msink="http://schemas.microsoft.com/ink/2010/main" type="paragraph" rotatedBoundingBox="61523,17695 61585,17695 61585,17757 61523,17757" alignmentLevel="1"/>
          </emma:interpretation>
        </emma:emma>
      </inkml:annotationXML>
      <inkml:traceGroup>
        <inkml:annotationXML>
          <emma:emma xmlns:emma="http://www.w3.org/2003/04/emma" version="1.0">
            <emma:interpretation id="{4718ADCC-F6CC-424B-B800-092F515ECC1B}" emma:medium="tactile" emma:mode="ink">
              <msink:context xmlns:msink="http://schemas.microsoft.com/ink/2010/main" type="line" rotatedBoundingBox="61523,17695 61585,17695 61585,17757 61523,17757"/>
            </emma:interpretation>
          </emma:emma>
        </inkml:annotationXML>
        <inkml:traceGroup>
          <inkml:annotationXML>
            <emma:emma xmlns:emma="http://www.w3.org/2003/04/emma" version="1.0">
              <emma:interpretation id="{82625F5B-1E57-4DE1-BE1E-3C3AA8AD88E2}" emma:medium="tactile" emma:mode="ink">
                <msink:context xmlns:msink="http://schemas.microsoft.com/ink/2010/main" type="inkWord" rotatedBoundingBox="61523,17695 61585,17695 61585,17757 61523,17757"/>
              </emma:interpretation>
              <emma:one-of disjunction-type="recognition" id="oneOf0">
                <emma:interpretation id="interp0" emma:lang="en-US" emma:confidence="0">
                  <emma:literal>r</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emma:literal>
                </emma:interpretation>
                <emma:interpretation id="interp4" emma:lang="en-US" emma:confidence="0">
                  <emma:literal>-</emma:literal>
                </emma:interpretation>
              </emma:one-of>
            </emma:emma>
          </inkml:annotationXML>
          <inkml:trace contextRef="#ctx0" brushRef="#br0">61540 17759 22911,'0'0'0,"-16"-15"0,16 15 64,0 0-32,0-16-32,0 16-608,16 0-320,-16 0 480,15-15-1632,-15 15-639,16-16-1217,-16 16-448,15 0 2432</inkml:trace>
        </inkml:traceGroup>
      </inkml:traceGroup>
    </inkml:traceGroup>
  </inkml:traceGroup>
</inkml:ink>
</file>

<file path=xl/ink/ink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6-11-11T18:39:42.977"/>
    </inkml:context>
    <inkml:brush xml:id="br0">
      <inkml:brushProperty name="width" value="0.025" units="cm"/>
      <inkml:brushProperty name="height" value="0.025" units="cm"/>
    </inkml:brush>
  </inkml:definitions>
  <inkml:trace contextRef="#ctx0" brushRef="#br0">125925 20409 4224,'17'-17'1664,"-17"17"-896,0-18-896,0 18 4896,0 0 2111,-17 0-3199,0 0-1664,17 0-1408,-18 18-608,18-18-32,0 0 32,0 0 0,18 17-512,-18-17-128,17 0-1024,0 18-448,1-18-1983,-36-18-897</inkml:trace>
</inkml:ink>
</file>

<file path=xl/ink/ink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6-11-11T18:39:42.096"/>
    </inkml:context>
    <inkml:brush xml:id="br0">
      <inkml:brushProperty name="width" value="0.025" units="cm"/>
      <inkml:brushProperty name="height" value="0.025" units="cm"/>
    </inkml:brush>
  </inkml:definitions>
  <inkml:traceGroup>
    <inkml:annotationXML>
      <emma:emma xmlns:emma="http://www.w3.org/2003/04/emma" version="1.0">
        <emma:interpretation id="{03C07DD8-756D-4C41-863F-1E2318918DB8}" emma:medium="tactile" emma:mode="ink">
          <msink:context xmlns:msink="http://schemas.microsoft.com/ink/2010/main" type="writingRegion" rotatedBoundingBox="126559,20372 126630,20372 126630,20478 126559,20478"/>
        </emma:interpretation>
      </emma:emma>
    </inkml:annotationXML>
    <inkml:traceGroup>
      <inkml:annotationXML>
        <emma:emma xmlns:emma="http://www.w3.org/2003/04/emma" version="1.0">
          <emma:interpretation id="{25630A85-3AAE-471A-B3B9-D42779CA66FA}" emma:medium="tactile" emma:mode="ink">
            <msink:context xmlns:msink="http://schemas.microsoft.com/ink/2010/main" type="paragraph" rotatedBoundingBox="126559,20372 126630,20372 126630,20478 126559,20478" alignmentLevel="1"/>
          </emma:interpretation>
        </emma:emma>
      </inkml:annotationXML>
      <inkml:traceGroup>
        <inkml:annotationXML>
          <emma:emma xmlns:emma="http://www.w3.org/2003/04/emma" version="1.0">
            <emma:interpretation id="{7702300E-20BA-4BEB-819F-22E5FA260415}" emma:medium="tactile" emma:mode="ink">
              <msink:context xmlns:msink="http://schemas.microsoft.com/ink/2010/main" type="line" rotatedBoundingBox="126559,20372 126630,20372 126630,20478 126559,20478"/>
            </emma:interpretation>
          </emma:emma>
        </inkml:annotationXML>
        <inkml:traceGroup>
          <inkml:annotationXML>
            <emma:emma xmlns:emma="http://www.w3.org/2003/04/emma" version="1.0">
              <emma:interpretation id="{0820577A-18D9-47A3-9059-FF377AB9B3A6}" emma:medium="tactile" emma:mode="ink">
                <msink:context xmlns:msink="http://schemas.microsoft.com/ink/2010/main" type="inkWord" rotatedBoundingBox="126559,20372 126630,20372 126630,20478 126559,20478"/>
              </emma:interpretation>
              <emma:one-of disjunction-type="recognition" id="oneOf0">
                <emma:interpretation id="interp0" emma:lang="en-US" emma:confidence="1">
                  <emma:literal>E</emma:literal>
                </emma:interpretation>
                <emma:interpretation id="interp1" emma:lang="en-US" emma:confidence="0">
                  <emma:literal>e</emma:literal>
                </emma:interpretation>
                <emma:interpretation id="interp2" emma:lang="en-US" emma:confidence="0">
                  <emma:literal>j</emma:literal>
                </emma:interpretation>
                <emma:interpretation id="interp3" emma:lang="en-US" emma:confidence="0">
                  <emma:literal>J</emma:literal>
                </emma:interpretation>
                <emma:interpretation id="interp4" emma:lang="en-US" emma:confidence="0">
                  <emma:literal>8</emma:literal>
                </emma:interpretation>
              </emma:one-of>
            </emma:emma>
          </inkml:annotationXML>
          <inkml:trace contextRef="#ctx0" brushRef="#br0">126559 20374 4096,'53'71'1568,"-35"-54"-832,-54 1 4768,18-18 2815,1 0-4799,17 0-2208,0-18-2048,0 18-672,0-17 768,17-1-3904,-17 0-1599,0 1 3103,0-1 1504</inkml:trace>
        </inkml:traceGroup>
      </inkml:traceGroup>
    </inkml:traceGroup>
  </inkml:traceGroup>
</inkml:ink>
</file>

<file path=xl/ink/ink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6-11-11T18:39:43.960"/>
    </inkml:context>
    <inkml:brush xml:id="br0">
      <inkml:brushProperty name="width" value="0.025" units="cm"/>
      <inkml:brushProperty name="height" value="0.025" units="cm"/>
    </inkml:brush>
  </inkml:definitions>
  <inkml:trace contextRef="#ctx0" brushRef="#br0">126189 20233 4224,'5'87'1568,"-1"-42"-832,-1 0-736,-3-45 416,2-45 3168,-2 45 1568,0-45-2401,0 45-1087,0-43-1152,2 43-224,-2 0 128,2-44 64,-2 44 96,3 0-32,-3 0 32,0 44 128,0-1-192,0 2-320,0 0-128,0-3-64,0 2 64,0 2-32,0-46-32,0 42 96,0-42 0,0 0-256,0 0-128,0 0-768,0-42-288,2 42-3328,-2-46-1471,5 2 3071,-3 2 1600</inkml:trace>
</inkml:ink>
</file>

<file path=xl/ink/ink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6-11-11T18:39:49.432"/>
    </inkml:context>
    <inkml:brush xml:id="br0">
      <inkml:brushProperty name="width" value="0.025" units="cm"/>
      <inkml:brushProperty name="height" value="0.025" units="cm"/>
    </inkml:brush>
  </inkml:definitions>
  <inkml:traceGroup>
    <inkml:annotationXML>
      <emma:emma xmlns:emma="http://www.w3.org/2003/04/emma" version="1.0">
        <emma:interpretation id="{1ABE8CE3-69D2-445C-9D44-3C8395D4FB44}" emma:medium="tactile" emma:mode="ink">
          <msink:context xmlns:msink="http://schemas.microsoft.com/ink/2010/main" type="writingRegion" rotatedBoundingBox="39217,20454 38976,20425 38990,20308 39231,20337"/>
        </emma:interpretation>
      </emma:emma>
    </inkml:annotationXML>
    <inkml:traceGroup>
      <inkml:annotationXML>
        <emma:emma xmlns:emma="http://www.w3.org/2003/04/emma" version="1.0">
          <emma:interpretation id="{BDBB4F2A-9EAC-4B8C-929E-7FE1E4D393FE}" emma:medium="tactile" emma:mode="ink">
            <msink:context xmlns:msink="http://schemas.microsoft.com/ink/2010/main" type="paragraph" rotatedBoundingBox="39217,20454 38976,20425 38990,20308 39231,20337" alignmentLevel="1"/>
          </emma:interpretation>
        </emma:emma>
      </inkml:annotationXML>
      <inkml:traceGroup>
        <inkml:annotationXML>
          <emma:emma xmlns:emma="http://www.w3.org/2003/04/emma" version="1.0">
            <emma:interpretation id="{9A6FCA64-C1A4-4828-AACF-C3A0B87ECDD1}" emma:medium="tactile" emma:mode="ink">
              <msink:context xmlns:msink="http://schemas.microsoft.com/ink/2010/main" type="line" rotatedBoundingBox="39217,20454 38976,20425 38990,20308 39231,20337"/>
            </emma:interpretation>
          </emma:emma>
        </inkml:annotationXML>
        <inkml:traceGroup>
          <inkml:annotationXML>
            <emma:emma xmlns:emma="http://www.w3.org/2003/04/emma" version="1.0">
              <emma:interpretation id="{D7FEB17D-2E9F-4273-BD27-4C6ABAA0D5E8}" emma:medium="tactile" emma:mode="ink">
                <msink:context xmlns:msink="http://schemas.microsoft.com/ink/2010/main" type="inkWord" rotatedBoundingBox="39217,20454 38976,20425 38990,20308 39231,20337"/>
              </emma:interpretation>
              <emma:one-of disjunction-type="recognition" id="oneOf0">
                <emma:interpretation id="interp0" emma:lang="en-US" emma:confidence="0">
                  <emma:literal>f</emma:literal>
                </emma:interpretation>
                <emma:interpretation id="interp1" emma:lang="en-US" emma:confidence="0">
                  <emma:literal>g</emma:literal>
                </emma:interpretation>
                <emma:interpretation id="interp2" emma:lang="en-US" emma:confidence="0">
                  <emma:literal>5</emma:literal>
                </emma:interpretation>
                <emma:interpretation id="interp3" emma:lang="en-US" emma:confidence="0">
                  <emma:literal>3</emma:literal>
                </emma:interpretation>
                <emma:interpretation id="interp4" emma:lang="en-US" emma:confidence="0">
                  <emma:literal>N</emma:literal>
                </emma:interpretation>
              </emma:one-of>
            </emma:emma>
          </inkml:annotationXML>
          <inkml:trace contextRef="#ctx0" brushRef="#br0">39176 20391 4224,'0'18'1568,"18"-18"-832,0 35 3936,-18-35 2463,-18 0-3487,0 0-1600,1 0-1472,-1 0-512,18 0-32,-18 0-128,18-17 64,18 17 32,-18-18 0,18 18-224,-18-18-96,17 18-320,1-17-160,-18 17-1184,18-18-480,-1 18-1407,-17-18-513,0 18 2336,0 0 1088</inkml:trace>
          <inkml:trace contextRef="#ctx0" brushRef="#br0" timeOffset="1812">39088 20321 4096,'0'35'1568,"-18"-35"-832,18 18-864,0 0 320,-35-18 3712,17 0 1728,1 0-2721,-1 0-1407,18 0-832,18 0-160,-18-18-320,0 18-192,0 0 0,17 0 32,-17 0 0,18 0-32,-18 0 32,0 0-896,0 0-288,18 0-2879,-18 0-1217,0 0 2656,17 0 1312</inkml:trace>
        </inkml:traceGroup>
      </inkml:traceGroup>
    </inkml:traceGroup>
  </inkml:traceGroup>
</inkml:ink>
</file>

<file path=xl/ink/ink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6-10-27T15:08:59.998"/>
    </inkml:context>
    <inkml:brush xml:id="br0">
      <inkml:brushProperty name="width" value="0.025" units="cm"/>
      <inkml:brushProperty name="height" value="0.025" units="cm"/>
    </inkml:brush>
  </inkml:definitions>
  <inkml:traceGroup>
    <inkml:annotationXML>
      <emma:emma xmlns:emma="http://www.w3.org/2003/04/emma" version="1.0">
        <emma:interpretation id="{C448A0CA-C064-496F-A94B-A5D6CBB6FBE8}" emma:medium="tactile" emma:mode="ink">
          <msink:context xmlns:msink="http://schemas.microsoft.com/ink/2010/main" type="writingRegion" rotatedBoundingBox="35,20425 141,20425 141,20442 35,20442"/>
        </emma:interpretation>
      </emma:emma>
    </inkml:annotationXML>
    <inkml:traceGroup>
      <inkml:annotationXML>
        <emma:emma xmlns:emma="http://www.w3.org/2003/04/emma" version="1.0">
          <emma:interpretation id="{43FC4C4E-EB48-4D22-8B10-F6D8198F51D1}" emma:medium="tactile" emma:mode="ink">
            <msink:context xmlns:msink="http://schemas.microsoft.com/ink/2010/main" type="paragraph" rotatedBoundingBox="35,20425 141,20425 141,20442 35,20442" alignmentLevel="1"/>
          </emma:interpretation>
        </emma:emma>
      </inkml:annotationXML>
      <inkml:traceGroup>
        <inkml:annotationXML>
          <emma:emma xmlns:emma="http://www.w3.org/2003/04/emma" version="1.0">
            <emma:interpretation id="{9BDB0F20-182C-406D-8DF4-35A81F381958}" emma:medium="tactile" emma:mode="ink">
              <msink:context xmlns:msink="http://schemas.microsoft.com/ink/2010/main" type="line" rotatedBoundingBox="35,20425 141,20425 141,20442 35,20442"/>
            </emma:interpretation>
          </emma:emma>
        </inkml:annotationXML>
        <inkml:traceGroup>
          <inkml:annotationXML>
            <emma:emma xmlns:emma="http://www.w3.org/2003/04/emma" version="1.0">
              <emma:interpretation id="{40C527E9-3938-4789-AA2B-C7F086BC985F}" emma:medium="tactile" emma:mode="ink">
                <msink:context xmlns:msink="http://schemas.microsoft.com/ink/2010/main" type="inkWord" rotatedBoundingBox="35,20425 141,20425 141,20442 35,20442"/>
              </emma:interpretation>
              <emma:one-of disjunction-type="recognition" id="oneOf0">
                <emma:interpretation id="interp0" emma:lang="en-US" emma:confidence="0">
                  <emma:literal>•</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_</emma:literal>
                </emma:interpretation>
                <emma:interpretation id="interp4" emma:lang="en-US" emma:confidence="0">
                  <emma:literal>&lt;</emma:literal>
                </emma:interpretation>
              </emma:one-of>
            </emma:emma>
          </inkml:annotationXML>
          <inkml:trace contextRef="#ctx0" brushRef="#br0">107 20444 11776,'-53'0'4480,"35"0"-2433,18 0-2591,0 0 544,18 0-1407,-1 0-449,1-17-2624,35 17-1120</inkml:trace>
        </inkml:traceGroup>
      </inkml:traceGroup>
    </inkml:traceGroup>
  </inkml:traceGroup>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0-13T00:50:49.480"/>
    </inkml:context>
    <inkml:brush xml:id="br0">
      <inkml:brushProperty name="width" value="0.05" units="cm"/>
      <inkml:brushProperty name="height" value="0.05" units="cm"/>
    </inkml:brush>
  </inkml:definitions>
  <inkml:trace contextRef="#ctx0" brushRef="#br0">53 0 9984,'-26'20'3680,"21"-6"-2848,-1 5-192,1-5-192,1 3-416,0 2-32,1 5-768,3 0-320,3 2 576,5 2-800,-1 1-288,2-2-1632</inkml:trace>
</inkml:ink>
</file>

<file path=xl/ink/ink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6-10-27T15:09:05.624"/>
    </inkml:context>
    <inkml:brush xml:id="br0">
      <inkml:brushProperty name="width" value="0.025" units="cm"/>
      <inkml:brushProperty name="height" value="0.025" units="cm"/>
    </inkml:brush>
  </inkml:definitions>
  <inkml:trace contextRef="#ctx0" brushRef="#br0">5663 20497 14336,'-71'-70'5343,"71"70"-2879,0-18-2880,0 18 832,18 0-512,0 0 64,17-18-736,0 1-320,18 17 576,18-18-2080,-18 18-863,-1-18-1185</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1-06T16:09:16.048"/>
    </inkml:context>
    <inkml:brush xml:id="br0">
      <inkml:brushProperty name="width" value="0.025" units="cm"/>
      <inkml:brushProperty name="height" value="0.025" units="cm"/>
      <inkml:brushProperty name="color" value="#5B2D90"/>
    </inkml:brush>
  </inkml:definitions>
  <inkml:trace contextRef="#ctx0" brushRef="#br0">71 22 13696,'-59'0'5183,"48"-3"-4031,11 3-480,0-4-480,0 2-1792,8-1-576,8-1-2783,8-2-1153</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1-06T16:09:16.980"/>
    </inkml:context>
    <inkml:brush xml:id="br0">
      <inkml:brushProperty name="width" value="0.05" units="cm"/>
      <inkml:brushProperty name="height" value="0.05" units="cm"/>
      <inkml:brushProperty name="color" value="#5B2D90"/>
    </inkml:brush>
  </inkml:definitions>
  <inkml:trace contextRef="#ctx0" brushRef="#br0">84 92 13568,'-39'13'5087,"19"-10"-3967,6 3-224,6-3-352,6-3-512,2-3-96,2 1-1312,9-9-544,6-6 992,4-8-895,7-5-225,-1 1-1888</inkml:trace>
</inkm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hyperlink" Target="http://census.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3.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3"/>
  <sheetViews>
    <sheetView showGridLines="0" tabSelected="1" zoomScaleNormal="100" workbookViewId="0">
      <pane ySplit="3" topLeftCell="A4" activePane="bottomLeft" state="frozen"/>
      <selection pane="bottomLeft"/>
    </sheetView>
  </sheetViews>
  <sheetFormatPr defaultRowHeight="12.75"/>
  <cols>
    <col min="1" max="1" width="3.28515625" customWidth="1"/>
  </cols>
  <sheetData>
    <row r="1" spans="2:4" ht="37.5" customHeight="1">
      <c r="B1" s="1997" t="e" vm="1">
        <v>#VALUE!</v>
      </c>
      <c r="C1" s="1997"/>
      <c r="D1" s="1997"/>
    </row>
    <row r="2" spans="2:4" ht="27" customHeight="1">
      <c r="B2" s="256" t="s">
        <v>2711</v>
      </c>
    </row>
    <row r="4" spans="2:4" s="116" customFormat="1" ht="27.75" customHeight="1">
      <c r="C4" s="2093" t="s">
        <v>364</v>
      </c>
    </row>
    <row r="5" spans="2:4">
      <c r="D5" s="977"/>
    </row>
    <row r="6" spans="2:4">
      <c r="D6" s="977" t="s">
        <v>2628</v>
      </c>
    </row>
    <row r="7" spans="2:4">
      <c r="D7" s="977" t="s">
        <v>2629</v>
      </c>
    </row>
    <row r="8" spans="2:4">
      <c r="D8" s="977"/>
    </row>
    <row r="9" spans="2:4">
      <c r="D9" s="977" t="s">
        <v>2625</v>
      </c>
    </row>
    <row r="11" spans="2:4">
      <c r="D11" s="977" t="s">
        <v>2626</v>
      </c>
    </row>
    <row r="12" spans="2:4">
      <c r="D12" t="s">
        <v>365</v>
      </c>
    </row>
    <row r="13" spans="2:4">
      <c r="D13" t="s">
        <v>366</v>
      </c>
    </row>
    <row r="14" spans="2:4">
      <c r="D14" t="s">
        <v>367</v>
      </c>
    </row>
    <row r="16" spans="2:4">
      <c r="D16" s="977" t="s">
        <v>2627</v>
      </c>
    </row>
    <row r="18" spans="3:4" s="116" customFormat="1" ht="27.75" customHeight="1">
      <c r="C18" s="2093" t="s">
        <v>368</v>
      </c>
    </row>
    <row r="20" spans="3:4">
      <c r="D20" t="s">
        <v>369</v>
      </c>
    </row>
    <row r="22" spans="3:4">
      <c r="D22" t="s">
        <v>370</v>
      </c>
    </row>
    <row r="23" spans="3:4">
      <c r="D23" t="s">
        <v>371</v>
      </c>
    </row>
    <row r="25" spans="3:4" s="116" customFormat="1" ht="27.75" customHeight="1">
      <c r="C25" s="2093" t="s">
        <v>2593</v>
      </c>
    </row>
    <row r="26" spans="3:4">
      <c r="D26" s="4" t="s">
        <v>788</v>
      </c>
    </row>
    <row r="27" spans="3:4">
      <c r="D27" s="579" t="s">
        <v>789</v>
      </c>
    </row>
    <row r="28" spans="3:4">
      <c r="D28" s="579" t="s">
        <v>790</v>
      </c>
    </row>
    <row r="29" spans="3:4">
      <c r="D29" s="579" t="s">
        <v>791</v>
      </c>
    </row>
    <row r="30" spans="3:4">
      <c r="D30" t="s">
        <v>377</v>
      </c>
    </row>
    <row r="31" spans="3:4">
      <c r="D31" s="579" t="s">
        <v>792</v>
      </c>
    </row>
    <row r="32" spans="3:4">
      <c r="D32" s="579" t="s">
        <v>793</v>
      </c>
    </row>
    <row r="33" spans="4:4">
      <c r="D33" s="579" t="s">
        <v>794</v>
      </c>
    </row>
    <row r="34" spans="4:4">
      <c r="D34" s="579" t="s">
        <v>795</v>
      </c>
    </row>
    <row r="35" spans="4:4">
      <c r="D35" s="579" t="s">
        <v>796</v>
      </c>
    </row>
    <row r="36" spans="4:4">
      <c r="D36" s="977" t="s">
        <v>2644</v>
      </c>
    </row>
    <row r="37" spans="4:4">
      <c r="D37" s="977" t="s">
        <v>2645</v>
      </c>
    </row>
    <row r="38" spans="4:4">
      <c r="D38" s="977" t="s">
        <v>2646</v>
      </c>
    </row>
    <row r="39" spans="4:4">
      <c r="D39" s="579" t="s">
        <v>798</v>
      </c>
    </row>
    <row r="40" spans="4:4">
      <c r="D40" s="977" t="s">
        <v>2647</v>
      </c>
    </row>
    <row r="43" spans="4:4">
      <c r="D43" s="579" t="s">
        <v>797</v>
      </c>
    </row>
  </sheetData>
  <mergeCells count="1">
    <mergeCell ref="B1:D1"/>
  </mergeCells>
  <phoneticPr fontId="0" type="noConversion"/>
  <pageMargins left="0.75" right="0.75" top="1" bottom="1" header="0.5" footer="0.5"/>
  <pageSetup paperSize="131"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3C2A0-1565-449B-991D-CEC4EEA38362}">
  <dimension ref="A2:T134"/>
  <sheetViews>
    <sheetView topLeftCell="B1" zoomScaleNormal="100" workbookViewId="0">
      <selection activeCell="B1" sqref="B1"/>
    </sheetView>
  </sheetViews>
  <sheetFormatPr defaultRowHeight="12.75"/>
  <cols>
    <col min="2" max="2" width="4.140625" customWidth="1"/>
    <col min="3" max="3" width="64" customWidth="1"/>
    <col min="7" max="7" width="7.42578125" customWidth="1"/>
    <col min="8" max="8" width="9.42578125" customWidth="1"/>
    <col min="9" max="9" width="7" customWidth="1"/>
    <col min="12" max="12" width="7.140625" customWidth="1"/>
  </cols>
  <sheetData>
    <row r="2" spans="1:20" ht="23.25">
      <c r="A2" s="1598"/>
      <c r="B2" s="1598"/>
      <c r="C2" s="1599" t="s">
        <v>1668</v>
      </c>
      <c r="D2" s="1942"/>
      <c r="E2" s="1947" t="s">
        <v>182</v>
      </c>
      <c r="F2" s="1947" t="s">
        <v>183</v>
      </c>
      <c r="G2" s="1947" t="s">
        <v>184</v>
      </c>
      <c r="H2" s="1947" t="s">
        <v>402</v>
      </c>
      <c r="I2" s="1947" t="s">
        <v>186</v>
      </c>
      <c r="J2" s="1947" t="s">
        <v>403</v>
      </c>
      <c r="K2" s="1947" t="s">
        <v>404</v>
      </c>
      <c r="L2" s="1947" t="s">
        <v>189</v>
      </c>
      <c r="M2" s="1947" t="s">
        <v>491</v>
      </c>
      <c r="N2" s="1947" t="s">
        <v>191</v>
      </c>
      <c r="O2" s="1947" t="s">
        <v>192</v>
      </c>
      <c r="P2" s="1947" t="s">
        <v>193</v>
      </c>
      <c r="Q2" s="1948"/>
      <c r="R2" s="1948"/>
      <c r="S2" s="4"/>
      <c r="T2" s="4"/>
    </row>
    <row r="3" spans="1:20">
      <c r="A3" s="1598"/>
      <c r="B3" s="1598"/>
      <c r="C3" s="1598"/>
      <c r="D3" s="1942"/>
      <c r="E3" s="1942"/>
      <c r="F3" s="1942"/>
      <c r="G3" s="1942"/>
      <c r="H3" s="1942"/>
      <c r="I3" s="1942"/>
      <c r="J3" s="1942"/>
      <c r="K3" s="1942"/>
      <c r="L3" s="1942"/>
      <c r="M3" s="1942"/>
      <c r="N3" s="1942"/>
      <c r="O3" s="1942"/>
      <c r="P3" s="1942"/>
      <c r="Q3" s="1598"/>
      <c r="R3" s="1598"/>
    </row>
    <row r="4" spans="1:20">
      <c r="A4" s="1598"/>
      <c r="B4" s="1598"/>
      <c r="C4" s="1598"/>
      <c r="D4" s="1942"/>
      <c r="E4" s="1942"/>
      <c r="F4" s="1942"/>
      <c r="G4" s="1942"/>
      <c r="H4" s="1942"/>
      <c r="I4" s="1942"/>
      <c r="J4" s="1942"/>
      <c r="K4" s="1942"/>
      <c r="L4" s="1942"/>
      <c r="M4" s="1942"/>
      <c r="N4" s="1942"/>
      <c r="O4" s="1942"/>
      <c r="P4" s="1942"/>
      <c r="Q4" s="1598"/>
      <c r="R4" s="1598"/>
    </row>
    <row r="5" spans="1:20">
      <c r="A5" s="1598"/>
      <c r="B5" s="1598"/>
      <c r="C5" s="1600" t="s">
        <v>1755</v>
      </c>
      <c r="D5" s="1942"/>
      <c r="E5" s="1942"/>
      <c r="F5" s="1942"/>
      <c r="G5" s="1942"/>
      <c r="H5" s="1944"/>
      <c r="I5" s="1942"/>
      <c r="J5" s="1942"/>
      <c r="K5" s="1942"/>
      <c r="L5" s="1944"/>
      <c r="M5" s="1942"/>
      <c r="N5" s="1942"/>
      <c r="O5" s="1942"/>
      <c r="P5" s="1942"/>
      <c r="Q5" s="1598"/>
      <c r="R5" s="1598"/>
    </row>
    <row r="6" spans="1:20">
      <c r="A6" s="1598"/>
      <c r="B6" s="1598"/>
      <c r="C6" s="1601" t="s">
        <v>1671</v>
      </c>
      <c r="D6" s="1942"/>
      <c r="E6" s="1942"/>
      <c r="F6" s="1942"/>
      <c r="G6" s="1942"/>
      <c r="H6" s="1945"/>
      <c r="I6" s="1942"/>
      <c r="J6" s="1942"/>
      <c r="K6" s="1942"/>
      <c r="L6" s="1945"/>
      <c r="M6" s="1942"/>
      <c r="N6" s="1942"/>
      <c r="O6" s="1942"/>
      <c r="P6" s="1942"/>
      <c r="Q6" s="1598"/>
      <c r="R6" s="1598"/>
    </row>
    <row r="7" spans="1:20">
      <c r="A7" s="1598"/>
      <c r="B7" s="1598"/>
      <c r="C7" s="1941" t="s">
        <v>2575</v>
      </c>
      <c r="D7" s="1942"/>
      <c r="E7" s="1942"/>
      <c r="F7" s="1942"/>
      <c r="G7" s="1942"/>
      <c r="H7" s="1945"/>
      <c r="I7" s="1942"/>
      <c r="J7" s="1942"/>
      <c r="K7" s="1942"/>
      <c r="L7" s="1945"/>
      <c r="M7" s="1942"/>
      <c r="N7" s="1942"/>
      <c r="O7" s="1942"/>
      <c r="P7" s="1942"/>
      <c r="Q7" s="1598"/>
      <c r="R7" s="1598"/>
    </row>
    <row r="8" spans="1:20">
      <c r="A8" s="1598"/>
      <c r="B8" s="1598"/>
      <c r="C8" s="1601" t="s">
        <v>1675</v>
      </c>
      <c r="D8" s="1942"/>
      <c r="E8" s="1942"/>
      <c r="F8" s="1942"/>
      <c r="G8" s="1942"/>
      <c r="H8" s="1945"/>
      <c r="I8" s="1942"/>
      <c r="J8" s="1942"/>
      <c r="K8" s="1942"/>
      <c r="L8" s="1945"/>
      <c r="M8" s="1942"/>
      <c r="N8" s="1942"/>
      <c r="O8" s="1942"/>
      <c r="P8" s="1942"/>
      <c r="Q8" s="1598"/>
      <c r="R8" s="1598"/>
    </row>
    <row r="9" spans="1:20">
      <c r="A9" s="1598"/>
      <c r="B9" s="1598"/>
      <c r="C9" s="1601" t="s">
        <v>1678</v>
      </c>
      <c r="D9" s="1942"/>
      <c r="E9" s="1942"/>
      <c r="F9" s="1942"/>
      <c r="G9" s="1942"/>
      <c r="H9" s="1945"/>
      <c r="I9" s="1942"/>
      <c r="J9" s="1942"/>
      <c r="K9" s="1942"/>
      <c r="L9" s="1945"/>
      <c r="M9" s="1942"/>
      <c r="N9" s="1942"/>
      <c r="O9" s="1942"/>
      <c r="P9" s="1942"/>
      <c r="Q9" s="1598"/>
      <c r="R9" s="1598"/>
    </row>
    <row r="10" spans="1:20">
      <c r="A10" s="1598"/>
      <c r="B10" s="1598"/>
      <c r="C10" s="1601" t="s">
        <v>1681</v>
      </c>
      <c r="D10" s="1942"/>
      <c r="E10" s="1942"/>
      <c r="F10" s="1942"/>
      <c r="G10" s="1942"/>
      <c r="H10" s="1945"/>
      <c r="I10" s="1942"/>
      <c r="J10" s="1942"/>
      <c r="K10" s="1942"/>
      <c r="L10" s="1945"/>
      <c r="M10" s="1942"/>
      <c r="N10" s="1942"/>
      <c r="O10" s="1942"/>
      <c r="P10" s="1942"/>
      <c r="Q10" s="1598"/>
      <c r="R10" s="1598"/>
    </row>
    <row r="11" spans="1:20">
      <c r="A11" s="1598"/>
      <c r="B11" s="1598"/>
      <c r="C11" s="1601" t="s">
        <v>1684</v>
      </c>
      <c r="D11" s="1942"/>
      <c r="E11" s="1942"/>
      <c r="F11" s="1942"/>
      <c r="G11" s="1942"/>
      <c r="H11" s="1945"/>
      <c r="I11" s="1942"/>
      <c r="J11" s="1942"/>
      <c r="K11" s="1942"/>
      <c r="L11" s="1942"/>
      <c r="M11" s="1942"/>
      <c r="N11" s="1942"/>
      <c r="O11" s="1942"/>
      <c r="P11" s="1942"/>
      <c r="Q11" s="1598"/>
      <c r="R11" s="1598"/>
    </row>
    <row r="12" spans="1:20">
      <c r="A12" s="1598"/>
      <c r="B12" s="1598"/>
      <c r="C12" s="1601" t="s">
        <v>1685</v>
      </c>
      <c r="D12" s="1942"/>
      <c r="E12" s="1942"/>
      <c r="F12" s="1942"/>
      <c r="G12" s="1942"/>
      <c r="H12" s="1945"/>
      <c r="I12" s="1942"/>
      <c r="J12" s="1942"/>
      <c r="K12" s="1942"/>
      <c r="L12" s="1942"/>
      <c r="M12" s="1942"/>
      <c r="N12" s="1942"/>
      <c r="O12" s="1942"/>
      <c r="P12" s="1942"/>
      <c r="Q12" s="1598"/>
      <c r="R12" s="1598"/>
    </row>
    <row r="13" spans="1:20">
      <c r="A13" s="1598"/>
      <c r="B13" s="1598"/>
      <c r="C13" s="1601" t="s">
        <v>1687</v>
      </c>
      <c r="D13" s="1942"/>
      <c r="E13" s="1942"/>
      <c r="F13" s="1942"/>
      <c r="G13" s="1942"/>
      <c r="H13" s="1945"/>
      <c r="I13" s="1942"/>
      <c r="J13" s="1942"/>
      <c r="K13" s="1942"/>
      <c r="L13" s="1944"/>
      <c r="M13" s="1942"/>
      <c r="N13" s="1942"/>
      <c r="O13" s="1942"/>
      <c r="P13" s="1942"/>
      <c r="Q13" s="1598"/>
      <c r="R13" s="1598"/>
    </row>
    <row r="14" spans="1:20">
      <c r="A14" s="1598"/>
      <c r="B14" s="1598"/>
      <c r="C14" s="1601" t="s">
        <v>1689</v>
      </c>
      <c r="D14" s="1942"/>
      <c r="E14" s="1942"/>
      <c r="F14" s="1942"/>
      <c r="G14" s="1942"/>
      <c r="H14" s="1945"/>
      <c r="I14" s="1942"/>
      <c r="J14" s="1942"/>
      <c r="K14" s="1942"/>
      <c r="L14" s="1945"/>
      <c r="M14" s="1942"/>
      <c r="N14" s="1942"/>
      <c r="O14" s="1942"/>
      <c r="P14" s="1942"/>
      <c r="Q14" s="1598"/>
      <c r="R14" s="1598"/>
    </row>
    <row r="15" spans="1:20">
      <c r="A15" s="1598"/>
      <c r="B15" s="1598"/>
      <c r="C15" s="1601" t="s">
        <v>1691</v>
      </c>
      <c r="D15" s="1942"/>
      <c r="E15" s="1942"/>
      <c r="F15" s="1942"/>
      <c r="G15" s="1942"/>
      <c r="H15" s="1945"/>
      <c r="I15" s="1942"/>
      <c r="J15" s="1942"/>
      <c r="K15" s="1942"/>
      <c r="L15" s="1945"/>
      <c r="M15" s="1942"/>
      <c r="N15" s="1942"/>
      <c r="O15" s="1942"/>
      <c r="P15" s="1942"/>
      <c r="Q15" s="1598"/>
      <c r="R15" s="1598"/>
    </row>
    <row r="16" spans="1:20">
      <c r="A16" s="1598"/>
      <c r="B16" s="1598"/>
      <c r="C16" s="1601" t="s">
        <v>1694</v>
      </c>
      <c r="D16" s="1942"/>
      <c r="E16" s="1942"/>
      <c r="F16" s="1942"/>
      <c r="G16" s="1942"/>
      <c r="H16" s="1945"/>
      <c r="I16" s="1942"/>
      <c r="J16" s="1942"/>
      <c r="K16" s="1942"/>
      <c r="L16" s="1945"/>
      <c r="M16" s="1942"/>
      <c r="N16" s="1942"/>
      <c r="O16" s="1942"/>
      <c r="P16" s="1942"/>
      <c r="Q16" s="1598"/>
      <c r="R16" s="1598"/>
    </row>
    <row r="17" spans="1:18">
      <c r="A17" s="1598"/>
      <c r="B17" s="1598"/>
      <c r="C17" s="1601" t="s">
        <v>1697</v>
      </c>
      <c r="D17" s="1942"/>
      <c r="E17" s="1942"/>
      <c r="F17" s="1942"/>
      <c r="G17" s="1942"/>
      <c r="H17" s="1945"/>
      <c r="I17" s="1942"/>
      <c r="J17" s="1942"/>
      <c r="K17" s="1942"/>
      <c r="L17" s="1945"/>
      <c r="M17" s="1942"/>
      <c r="N17" s="1942"/>
      <c r="O17" s="1942"/>
      <c r="P17" s="1942"/>
      <c r="Q17" s="1598"/>
      <c r="R17" s="1598"/>
    </row>
    <row r="18" spans="1:18">
      <c r="A18" s="1598"/>
      <c r="B18" s="1598"/>
      <c r="C18" s="1601" t="s">
        <v>1700</v>
      </c>
      <c r="D18" s="1942"/>
      <c r="E18" s="1942"/>
      <c r="F18" s="1942"/>
      <c r="G18" s="1942"/>
      <c r="H18" s="1942"/>
      <c r="I18" s="1942"/>
      <c r="J18" s="1942"/>
      <c r="K18" s="1942"/>
      <c r="L18" s="1945"/>
      <c r="M18" s="1942"/>
      <c r="N18" s="1942"/>
      <c r="O18" s="1942"/>
      <c r="P18" s="1942"/>
      <c r="Q18" s="1598"/>
      <c r="R18" s="1598"/>
    </row>
    <row r="19" spans="1:18" ht="25.15" customHeight="1">
      <c r="A19" s="1598"/>
      <c r="B19" s="1598"/>
      <c r="C19" s="1601" t="s">
        <v>1702</v>
      </c>
      <c r="D19" s="1942"/>
      <c r="E19" s="1942"/>
      <c r="F19" s="1942"/>
      <c r="G19" s="1942"/>
      <c r="H19" s="1942"/>
      <c r="I19" s="1942"/>
      <c r="J19" s="1942"/>
      <c r="K19" s="1942"/>
      <c r="L19" s="1942"/>
      <c r="M19" s="1942"/>
      <c r="N19" s="1942"/>
      <c r="O19" s="1942"/>
      <c r="P19" s="1942"/>
      <c r="Q19" s="1598"/>
      <c r="R19" s="1598"/>
    </row>
    <row r="20" spans="1:18" ht="25.15" customHeight="1">
      <c r="A20" s="1598"/>
      <c r="B20" s="1598"/>
      <c r="C20" s="1602"/>
      <c r="D20" s="1942"/>
      <c r="E20" s="1942"/>
      <c r="F20" s="1942"/>
      <c r="G20" s="1942"/>
      <c r="H20" s="1942"/>
      <c r="I20" s="1942"/>
      <c r="J20" s="1942"/>
      <c r="K20" s="1942"/>
      <c r="L20" s="1942"/>
      <c r="M20" s="1942"/>
      <c r="N20" s="1942"/>
      <c r="O20" s="1942"/>
      <c r="P20" s="1942"/>
      <c r="Q20" s="1598"/>
      <c r="R20" s="1598"/>
    </row>
    <row r="21" spans="1:18">
      <c r="A21" s="1598"/>
      <c r="B21" s="1598"/>
      <c r="C21" s="1600" t="s">
        <v>2576</v>
      </c>
      <c r="D21" s="1942"/>
      <c r="E21" s="1942"/>
      <c r="F21" s="1942"/>
      <c r="G21" s="1942"/>
      <c r="H21" s="1944"/>
      <c r="I21" s="1942"/>
      <c r="J21" s="1942"/>
      <c r="K21" s="1942"/>
      <c r="L21" s="1943"/>
      <c r="M21" s="1942"/>
      <c r="N21" s="1942"/>
      <c r="O21" s="1942"/>
      <c r="P21" s="1942"/>
      <c r="Q21" s="1598"/>
      <c r="R21" s="1598"/>
    </row>
    <row r="22" spans="1:18">
      <c r="A22" s="1598"/>
      <c r="B22" s="1598"/>
      <c r="C22" s="1601" t="s">
        <v>1757</v>
      </c>
      <c r="D22" s="1942"/>
      <c r="E22" s="1942"/>
      <c r="F22" s="1942"/>
      <c r="G22" s="1942"/>
      <c r="H22" s="1945"/>
      <c r="I22" s="1942"/>
      <c r="J22" s="1942"/>
      <c r="K22" s="1942"/>
      <c r="L22" s="1943"/>
      <c r="M22" s="1942"/>
      <c r="N22" s="1942"/>
      <c r="O22" s="1942"/>
      <c r="P22" s="1942"/>
      <c r="Q22" s="1598"/>
      <c r="R22" s="1598"/>
    </row>
    <row r="23" spans="1:18">
      <c r="A23" s="1598"/>
      <c r="B23" s="1598"/>
      <c r="C23" s="1601" t="s">
        <v>1758</v>
      </c>
      <c r="D23" s="1942"/>
      <c r="E23" s="1942"/>
      <c r="F23" s="1942"/>
      <c r="G23" s="1942"/>
      <c r="H23" s="1945"/>
      <c r="I23" s="1942"/>
      <c r="J23" s="1942"/>
      <c r="K23" s="1942"/>
      <c r="L23" s="1943"/>
      <c r="M23" s="1942"/>
      <c r="N23" s="1942"/>
      <c r="O23" s="1942"/>
      <c r="P23" s="1942"/>
      <c r="Q23" s="1598"/>
      <c r="R23" s="1598"/>
    </row>
    <row r="24" spans="1:18">
      <c r="A24" s="1598"/>
      <c r="B24" s="1598"/>
      <c r="C24" s="1601" t="s">
        <v>1759</v>
      </c>
      <c r="D24" s="1942"/>
      <c r="E24" s="1942"/>
      <c r="F24" s="1942"/>
      <c r="G24" s="1942"/>
      <c r="H24" s="1945"/>
      <c r="I24" s="1942"/>
      <c r="J24" s="1942"/>
      <c r="K24" s="1942"/>
      <c r="L24" s="1943"/>
      <c r="M24" s="1942"/>
      <c r="N24" s="1942"/>
      <c r="O24" s="1942"/>
      <c r="P24" s="1942"/>
      <c r="Q24" s="1598"/>
      <c r="R24" s="1598"/>
    </row>
    <row r="25" spans="1:18">
      <c r="A25" s="1598"/>
      <c r="B25" s="1598"/>
      <c r="C25" s="1601" t="s">
        <v>1760</v>
      </c>
      <c r="D25" s="1942"/>
      <c r="E25" s="1942"/>
      <c r="F25" s="1942"/>
      <c r="G25" s="1942"/>
      <c r="H25" s="1945"/>
      <c r="I25" s="1942"/>
      <c r="J25" s="1942"/>
      <c r="K25" s="1942"/>
      <c r="L25" s="1943"/>
      <c r="M25" s="1942"/>
      <c r="N25" s="1942"/>
      <c r="O25" s="1942"/>
      <c r="P25" s="1942"/>
      <c r="Q25" s="1598"/>
      <c r="R25" s="1598"/>
    </row>
    <row r="26" spans="1:18">
      <c r="A26" s="1598"/>
      <c r="B26" s="1598"/>
      <c r="C26" s="1601" t="s">
        <v>1756</v>
      </c>
      <c r="D26" s="1942"/>
      <c r="E26" s="1942"/>
      <c r="F26" s="1942"/>
      <c r="G26" s="1942"/>
      <c r="H26" s="1945"/>
      <c r="I26" s="1942"/>
      <c r="J26" s="1942"/>
      <c r="K26" s="1942"/>
      <c r="L26" s="1943"/>
      <c r="M26" s="1942"/>
      <c r="N26" s="1942"/>
      <c r="O26" s="1942"/>
      <c r="P26" s="1942"/>
      <c r="Q26" s="1598"/>
      <c r="R26" s="1598"/>
    </row>
    <row r="27" spans="1:18">
      <c r="A27" s="1598"/>
      <c r="B27" s="1598"/>
      <c r="D27" s="1942"/>
      <c r="E27" s="1942"/>
      <c r="F27" s="1942"/>
      <c r="G27" s="1942"/>
      <c r="H27" s="1942"/>
      <c r="I27" s="1942"/>
      <c r="J27" s="1942"/>
      <c r="K27" s="1942"/>
      <c r="L27" s="1943"/>
      <c r="M27" s="1942"/>
      <c r="N27" s="1942"/>
      <c r="O27" s="1942"/>
      <c r="P27" s="1942"/>
      <c r="Q27" s="1598"/>
      <c r="R27" s="1598"/>
    </row>
    <row r="28" spans="1:18">
      <c r="A28" s="1598"/>
      <c r="B28" s="1598"/>
      <c r="D28" s="1942"/>
      <c r="E28" s="1942"/>
      <c r="F28" s="1942"/>
      <c r="G28" s="1942"/>
      <c r="H28" s="1942"/>
      <c r="I28" s="1942"/>
      <c r="J28" s="1942"/>
      <c r="K28" s="1942"/>
      <c r="L28" s="1942"/>
      <c r="M28" s="1942"/>
      <c r="N28" s="1942"/>
      <c r="O28" s="1942"/>
      <c r="P28" s="1942"/>
      <c r="Q28" s="1598"/>
      <c r="R28" s="1598"/>
    </row>
    <row r="29" spans="1:18">
      <c r="A29" s="1598"/>
      <c r="B29" s="1598"/>
      <c r="C29" s="1600" t="s">
        <v>1704</v>
      </c>
      <c r="D29" s="1942"/>
      <c r="E29" s="1942"/>
      <c r="F29" s="1942"/>
      <c r="G29" s="1942"/>
      <c r="H29" s="1944"/>
      <c r="I29" s="1942"/>
      <c r="J29" s="1942"/>
      <c r="K29" s="1942"/>
      <c r="L29" s="1944"/>
      <c r="M29" s="1942"/>
      <c r="N29" s="1942"/>
      <c r="O29" s="1942"/>
      <c r="P29" s="1942"/>
      <c r="Q29" s="1598"/>
      <c r="R29" s="1598"/>
    </row>
    <row r="30" spans="1:18">
      <c r="A30" s="1598"/>
      <c r="B30" s="1598"/>
      <c r="C30" s="1601" t="s">
        <v>1671</v>
      </c>
      <c r="D30" s="1942"/>
      <c r="E30" s="1942"/>
      <c r="F30" s="1942"/>
      <c r="G30" s="1942"/>
      <c r="H30" s="1945"/>
      <c r="I30" s="1942"/>
      <c r="J30" s="1942"/>
      <c r="K30" s="1942"/>
      <c r="L30" s="1945"/>
      <c r="M30" s="1942"/>
      <c r="N30" s="1942"/>
      <c r="O30" s="1942"/>
      <c r="P30" s="1942"/>
      <c r="Q30" s="1598"/>
      <c r="R30" s="1598"/>
    </row>
    <row r="31" spans="1:18">
      <c r="A31" s="1598"/>
      <c r="B31" s="1598"/>
      <c r="C31" s="1941" t="s">
        <v>2575</v>
      </c>
      <c r="D31" s="1942"/>
      <c r="E31" s="1942"/>
      <c r="F31" s="1942"/>
      <c r="G31" s="1942"/>
      <c r="H31" s="1945"/>
      <c r="I31" s="1942"/>
      <c r="J31" s="1942"/>
      <c r="K31" s="1942"/>
      <c r="L31" s="1946"/>
      <c r="M31" s="1942"/>
      <c r="N31" s="1942"/>
      <c r="O31" s="1942"/>
      <c r="P31" s="1942"/>
      <c r="Q31" s="1598"/>
      <c r="R31" s="1598"/>
    </row>
    <row r="32" spans="1:18">
      <c r="A32" s="1598"/>
      <c r="B32" s="1598"/>
      <c r="C32" s="1601" t="s">
        <v>1675</v>
      </c>
      <c r="D32" s="1942"/>
      <c r="E32" s="1942"/>
      <c r="F32" s="1942"/>
      <c r="G32" s="1942"/>
      <c r="H32" s="1942"/>
      <c r="I32" s="1942"/>
      <c r="J32" s="1942"/>
      <c r="K32" s="1942"/>
      <c r="L32" s="1945"/>
      <c r="M32" s="1942"/>
      <c r="N32" s="1942"/>
      <c r="O32" s="1942"/>
      <c r="P32" s="1942"/>
      <c r="Q32" s="1598"/>
      <c r="R32" s="1598"/>
    </row>
    <row r="33" spans="1:18">
      <c r="A33" s="1598"/>
      <c r="B33" s="1598"/>
      <c r="C33" s="1601" t="s">
        <v>1678</v>
      </c>
      <c r="D33" s="1942"/>
      <c r="E33" s="1942"/>
      <c r="F33" s="1942"/>
      <c r="G33" s="1942"/>
      <c r="H33" s="1942"/>
      <c r="I33" s="1942"/>
      <c r="J33" s="1942"/>
      <c r="K33" s="1942"/>
      <c r="L33" s="1945"/>
      <c r="M33" s="1942"/>
      <c r="N33" s="1942"/>
      <c r="O33" s="1942"/>
      <c r="P33" s="1942"/>
      <c r="Q33" s="1598"/>
      <c r="R33" s="1598"/>
    </row>
    <row r="34" spans="1:18">
      <c r="A34" s="1598"/>
      <c r="B34" s="1598"/>
      <c r="C34" s="1601" t="s">
        <v>1710</v>
      </c>
      <c r="D34" s="1942"/>
      <c r="E34" s="1942"/>
      <c r="F34" s="1942"/>
      <c r="G34" s="1942"/>
      <c r="H34" s="1944"/>
      <c r="I34" s="1942"/>
      <c r="J34" s="1942"/>
      <c r="K34" s="1942"/>
      <c r="L34" s="1945"/>
      <c r="M34" s="1942"/>
      <c r="N34" s="1942"/>
      <c r="O34" s="1942"/>
      <c r="P34" s="1942"/>
      <c r="Q34" s="1598"/>
      <c r="R34" s="1598"/>
    </row>
    <row r="35" spans="1:18" ht="25.15" customHeight="1">
      <c r="A35" s="1598"/>
      <c r="B35" s="1598"/>
      <c r="C35" s="1601" t="s">
        <v>1684</v>
      </c>
      <c r="D35" s="1942"/>
      <c r="E35" s="1942"/>
      <c r="F35" s="1942"/>
      <c r="G35" s="1942"/>
      <c r="H35" s="1942"/>
      <c r="I35" s="1942"/>
      <c r="J35" s="1942"/>
      <c r="K35" s="1942"/>
      <c r="L35" s="1942"/>
      <c r="M35" s="1942"/>
      <c r="N35" s="1942"/>
      <c r="O35" s="1942"/>
      <c r="P35" s="1942"/>
      <c r="Q35" s="1598"/>
      <c r="R35" s="1598"/>
    </row>
    <row r="36" spans="1:18">
      <c r="A36" s="1598"/>
      <c r="B36" s="1598"/>
      <c r="C36" s="1601" t="s">
        <v>1685</v>
      </c>
      <c r="D36" s="1942"/>
      <c r="E36" s="1942"/>
      <c r="F36" s="1942"/>
      <c r="G36" s="1942"/>
      <c r="H36" s="1945"/>
      <c r="I36" s="1942"/>
      <c r="J36" s="1942"/>
      <c r="K36" s="1942"/>
      <c r="L36" s="1942"/>
      <c r="M36" s="1942"/>
      <c r="N36" s="1942"/>
      <c r="O36" s="1942"/>
      <c r="P36" s="1942"/>
      <c r="Q36" s="1598"/>
      <c r="R36" s="1598"/>
    </row>
    <row r="37" spans="1:18">
      <c r="A37" s="1598"/>
      <c r="B37" s="1598"/>
      <c r="C37" s="1601" t="s">
        <v>1712</v>
      </c>
      <c r="D37" s="1942"/>
      <c r="E37" s="1942"/>
      <c r="F37" s="1942"/>
      <c r="G37" s="1942"/>
      <c r="H37" s="1945"/>
      <c r="I37" s="1942"/>
      <c r="J37" s="1942"/>
      <c r="K37" s="1942"/>
      <c r="L37" s="1942"/>
      <c r="M37" s="1942"/>
      <c r="N37" s="1942"/>
      <c r="O37" s="1942"/>
      <c r="P37" s="1942"/>
      <c r="Q37" s="1598"/>
      <c r="R37" s="1598"/>
    </row>
    <row r="38" spans="1:18">
      <c r="A38" s="1598"/>
      <c r="B38" s="1598"/>
      <c r="C38" s="1601" t="s">
        <v>1715</v>
      </c>
      <c r="D38" s="1942"/>
      <c r="E38" s="1942"/>
      <c r="F38" s="1942"/>
      <c r="G38" s="1942"/>
      <c r="H38" s="1945"/>
      <c r="I38" s="1942"/>
      <c r="J38" s="1942"/>
      <c r="K38" s="1942"/>
      <c r="L38" s="1942"/>
      <c r="M38" s="1942"/>
      <c r="N38" s="1942"/>
      <c r="O38" s="1942"/>
      <c r="P38" s="1942"/>
      <c r="Q38" s="1598"/>
      <c r="R38" s="1598"/>
    </row>
    <row r="39" spans="1:18">
      <c r="A39" s="1598"/>
      <c r="B39" s="1598"/>
      <c r="C39" s="1601" t="s">
        <v>1718</v>
      </c>
      <c r="D39" s="1942"/>
      <c r="E39" s="1942"/>
      <c r="F39" s="1942"/>
      <c r="G39" s="1942"/>
      <c r="H39" s="1945"/>
      <c r="I39" s="1942"/>
      <c r="J39" s="1942"/>
      <c r="K39" s="1942"/>
      <c r="L39" s="1942"/>
      <c r="M39" s="1942"/>
      <c r="N39" s="1942"/>
      <c r="O39" s="1942"/>
      <c r="P39" s="1942"/>
      <c r="Q39" s="1598"/>
      <c r="R39" s="1598"/>
    </row>
    <row r="40" spans="1:18">
      <c r="A40" s="1598"/>
      <c r="B40" s="1598"/>
      <c r="C40" s="1601" t="s">
        <v>1720</v>
      </c>
      <c r="D40" s="1942"/>
      <c r="E40" s="1942"/>
      <c r="F40" s="1942"/>
      <c r="G40" s="1942"/>
      <c r="H40" s="1945"/>
      <c r="I40" s="1942"/>
      <c r="J40" s="1942"/>
      <c r="K40" s="1942"/>
      <c r="L40" s="1942"/>
      <c r="M40" s="1942"/>
      <c r="N40" s="1942"/>
      <c r="O40" s="1942"/>
      <c r="P40" s="1942"/>
      <c r="Q40" s="1598"/>
      <c r="R40" s="1598"/>
    </row>
    <row r="41" spans="1:18">
      <c r="A41" s="1598"/>
      <c r="B41" s="1598"/>
      <c r="C41" s="1598"/>
      <c r="D41" s="1942"/>
      <c r="E41" s="1942"/>
      <c r="F41" s="1942"/>
      <c r="G41" s="1942"/>
      <c r="H41" s="1945"/>
      <c r="I41" s="1942"/>
      <c r="J41" s="1942"/>
      <c r="K41" s="1942"/>
      <c r="L41" s="1942"/>
      <c r="M41" s="1942"/>
      <c r="N41" s="1942"/>
      <c r="O41" s="1942"/>
      <c r="P41" s="1942"/>
      <c r="Q41" s="1598"/>
      <c r="R41" s="1598"/>
    </row>
    <row r="42" spans="1:18">
      <c r="A42" s="1598"/>
      <c r="B42" s="1598"/>
      <c r="C42" s="1600" t="s">
        <v>1723</v>
      </c>
      <c r="D42" s="1942"/>
      <c r="E42" s="1942"/>
      <c r="F42" s="1942"/>
      <c r="G42" s="1942"/>
      <c r="H42" s="1945"/>
      <c r="I42" s="1942"/>
      <c r="J42" s="1942"/>
      <c r="K42" s="1942"/>
      <c r="L42" s="1942"/>
      <c r="M42" s="1942"/>
      <c r="N42" s="1942"/>
      <c r="O42" s="1942"/>
      <c r="P42" s="1942"/>
      <c r="Q42" s="1598"/>
      <c r="R42" s="1598"/>
    </row>
    <row r="43" spans="1:18">
      <c r="A43" s="1598"/>
      <c r="B43" s="1598"/>
      <c r="C43" s="1601" t="s">
        <v>1671</v>
      </c>
      <c r="D43" s="1942"/>
      <c r="E43" s="1942"/>
      <c r="F43" s="1942"/>
      <c r="G43" s="1942"/>
      <c r="H43" s="1945"/>
      <c r="I43" s="1942"/>
      <c r="J43" s="1942"/>
      <c r="K43" s="1942"/>
      <c r="L43" s="1942"/>
      <c r="M43" s="1942"/>
      <c r="N43" s="1942"/>
      <c r="O43" s="1942"/>
      <c r="P43" s="1942"/>
      <c r="Q43" s="1598"/>
      <c r="R43" s="1598"/>
    </row>
    <row r="44" spans="1:18">
      <c r="A44" s="1598"/>
      <c r="B44" s="1598"/>
      <c r="C44" s="1941" t="s">
        <v>2575</v>
      </c>
      <c r="D44" s="1942"/>
      <c r="E44" s="1942"/>
      <c r="F44" s="1942"/>
      <c r="G44" s="1942"/>
      <c r="H44" s="1942"/>
      <c r="I44" s="1942"/>
      <c r="J44" s="1942"/>
      <c r="K44" s="1942"/>
      <c r="L44" s="1942"/>
      <c r="M44" s="1942"/>
      <c r="N44" s="1942"/>
      <c r="O44" s="1942"/>
      <c r="P44" s="1942"/>
      <c r="Q44" s="1598"/>
      <c r="R44" s="1598"/>
    </row>
    <row r="45" spans="1:18">
      <c r="A45" s="1598"/>
      <c r="B45" s="1598"/>
      <c r="C45" s="1601" t="s">
        <v>1675</v>
      </c>
      <c r="D45" s="1942"/>
      <c r="E45" s="1942"/>
      <c r="F45" s="1942"/>
      <c r="G45" s="1942"/>
      <c r="H45" s="1942"/>
      <c r="I45" s="1942"/>
      <c r="J45" s="1942"/>
      <c r="K45" s="1942"/>
      <c r="L45" s="1942"/>
      <c r="M45" s="1942"/>
      <c r="N45" s="1942"/>
      <c r="O45" s="1942"/>
      <c r="P45" s="1942"/>
      <c r="Q45" s="1598"/>
      <c r="R45" s="1598"/>
    </row>
    <row r="46" spans="1:18">
      <c r="A46" s="1598"/>
      <c r="B46" s="1598"/>
      <c r="C46" s="1601" t="s">
        <v>1678</v>
      </c>
      <c r="D46" s="1942"/>
      <c r="E46" s="1942"/>
      <c r="F46" s="1942"/>
      <c r="G46" s="1942"/>
      <c r="H46" s="1944"/>
      <c r="I46" s="1942"/>
      <c r="J46" s="1942"/>
      <c r="K46" s="1942"/>
      <c r="L46" s="1942"/>
      <c r="M46" s="1942"/>
      <c r="N46" s="1942"/>
      <c r="O46" s="1942"/>
      <c r="P46" s="1942"/>
      <c r="Q46" s="1598"/>
      <c r="R46" s="1598"/>
    </row>
    <row r="47" spans="1:18">
      <c r="A47" s="1598"/>
      <c r="B47" s="1598"/>
      <c r="C47" s="1601" t="s">
        <v>1731</v>
      </c>
      <c r="D47" s="1942"/>
      <c r="E47" s="1942"/>
      <c r="F47" s="1942"/>
      <c r="G47" s="1942"/>
      <c r="H47" s="1945"/>
      <c r="I47" s="1942"/>
      <c r="J47" s="1942"/>
      <c r="K47" s="1942"/>
      <c r="L47" s="1942"/>
      <c r="M47" s="1942"/>
      <c r="N47" s="1942"/>
      <c r="O47" s="1942"/>
      <c r="P47" s="1942"/>
      <c r="Q47" s="1598"/>
      <c r="R47" s="1598"/>
    </row>
    <row r="48" spans="1:18">
      <c r="A48" s="1598"/>
      <c r="B48" s="1598"/>
      <c r="C48" s="1601" t="s">
        <v>1684</v>
      </c>
      <c r="D48" s="1942"/>
      <c r="E48" s="1942"/>
      <c r="F48" s="1942"/>
      <c r="G48" s="1942"/>
      <c r="H48" s="1945"/>
      <c r="I48" s="1942"/>
      <c r="J48" s="1942"/>
      <c r="K48" s="1942"/>
      <c r="L48" s="1942"/>
      <c r="M48" s="1942"/>
      <c r="N48" s="1942"/>
      <c r="O48" s="1942"/>
      <c r="P48" s="1942"/>
      <c r="Q48" s="1598"/>
      <c r="R48" s="1598"/>
    </row>
    <row r="49" spans="1:18">
      <c r="A49" s="1598"/>
      <c r="B49" s="1598"/>
      <c r="C49" s="1601" t="s">
        <v>1685</v>
      </c>
      <c r="D49" s="1942"/>
      <c r="E49" s="1942"/>
      <c r="F49" s="1942"/>
      <c r="G49" s="1942"/>
      <c r="H49" s="1945"/>
      <c r="I49" s="1942"/>
      <c r="J49" s="1942"/>
      <c r="K49" s="1942"/>
      <c r="L49" s="1942"/>
      <c r="M49" s="1942"/>
      <c r="N49" s="1942"/>
      <c r="O49" s="1942"/>
      <c r="P49" s="1942"/>
      <c r="Q49" s="1598"/>
      <c r="R49" s="1598"/>
    </row>
    <row r="50" spans="1:18">
      <c r="A50" s="1598"/>
      <c r="B50" s="1598"/>
      <c r="C50" s="1601" t="s">
        <v>1734</v>
      </c>
      <c r="D50" s="1942"/>
      <c r="E50" s="1942"/>
      <c r="F50" s="1942"/>
      <c r="G50" s="1942"/>
      <c r="H50" s="1942"/>
      <c r="I50" s="1942"/>
      <c r="J50" s="1942"/>
      <c r="K50" s="1942"/>
      <c r="L50" s="1942"/>
      <c r="M50" s="1942"/>
      <c r="N50" s="1942"/>
      <c r="O50" s="1942"/>
      <c r="P50" s="1942"/>
      <c r="Q50" s="1598"/>
      <c r="R50" s="1598"/>
    </row>
    <row r="51" spans="1:18">
      <c r="A51" s="1598"/>
      <c r="B51" s="1598"/>
      <c r="C51" s="1601" t="s">
        <v>1736</v>
      </c>
      <c r="D51" s="1942"/>
      <c r="E51" s="1942"/>
      <c r="F51" s="1942"/>
      <c r="G51" s="1942"/>
      <c r="H51" s="1942"/>
      <c r="I51" s="1942"/>
      <c r="J51" s="1942"/>
      <c r="K51" s="1942"/>
      <c r="L51" s="1942"/>
      <c r="M51" s="1942"/>
      <c r="N51" s="1942"/>
      <c r="O51" s="1942"/>
      <c r="P51" s="1942"/>
      <c r="Q51" s="1598"/>
      <c r="R51" s="1598"/>
    </row>
    <row r="52" spans="1:18">
      <c r="A52" s="1598"/>
      <c r="B52" s="1598"/>
      <c r="C52" s="1601" t="s">
        <v>1738</v>
      </c>
      <c r="D52" s="1942"/>
      <c r="E52" s="1942"/>
      <c r="F52" s="1942"/>
      <c r="G52" s="1942"/>
      <c r="H52" s="1942"/>
      <c r="I52" s="1942"/>
      <c r="J52" s="1942"/>
      <c r="K52" s="1942"/>
      <c r="L52" s="1942"/>
      <c r="M52" s="1942"/>
      <c r="N52" s="1942"/>
      <c r="O52" s="1942"/>
      <c r="P52" s="1942"/>
      <c r="Q52" s="1598"/>
      <c r="R52" s="1598"/>
    </row>
    <row r="53" spans="1:18">
      <c r="A53" s="1598"/>
      <c r="B53" s="1598"/>
      <c r="C53" s="1598"/>
      <c r="D53" s="1942"/>
      <c r="E53" s="1942"/>
      <c r="F53" s="1942"/>
      <c r="G53" s="1942"/>
      <c r="H53" s="1942"/>
      <c r="I53" s="1942"/>
      <c r="J53" s="1942"/>
      <c r="K53" s="1942"/>
      <c r="L53" s="1942"/>
      <c r="M53" s="1942"/>
      <c r="N53" s="1942"/>
      <c r="O53" s="1942"/>
      <c r="P53" s="1942"/>
      <c r="Q53" s="1598"/>
      <c r="R53" s="1598"/>
    </row>
    <row r="54" spans="1:18">
      <c r="A54" s="1598"/>
      <c r="B54" s="1598"/>
      <c r="C54" s="1600" t="s">
        <v>1669</v>
      </c>
      <c r="D54" s="1942"/>
      <c r="E54" s="1942"/>
      <c r="F54" s="1942"/>
      <c r="G54" s="1942"/>
      <c r="H54" s="1942"/>
      <c r="I54" s="1942"/>
      <c r="J54" s="1942"/>
      <c r="K54" s="1942"/>
      <c r="L54" s="1942"/>
      <c r="M54" s="1942"/>
      <c r="N54" s="1942"/>
      <c r="O54" s="1942"/>
      <c r="P54" s="1942"/>
      <c r="Q54" s="1598"/>
      <c r="R54" s="1598"/>
    </row>
    <row r="55" spans="1:18">
      <c r="C55" s="1601" t="s">
        <v>1672</v>
      </c>
      <c r="D55" s="555"/>
      <c r="E55" s="555"/>
      <c r="F55" s="555"/>
      <c r="G55" s="555"/>
      <c r="H55" s="555"/>
      <c r="I55" s="555"/>
      <c r="J55" s="555"/>
      <c r="K55" s="555"/>
      <c r="L55" s="555"/>
      <c r="M55" s="555"/>
      <c r="N55" s="555"/>
      <c r="O55" s="555"/>
      <c r="P55" s="555"/>
    </row>
    <row r="56" spans="1:18">
      <c r="C56" s="1601" t="s">
        <v>1674</v>
      </c>
      <c r="D56" s="555"/>
      <c r="E56" s="555"/>
      <c r="F56" s="555"/>
      <c r="G56" s="555"/>
      <c r="H56" s="555"/>
      <c r="I56" s="555"/>
      <c r="J56" s="555"/>
      <c r="K56" s="555"/>
      <c r="L56" s="555"/>
      <c r="M56" s="555"/>
      <c r="N56" s="555"/>
      <c r="O56" s="555"/>
      <c r="P56" s="555"/>
    </row>
    <row r="57" spans="1:18">
      <c r="C57" s="1601" t="s">
        <v>1676</v>
      </c>
      <c r="D57" s="555"/>
      <c r="E57" s="555"/>
      <c r="F57" s="555"/>
      <c r="G57" s="555"/>
      <c r="H57" s="555"/>
      <c r="I57" s="555"/>
      <c r="J57" s="555"/>
      <c r="K57" s="555"/>
      <c r="L57" s="555"/>
      <c r="M57" s="555"/>
      <c r="N57" s="555"/>
      <c r="O57" s="555"/>
      <c r="P57" s="555"/>
    </row>
    <row r="58" spans="1:18">
      <c r="C58" s="1601" t="s">
        <v>1679</v>
      </c>
      <c r="D58" s="555"/>
      <c r="E58" s="555"/>
      <c r="F58" s="555"/>
      <c r="G58" s="555"/>
      <c r="H58" s="555"/>
      <c r="I58" s="555"/>
      <c r="J58" s="555"/>
      <c r="K58" s="555"/>
      <c r="L58" s="555"/>
      <c r="M58" s="555"/>
      <c r="N58" s="555"/>
      <c r="O58" s="555"/>
      <c r="P58" s="555"/>
    </row>
    <row r="59" spans="1:18">
      <c r="C59" s="1601" t="s">
        <v>1682</v>
      </c>
      <c r="D59" s="555"/>
      <c r="E59" s="555"/>
      <c r="F59" s="555"/>
      <c r="G59" s="555"/>
      <c r="H59" s="555"/>
      <c r="I59" s="555"/>
      <c r="J59" s="555"/>
      <c r="K59" s="555"/>
      <c r="L59" s="555"/>
      <c r="M59" s="555"/>
      <c r="N59" s="555"/>
      <c r="O59" s="555"/>
      <c r="P59" s="555"/>
    </row>
    <row r="60" spans="1:18">
      <c r="C60" s="1601" t="s">
        <v>1684</v>
      </c>
      <c r="D60" s="555"/>
      <c r="E60" s="555"/>
      <c r="F60" s="555"/>
      <c r="G60" s="555"/>
      <c r="H60" s="555"/>
      <c r="I60" s="555"/>
      <c r="J60" s="555"/>
      <c r="K60" s="555"/>
      <c r="L60" s="555"/>
      <c r="M60" s="555"/>
      <c r="N60" s="555"/>
      <c r="O60" s="555"/>
      <c r="P60" s="555"/>
    </row>
    <row r="61" spans="1:18">
      <c r="C61" s="1601" t="s">
        <v>1686</v>
      </c>
      <c r="D61" s="555"/>
      <c r="E61" s="555"/>
      <c r="F61" s="555"/>
      <c r="G61" s="555"/>
      <c r="H61" s="555"/>
      <c r="I61" s="555"/>
      <c r="J61" s="555"/>
      <c r="K61" s="555"/>
      <c r="L61" s="555"/>
      <c r="M61" s="555"/>
      <c r="N61" s="555"/>
      <c r="O61" s="555"/>
      <c r="P61" s="555"/>
    </row>
    <row r="62" spans="1:18">
      <c r="C62" s="1601" t="s">
        <v>1688</v>
      </c>
      <c r="D62" s="555"/>
      <c r="E62" s="555"/>
      <c r="F62" s="555"/>
      <c r="G62" s="555"/>
      <c r="H62" s="555"/>
      <c r="I62" s="555"/>
      <c r="J62" s="555"/>
      <c r="K62" s="555"/>
      <c r="L62" s="555"/>
      <c r="M62" s="555"/>
      <c r="N62" s="555"/>
      <c r="O62" s="555"/>
      <c r="P62" s="555"/>
    </row>
    <row r="63" spans="1:18">
      <c r="C63" s="1601" t="s">
        <v>1690</v>
      </c>
      <c r="D63" s="555"/>
      <c r="E63" s="555"/>
      <c r="F63" s="555"/>
      <c r="G63" s="555"/>
      <c r="H63" s="555"/>
      <c r="I63" s="555"/>
      <c r="J63" s="555"/>
      <c r="K63" s="555"/>
      <c r="L63" s="555"/>
      <c r="M63" s="555"/>
      <c r="N63" s="555"/>
      <c r="O63" s="555"/>
      <c r="P63" s="555"/>
    </row>
    <row r="64" spans="1:18">
      <c r="C64" s="1601" t="s">
        <v>1692</v>
      </c>
      <c r="D64" s="555"/>
      <c r="E64" s="555"/>
      <c r="F64" s="555"/>
      <c r="G64" s="555"/>
      <c r="H64" s="555"/>
      <c r="I64" s="555"/>
      <c r="J64" s="555"/>
      <c r="K64" s="555"/>
      <c r="L64" s="555"/>
      <c r="M64" s="555"/>
      <c r="N64" s="555"/>
      <c r="O64" s="555"/>
      <c r="P64" s="555"/>
    </row>
    <row r="65" spans="3:16">
      <c r="C65" s="1601" t="s">
        <v>1695</v>
      </c>
      <c r="D65" s="555"/>
      <c r="E65" s="555"/>
      <c r="F65" s="555"/>
      <c r="G65" s="555"/>
      <c r="H65" s="555"/>
      <c r="I65" s="555"/>
      <c r="J65" s="555"/>
      <c r="K65" s="555"/>
      <c r="L65" s="555"/>
      <c r="M65" s="555"/>
      <c r="N65" s="555"/>
      <c r="O65" s="555"/>
      <c r="P65" s="555"/>
    </row>
    <row r="66" spans="3:16">
      <c r="C66" s="1601" t="s">
        <v>1698</v>
      </c>
      <c r="D66" s="555"/>
      <c r="E66" s="555"/>
      <c r="F66" s="555"/>
      <c r="G66" s="555"/>
      <c r="H66" s="555"/>
      <c r="I66" s="555"/>
      <c r="J66" s="555"/>
      <c r="K66" s="555"/>
      <c r="L66" s="555"/>
      <c r="M66" s="555"/>
      <c r="N66" s="555"/>
      <c r="O66" s="555"/>
      <c r="P66" s="555"/>
    </row>
    <row r="67" spans="3:16">
      <c r="C67" s="1598"/>
      <c r="D67" s="555"/>
      <c r="E67" s="555"/>
      <c r="F67" s="555"/>
      <c r="G67" s="555"/>
      <c r="H67" s="555"/>
      <c r="I67" s="555"/>
      <c r="J67" s="555"/>
      <c r="K67" s="555"/>
      <c r="L67" s="555"/>
      <c r="M67" s="555"/>
      <c r="N67" s="555"/>
      <c r="O67" s="555"/>
      <c r="P67" s="555"/>
    </row>
    <row r="68" spans="3:16">
      <c r="C68" s="1598"/>
      <c r="D68" s="555"/>
      <c r="E68" s="555"/>
      <c r="F68" s="555"/>
      <c r="G68" s="555"/>
      <c r="H68" s="555"/>
      <c r="I68" s="555"/>
      <c r="J68" s="555"/>
      <c r="K68" s="555"/>
      <c r="L68" s="555"/>
      <c r="M68" s="555"/>
      <c r="N68" s="555"/>
      <c r="O68" s="555"/>
      <c r="P68" s="555"/>
    </row>
    <row r="69" spans="3:16">
      <c r="C69" s="1598"/>
      <c r="D69" s="555"/>
      <c r="E69" s="555"/>
      <c r="F69" s="555"/>
      <c r="G69" s="555"/>
      <c r="H69" s="555"/>
      <c r="I69" s="555"/>
      <c r="J69" s="555"/>
      <c r="K69" s="555"/>
      <c r="L69" s="555"/>
      <c r="M69" s="555"/>
      <c r="N69" s="555"/>
      <c r="O69" s="555"/>
      <c r="P69" s="555"/>
    </row>
    <row r="70" spans="3:16">
      <c r="C70" s="1600" t="s">
        <v>1705</v>
      </c>
      <c r="D70" s="555"/>
      <c r="E70" s="555"/>
      <c r="F70" s="555"/>
      <c r="G70" s="555"/>
      <c r="H70" s="555"/>
      <c r="I70" s="555"/>
      <c r="J70" s="555"/>
      <c r="K70" s="555"/>
      <c r="L70" s="555"/>
      <c r="M70" s="555"/>
      <c r="N70" s="555"/>
      <c r="O70" s="555"/>
      <c r="P70" s="555"/>
    </row>
    <row r="71" spans="3:16">
      <c r="C71" s="1601" t="s">
        <v>1706</v>
      </c>
      <c r="D71" s="555"/>
      <c r="E71" s="555"/>
      <c r="F71" s="555"/>
      <c r="G71" s="555"/>
      <c r="H71" s="555"/>
      <c r="I71" s="555"/>
      <c r="J71" s="555"/>
      <c r="K71" s="555"/>
      <c r="L71" s="555"/>
      <c r="M71" s="555"/>
      <c r="N71" s="555"/>
      <c r="O71" s="555"/>
      <c r="P71" s="555"/>
    </row>
    <row r="72" spans="3:16">
      <c r="C72" s="1601" t="s">
        <v>1707</v>
      </c>
      <c r="D72" s="555"/>
      <c r="E72" s="555"/>
      <c r="F72" s="555"/>
      <c r="G72" s="555"/>
      <c r="H72" s="555"/>
      <c r="I72" s="555"/>
      <c r="J72" s="555"/>
      <c r="K72" s="555"/>
      <c r="L72" s="555"/>
      <c r="M72" s="555"/>
      <c r="N72" s="555"/>
      <c r="O72" s="555"/>
      <c r="P72" s="555"/>
    </row>
    <row r="73" spans="3:16">
      <c r="C73" s="1601" t="s">
        <v>1708</v>
      </c>
      <c r="D73" s="555"/>
      <c r="E73" s="555"/>
      <c r="F73" s="555"/>
      <c r="G73" s="555"/>
      <c r="H73" s="555"/>
      <c r="I73" s="555"/>
      <c r="J73" s="555"/>
      <c r="K73" s="555"/>
      <c r="L73" s="555"/>
      <c r="M73" s="555"/>
      <c r="N73" s="555"/>
      <c r="O73" s="555"/>
      <c r="P73" s="555"/>
    </row>
    <row r="74" spans="3:16">
      <c r="C74" s="1601" t="s">
        <v>1709</v>
      </c>
    </row>
    <row r="75" spans="3:16">
      <c r="C75" s="1601" t="s">
        <v>1711</v>
      </c>
    </row>
    <row r="76" spans="3:16">
      <c r="C76" s="1598" t="s">
        <v>1746</v>
      </c>
    </row>
    <row r="77" spans="3:16">
      <c r="C77" s="1598"/>
    </row>
    <row r="78" spans="3:16">
      <c r="C78" s="1600" t="s">
        <v>1713</v>
      </c>
    </row>
    <row r="79" spans="3:16">
      <c r="C79" s="1601" t="s">
        <v>1716</v>
      </c>
    </row>
    <row r="80" spans="3:16">
      <c r="C80" s="1601" t="s">
        <v>1719</v>
      </c>
    </row>
    <row r="81" spans="3:3">
      <c r="C81" s="1598"/>
    </row>
    <row r="82" spans="3:3">
      <c r="C82" s="1598"/>
    </row>
    <row r="83" spans="3:3">
      <c r="C83" s="1600" t="s">
        <v>1724</v>
      </c>
    </row>
    <row r="84" spans="3:3">
      <c r="C84" s="1598" t="s">
        <v>1726</v>
      </c>
    </row>
    <row r="85" spans="3:3">
      <c r="C85" s="1601" t="s">
        <v>1728</v>
      </c>
    </row>
    <row r="86" spans="3:3">
      <c r="C86" s="1601" t="s">
        <v>1729</v>
      </c>
    </row>
    <row r="87" spans="3:3">
      <c r="C87" s="1601" t="s">
        <v>1730</v>
      </c>
    </row>
    <row r="88" spans="3:3">
      <c r="C88" s="1601" t="s">
        <v>1732</v>
      </c>
    </row>
    <row r="89" spans="3:3">
      <c r="C89" s="1941" t="s">
        <v>2662</v>
      </c>
    </row>
    <row r="90" spans="3:3">
      <c r="C90" s="1601" t="s">
        <v>1733</v>
      </c>
    </row>
    <row r="91" spans="3:3">
      <c r="C91" s="1601" t="s">
        <v>1735</v>
      </c>
    </row>
    <row r="92" spans="3:3">
      <c r="C92" s="1601" t="s">
        <v>1737</v>
      </c>
    </row>
    <row r="93" spans="3:3">
      <c r="C93" s="1598"/>
    </row>
    <row r="94" spans="3:3">
      <c r="C94" s="1598"/>
    </row>
    <row r="95" spans="3:3">
      <c r="C95" s="1600" t="s">
        <v>1739</v>
      </c>
    </row>
    <row r="96" spans="3:3">
      <c r="C96" s="1601" t="s">
        <v>1740</v>
      </c>
    </row>
    <row r="97" spans="3:3">
      <c r="C97" s="1601" t="s">
        <v>1741</v>
      </c>
    </row>
    <row r="98" spans="3:3">
      <c r="C98" s="1601" t="s">
        <v>1742</v>
      </c>
    </row>
    <row r="99" spans="3:3">
      <c r="C99" s="1598" t="s">
        <v>1743</v>
      </c>
    </row>
    <row r="100" spans="3:3">
      <c r="C100" s="1598" t="s">
        <v>1744</v>
      </c>
    </row>
    <row r="101" spans="3:3">
      <c r="C101" s="1598" t="s">
        <v>1745</v>
      </c>
    </row>
    <row r="102" spans="3:3">
      <c r="C102" s="1598"/>
    </row>
    <row r="103" spans="3:3">
      <c r="C103" s="1600" t="s">
        <v>1670</v>
      </c>
    </row>
    <row r="104" spans="3:3">
      <c r="C104" s="1601" t="s">
        <v>1673</v>
      </c>
    </row>
    <row r="105" spans="3:3">
      <c r="C105" s="1941" t="s">
        <v>2663</v>
      </c>
    </row>
    <row r="106" spans="3:3">
      <c r="C106" s="1601" t="s">
        <v>1677</v>
      </c>
    </row>
    <row r="107" spans="3:3">
      <c r="C107" s="1601" t="s">
        <v>1680</v>
      </c>
    </row>
    <row r="108" spans="3:3">
      <c r="C108" s="1601" t="s">
        <v>1683</v>
      </c>
    </row>
    <row r="109" spans="3:3">
      <c r="C109" s="1598"/>
    </row>
    <row r="110" spans="3:3">
      <c r="C110" s="1598"/>
    </row>
    <row r="111" spans="3:3">
      <c r="C111" s="1600" t="s">
        <v>2664</v>
      </c>
    </row>
    <row r="112" spans="3:3">
      <c r="C112" s="1941" t="s">
        <v>2665</v>
      </c>
    </row>
    <row r="113" spans="3:3">
      <c r="C113" s="1601" t="s">
        <v>1693</v>
      </c>
    </row>
    <row r="114" spans="3:3">
      <c r="C114" s="1601" t="s">
        <v>1696</v>
      </c>
    </row>
    <row r="115" spans="3:3">
      <c r="C115" s="1601" t="s">
        <v>1699</v>
      </c>
    </row>
    <row r="116" spans="3:3">
      <c r="C116" s="1601" t="s">
        <v>1701</v>
      </c>
    </row>
    <row r="117" spans="3:3">
      <c r="C117" s="1598" t="s">
        <v>1703</v>
      </c>
    </row>
    <row r="118" spans="3:3">
      <c r="C118" s="1900" t="s">
        <v>2666</v>
      </c>
    </row>
    <row r="119" spans="3:3">
      <c r="C119" s="1900" t="s">
        <v>2667</v>
      </c>
    </row>
    <row r="120" spans="3:3">
      <c r="C120" s="1900" t="s">
        <v>2569</v>
      </c>
    </row>
    <row r="121" spans="3:3">
      <c r="C121" s="1900" t="s">
        <v>2570</v>
      </c>
    </row>
    <row r="122" spans="3:3">
      <c r="C122" s="1900" t="s">
        <v>2668</v>
      </c>
    </row>
    <row r="123" spans="3:3">
      <c r="C123" s="1900" t="s">
        <v>2571</v>
      </c>
    </row>
    <row r="124" spans="3:3">
      <c r="C124" s="1900" t="s">
        <v>2572</v>
      </c>
    </row>
    <row r="125" spans="3:3">
      <c r="C125" s="1900" t="s">
        <v>2669</v>
      </c>
    </row>
    <row r="126" spans="3:3">
      <c r="C126" s="1598"/>
    </row>
    <row r="127" spans="3:3">
      <c r="C127" s="1600" t="s">
        <v>1714</v>
      </c>
    </row>
    <row r="128" spans="3:3">
      <c r="C128" s="1601" t="s">
        <v>1717</v>
      </c>
    </row>
    <row r="129" spans="3:3">
      <c r="C129" s="1941" t="s">
        <v>2670</v>
      </c>
    </row>
    <row r="130" spans="3:3">
      <c r="C130" s="1601" t="s">
        <v>1721</v>
      </c>
    </row>
    <row r="131" spans="3:3">
      <c r="C131" s="1601" t="s">
        <v>1722</v>
      </c>
    </row>
    <row r="132" spans="3:3">
      <c r="C132" s="1601" t="s">
        <v>1725</v>
      </c>
    </row>
    <row r="133" spans="3:3">
      <c r="C133" s="1598" t="s">
        <v>1727</v>
      </c>
    </row>
    <row r="134" spans="3:3">
      <c r="C134" s="159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D32F1-75D2-4E46-92F9-C0B23CE27431}">
  <dimension ref="A6:AQ43"/>
  <sheetViews>
    <sheetView zoomScaleNormal="100" workbookViewId="0"/>
  </sheetViews>
  <sheetFormatPr defaultRowHeight="12.75"/>
  <cols>
    <col min="1" max="1" width="3.7109375" customWidth="1"/>
    <col min="2" max="2" width="2.42578125" bestFit="1" customWidth="1"/>
    <col min="6" max="6" width="15" bestFit="1" customWidth="1"/>
    <col min="7" max="7" width="2" customWidth="1"/>
    <col min="8" max="8" width="1.7109375" customWidth="1"/>
    <col min="9" max="9" width="7.28515625" bestFit="1" customWidth="1"/>
    <col min="10" max="10" width="4.42578125" customWidth="1"/>
    <col min="11" max="11" width="3.7109375" customWidth="1"/>
    <col min="12" max="12" width="4.42578125" customWidth="1"/>
    <col min="13" max="13" width="5.85546875" customWidth="1"/>
    <col min="14" max="14" width="4" customWidth="1"/>
    <col min="15" max="15" width="3.5703125" customWidth="1"/>
    <col min="16" max="16" width="5.5703125" customWidth="1"/>
    <col min="17" max="17" width="6.7109375" customWidth="1"/>
    <col min="18" max="18" width="4.5703125" customWidth="1"/>
    <col min="19" max="19" width="3.140625" customWidth="1"/>
    <col min="20" max="20" width="15" bestFit="1" customWidth="1"/>
    <col min="22" max="22" width="4.5703125" customWidth="1"/>
    <col min="23" max="23" width="7.28515625" bestFit="1" customWidth="1"/>
    <col min="24" max="24" width="5.7109375" customWidth="1"/>
    <col min="25" max="25" width="3" customWidth="1"/>
    <col min="26" max="26" width="3.7109375" customWidth="1"/>
    <col min="27" max="27" width="3.28515625" customWidth="1"/>
    <col min="28" max="28" width="4.85546875" customWidth="1"/>
    <col min="29" max="29" width="5.5703125" customWidth="1"/>
    <col min="30" max="30" width="3.5703125" customWidth="1"/>
    <col min="31" max="31" width="3.28515625" customWidth="1"/>
    <col min="32" max="33" width="7.28515625" bestFit="1" customWidth="1"/>
    <col min="34" max="34" width="3" customWidth="1"/>
    <col min="35" max="35" width="5.28515625" customWidth="1"/>
    <col min="36" max="36" width="5.42578125" customWidth="1"/>
    <col min="37" max="37" width="5.140625" customWidth="1"/>
    <col min="38" max="38" width="5.42578125" customWidth="1"/>
    <col min="39" max="40" width="3" customWidth="1"/>
    <col min="42" max="42" width="7.28515625" bestFit="1" customWidth="1"/>
    <col min="43" max="43" width="16" customWidth="1"/>
  </cols>
  <sheetData>
    <row r="6" spans="1:43">
      <c r="F6" s="1751"/>
      <c r="I6" s="1751"/>
      <c r="R6" s="937"/>
      <c r="S6" s="1752"/>
      <c r="T6" s="1753"/>
      <c r="U6" s="1752"/>
      <c r="V6" s="1752"/>
      <c r="W6" s="435"/>
      <c r="AG6" s="1751"/>
      <c r="AP6" s="1751"/>
      <c r="AQ6" s="1751"/>
    </row>
    <row r="7" spans="1:43">
      <c r="F7" s="1751"/>
      <c r="I7" s="1751"/>
      <c r="R7" s="938"/>
      <c r="S7" s="1754"/>
      <c r="T7" s="1755"/>
      <c r="U7" s="1756"/>
      <c r="V7" s="1756"/>
      <c r="W7" s="175"/>
      <c r="AG7" s="1751"/>
      <c r="AP7" s="1751"/>
      <c r="AQ7" s="1751"/>
    </row>
    <row r="8" spans="1:43">
      <c r="F8" s="1751"/>
      <c r="I8" s="1751"/>
      <c r="R8" s="1757"/>
      <c r="S8" s="1758" t="s">
        <v>2277</v>
      </c>
      <c r="T8" s="1759"/>
      <c r="U8" s="1758"/>
      <c r="V8" s="1758"/>
      <c r="W8" s="1760"/>
      <c r="AG8" s="1751"/>
      <c r="AP8" s="1751"/>
      <c r="AQ8" s="1751"/>
    </row>
    <row r="9" spans="1:43">
      <c r="F9" s="1751"/>
      <c r="I9" s="1751"/>
      <c r="T9" s="1819">
        <v>0</v>
      </c>
      <c r="U9" s="1757"/>
      <c r="Y9" s="777"/>
      <c r="AA9" s="1761">
        <v>0</v>
      </c>
      <c r="AG9" s="1751"/>
      <c r="AP9" s="1751"/>
      <c r="AQ9" s="1751"/>
    </row>
    <row r="10" spans="1:43">
      <c r="D10" s="937"/>
      <c r="E10" s="93"/>
      <c r="F10" s="1762"/>
      <c r="G10" s="1763"/>
      <c r="H10" s="1763"/>
      <c r="I10" s="1762"/>
      <c r="J10" s="1763"/>
      <c r="K10" s="1763"/>
      <c r="L10" s="1763"/>
      <c r="M10" s="1763"/>
      <c r="N10" s="1764"/>
      <c r="O10" s="1763"/>
      <c r="P10" s="1763"/>
      <c r="Q10" s="1763"/>
      <c r="R10" s="1763"/>
      <c r="S10" s="1763"/>
      <c r="T10" s="1762"/>
      <c r="U10" s="1763"/>
      <c r="V10" s="1763"/>
      <c r="W10" s="1763"/>
      <c r="X10" s="1763"/>
      <c r="Y10" s="1763"/>
      <c r="Z10" s="1763"/>
      <c r="AA10" s="1764"/>
      <c r="AB10" s="1763"/>
      <c r="AC10" s="1763"/>
      <c r="AD10" s="1763"/>
      <c r="AE10" s="1763"/>
      <c r="AF10" s="1763"/>
      <c r="AG10" s="1762"/>
      <c r="AH10" s="1763"/>
      <c r="AI10" s="1763"/>
      <c r="AJ10" s="1763"/>
      <c r="AK10" s="435"/>
      <c r="AP10" s="1751"/>
      <c r="AQ10" s="1751"/>
    </row>
    <row r="11" spans="1:43">
      <c r="B11" s="1765" t="s">
        <v>2278</v>
      </c>
      <c r="C11" s="1766"/>
      <c r="D11" s="1766"/>
      <c r="E11" s="1767"/>
      <c r="F11" s="1768"/>
      <c r="G11" s="4"/>
      <c r="H11" s="4"/>
      <c r="I11" s="1769"/>
      <c r="J11" s="1770"/>
      <c r="K11" s="4"/>
      <c r="L11" s="4"/>
      <c r="M11" s="1771" t="s">
        <v>2279</v>
      </c>
      <c r="N11" s="1772"/>
      <c r="O11" s="1772"/>
      <c r="P11" s="1773"/>
      <c r="Q11" s="1770"/>
      <c r="R11" s="1770"/>
      <c r="S11" s="1770"/>
      <c r="T11" s="1768"/>
      <c r="U11" s="4"/>
      <c r="V11" s="4"/>
      <c r="W11" s="4"/>
      <c r="X11" s="1770"/>
      <c r="Y11" s="1770"/>
      <c r="Z11" s="1771" t="s">
        <v>2280</v>
      </c>
      <c r="AA11" s="1772"/>
      <c r="AB11" s="1772"/>
      <c r="AC11" s="1773"/>
      <c r="AD11" s="1770"/>
      <c r="AE11" s="1770"/>
      <c r="AF11" s="4"/>
      <c r="AG11" s="1769"/>
      <c r="AH11" s="4"/>
      <c r="AI11" s="4"/>
      <c r="AJ11" s="1771" t="s">
        <v>2671</v>
      </c>
      <c r="AK11" s="1772"/>
      <c r="AL11" s="1772"/>
      <c r="AM11" s="1773"/>
      <c r="AN11" s="1761"/>
      <c r="AO11" s="1761"/>
      <c r="AP11" s="1751"/>
      <c r="AQ11" s="1751"/>
    </row>
    <row r="12" spans="1:43">
      <c r="B12" s="1774" t="s">
        <v>2281</v>
      </c>
      <c r="C12" s="1775"/>
      <c r="D12" s="1775"/>
      <c r="E12" s="1776"/>
      <c r="F12" s="1768"/>
      <c r="G12" s="4"/>
      <c r="H12" s="4"/>
      <c r="I12" s="1769"/>
      <c r="J12" s="1770"/>
      <c r="K12" s="4"/>
      <c r="L12" s="4"/>
      <c r="M12" s="1777" t="s">
        <v>2282</v>
      </c>
      <c r="N12" s="1756"/>
      <c r="O12" s="1756"/>
      <c r="P12" s="1778"/>
      <c r="Q12" s="1770"/>
      <c r="R12" s="1770"/>
      <c r="S12" s="1770"/>
      <c r="T12" s="1768"/>
      <c r="U12" s="4"/>
      <c r="V12" s="4"/>
      <c r="W12" s="4"/>
      <c r="X12" s="1770"/>
      <c r="Y12" s="1770"/>
      <c r="Z12" s="1777" t="s">
        <v>2283</v>
      </c>
      <c r="AA12" s="1756"/>
      <c r="AB12" s="1756"/>
      <c r="AC12" s="1778"/>
      <c r="AD12" s="1770"/>
      <c r="AE12" s="1770"/>
      <c r="AF12" s="4"/>
      <c r="AG12" s="1769"/>
      <c r="AH12" s="4"/>
      <c r="AI12" s="4"/>
      <c r="AJ12" s="1777" t="s">
        <v>2283</v>
      </c>
      <c r="AK12" s="1756"/>
      <c r="AL12" s="1756"/>
      <c r="AM12" s="1778"/>
      <c r="AN12" s="1761"/>
      <c r="AO12" s="1761"/>
      <c r="AP12" s="1751"/>
      <c r="AQ12" s="1751"/>
    </row>
    <row r="13" spans="1:43">
      <c r="A13" s="495"/>
      <c r="B13" s="1779"/>
      <c r="C13" s="1805"/>
      <c r="D13" s="1805"/>
      <c r="E13" s="1806"/>
      <c r="F13" s="1807">
        <v>0</v>
      </c>
      <c r="G13" s="4"/>
      <c r="H13" s="4"/>
      <c r="I13" s="1769"/>
      <c r="J13" s="1770"/>
      <c r="K13" s="4"/>
      <c r="L13" s="4"/>
      <c r="M13" s="1781"/>
      <c r="N13" s="1758"/>
      <c r="O13" s="1758"/>
      <c r="P13" s="1782"/>
      <c r="Q13" s="1770"/>
      <c r="R13" s="1770"/>
      <c r="S13" s="1770"/>
      <c r="T13" s="1768"/>
      <c r="U13" s="4"/>
      <c r="V13" s="4"/>
      <c r="W13" s="1824">
        <v>0</v>
      </c>
      <c r="X13" s="1770"/>
      <c r="Y13" s="1770"/>
      <c r="Z13" s="1781"/>
      <c r="AA13" s="1758"/>
      <c r="AB13" s="1758"/>
      <c r="AC13" s="1782"/>
      <c r="AD13" s="1770"/>
      <c r="AE13" s="1770"/>
      <c r="AF13" s="4"/>
      <c r="AG13" s="1769"/>
      <c r="AH13" s="4"/>
      <c r="AI13" s="4"/>
      <c r="AJ13" s="1781"/>
      <c r="AK13" s="1758"/>
      <c r="AL13" s="1758"/>
      <c r="AM13" s="1782"/>
      <c r="AN13" s="1761"/>
      <c r="AO13" s="1761"/>
      <c r="AP13" s="1807">
        <v>0</v>
      </c>
      <c r="AQ13" s="1751"/>
    </row>
    <row r="14" spans="1:43">
      <c r="B14" s="1818">
        <v>0</v>
      </c>
      <c r="C14" s="1761"/>
      <c r="D14" s="1784"/>
      <c r="E14" s="1761"/>
      <c r="F14" s="1780"/>
      <c r="I14" s="1751"/>
      <c r="J14" s="1761"/>
      <c r="M14" s="1817">
        <v>0</v>
      </c>
      <c r="N14" s="1785"/>
      <c r="O14" s="1761"/>
      <c r="P14" s="1761"/>
      <c r="Q14" s="1761"/>
      <c r="R14" s="1761"/>
      <c r="S14" s="1761"/>
      <c r="T14" s="1780"/>
      <c r="W14" s="1783"/>
      <c r="X14" s="1761"/>
      <c r="Y14" s="1761"/>
      <c r="Z14" s="1761"/>
      <c r="AA14" s="1817">
        <v>0</v>
      </c>
      <c r="AB14" s="1784"/>
      <c r="AC14" s="1761"/>
      <c r="AD14" s="1761"/>
      <c r="AE14" s="1761"/>
      <c r="AF14" s="1761"/>
      <c r="AG14" s="1780"/>
      <c r="AH14" s="1761"/>
      <c r="AI14" s="1761"/>
      <c r="AJ14" s="1761"/>
      <c r="AK14" s="1761">
        <v>0</v>
      </c>
      <c r="AL14" s="1784"/>
      <c r="AM14" s="1761"/>
      <c r="AN14" s="1761"/>
      <c r="AO14" s="1761"/>
      <c r="AP14" s="1751"/>
      <c r="AQ14" s="1751"/>
    </row>
    <row r="15" spans="1:43">
      <c r="B15" s="1771" t="s">
        <v>2284</v>
      </c>
      <c r="C15" s="1786"/>
      <c r="D15" s="1786"/>
      <c r="E15" s="1787"/>
      <c r="F15" s="1780"/>
      <c r="I15" s="1751"/>
      <c r="J15" s="1771" t="s">
        <v>2285</v>
      </c>
      <c r="K15" s="1786"/>
      <c r="L15" s="1788"/>
      <c r="M15" s="1789"/>
      <c r="N15" s="61"/>
      <c r="P15" s="1771" t="s">
        <v>2296</v>
      </c>
      <c r="Q15" s="1786"/>
      <c r="R15" s="1786"/>
      <c r="S15" s="1787"/>
      <c r="T15" s="1780"/>
      <c r="W15" s="1783"/>
      <c r="X15" s="1771" t="s">
        <v>2286</v>
      </c>
      <c r="Y15" s="1786"/>
      <c r="Z15" s="1786"/>
      <c r="AA15" s="1786"/>
      <c r="AB15" s="1786"/>
      <c r="AC15" s="1786"/>
      <c r="AD15" s="1786"/>
      <c r="AE15" s="1787"/>
      <c r="AF15" s="1780"/>
      <c r="AG15" s="1780"/>
      <c r="AH15" s="1771" t="s">
        <v>2287</v>
      </c>
      <c r="AI15" s="1786"/>
      <c r="AJ15" s="1786"/>
      <c r="AK15" s="1786"/>
      <c r="AL15" s="1786"/>
      <c r="AM15" s="1786"/>
      <c r="AN15" s="1786"/>
      <c r="AO15" s="1787"/>
      <c r="AP15" s="1780"/>
      <c r="AQ15" s="1751"/>
    </row>
    <row r="16" spans="1:43">
      <c r="B16" s="1790"/>
      <c r="C16" s="1791"/>
      <c r="D16" s="1791"/>
      <c r="E16" s="1792"/>
      <c r="F16" s="1807">
        <v>0</v>
      </c>
      <c r="I16" s="1807">
        <v>0</v>
      </c>
      <c r="J16" s="1790"/>
      <c r="K16" s="1791"/>
      <c r="L16" s="1791"/>
      <c r="M16" s="1792"/>
      <c r="N16" s="1793"/>
      <c r="O16" s="1761"/>
      <c r="P16" s="1794"/>
      <c r="Q16" s="1795"/>
      <c r="R16" s="1795"/>
      <c r="S16" s="1796"/>
      <c r="T16" s="1807">
        <v>0</v>
      </c>
      <c r="W16" s="1807">
        <v>0</v>
      </c>
      <c r="X16" s="1794"/>
      <c r="Y16" s="1754"/>
      <c r="Z16" s="1754"/>
      <c r="AA16" s="1754"/>
      <c r="AB16" s="1754"/>
      <c r="AC16" s="1754"/>
      <c r="AD16" s="1754"/>
      <c r="AE16" s="1797"/>
      <c r="AF16" s="1807">
        <v>0</v>
      </c>
      <c r="AG16" s="1807">
        <v>0</v>
      </c>
      <c r="AH16" s="1794"/>
      <c r="AI16" s="1754"/>
      <c r="AJ16" s="1754"/>
      <c r="AK16" s="1754"/>
      <c r="AL16" s="1754"/>
      <c r="AM16" s="1754"/>
      <c r="AN16" s="1754"/>
      <c r="AO16" s="1797"/>
      <c r="AP16" s="1807">
        <v>0</v>
      </c>
      <c r="AQ16" s="1751"/>
    </row>
    <row r="17" spans="2:43">
      <c r="B17" s="1818">
        <v>0</v>
      </c>
      <c r="C17" s="1761"/>
      <c r="D17" s="1784"/>
      <c r="E17" s="1761"/>
      <c r="F17" s="1780"/>
      <c r="I17" s="1780"/>
      <c r="J17" s="1761"/>
      <c r="K17" s="1761"/>
      <c r="L17" s="1784"/>
      <c r="M17" s="1817">
        <v>0</v>
      </c>
      <c r="N17" s="1793"/>
      <c r="O17" s="1761"/>
      <c r="P17" s="1790"/>
      <c r="Q17" s="1791"/>
      <c r="R17" s="1791"/>
      <c r="S17" s="1792"/>
      <c r="T17" s="1807">
        <v>0</v>
      </c>
      <c r="W17" s="1807">
        <v>0</v>
      </c>
      <c r="X17" s="1794"/>
      <c r="Y17" s="1754"/>
      <c r="Z17" s="1754"/>
      <c r="AA17" s="1754"/>
      <c r="AB17" s="1754"/>
      <c r="AC17" s="1754"/>
      <c r="AD17" s="1754"/>
      <c r="AE17" s="1797"/>
      <c r="AF17" s="1807">
        <v>0</v>
      </c>
      <c r="AG17" s="1807">
        <v>0</v>
      </c>
      <c r="AH17" s="1794"/>
      <c r="AI17" s="1754"/>
      <c r="AJ17" s="1754"/>
      <c r="AK17" s="1754"/>
      <c r="AL17" s="1754"/>
      <c r="AM17" s="1754"/>
      <c r="AN17" s="1754"/>
      <c r="AO17" s="1797"/>
      <c r="AP17" s="1807">
        <v>0</v>
      </c>
      <c r="AQ17" s="1751"/>
    </row>
    <row r="18" spans="2:43">
      <c r="B18" s="1771" t="s">
        <v>2288</v>
      </c>
      <c r="C18" s="1786"/>
      <c r="D18" s="1786"/>
      <c r="E18" s="1787"/>
      <c r="F18" s="1780"/>
      <c r="I18" s="1780"/>
      <c r="J18" s="1771" t="s">
        <v>2289</v>
      </c>
      <c r="K18" s="1786"/>
      <c r="L18" s="1786"/>
      <c r="M18" s="1787"/>
      <c r="N18" s="1793"/>
      <c r="O18" s="1761"/>
      <c r="P18" s="1761"/>
      <c r="Q18" s="1764"/>
      <c r="R18" s="1761"/>
      <c r="S18" s="1761">
        <v>0</v>
      </c>
      <c r="T18" s="1780"/>
      <c r="W18" s="1807">
        <v>0</v>
      </c>
      <c r="X18" s="1794"/>
      <c r="Y18" s="1754"/>
      <c r="Z18" s="1754"/>
      <c r="AA18" s="1754"/>
      <c r="AB18" s="1756"/>
      <c r="AC18" s="1754"/>
      <c r="AD18" s="1754"/>
      <c r="AE18" s="1797"/>
      <c r="AF18" s="1807">
        <v>0</v>
      </c>
      <c r="AG18" s="1807">
        <v>0</v>
      </c>
      <c r="AH18" s="1794"/>
      <c r="AI18" s="1754"/>
      <c r="AJ18" s="1754"/>
      <c r="AK18" s="1754"/>
      <c r="AL18" s="1754"/>
      <c r="AM18" s="1754"/>
      <c r="AN18" s="1754"/>
      <c r="AO18" s="1797"/>
      <c r="AP18" s="1807">
        <v>0</v>
      </c>
      <c r="AQ18" s="1751"/>
    </row>
    <row r="19" spans="2:43">
      <c r="B19" s="1790"/>
      <c r="C19" s="1791"/>
      <c r="D19" s="1791"/>
      <c r="E19" s="1792"/>
      <c r="F19" s="1780"/>
      <c r="I19" s="1807">
        <v>0</v>
      </c>
      <c r="J19" s="1794"/>
      <c r="K19" s="1754"/>
      <c r="L19" s="1754"/>
      <c r="M19" s="1797"/>
      <c r="N19" s="1793"/>
      <c r="O19" s="1761"/>
      <c r="P19" s="1771" t="s">
        <v>2290</v>
      </c>
      <c r="Q19" s="1786"/>
      <c r="R19" s="1786"/>
      <c r="S19" s="1787"/>
      <c r="T19" s="1780"/>
      <c r="W19" s="1807">
        <v>0</v>
      </c>
      <c r="X19" s="1794"/>
      <c r="Y19" s="1754"/>
      <c r="Z19" s="1754"/>
      <c r="AA19" s="1754"/>
      <c r="AB19" s="1754"/>
      <c r="AC19" s="1754"/>
      <c r="AD19" s="1754"/>
      <c r="AE19" s="1797"/>
      <c r="AF19" s="1807">
        <v>0</v>
      </c>
      <c r="AG19" s="1807">
        <v>0</v>
      </c>
      <c r="AH19" s="1794"/>
      <c r="AI19" s="1754"/>
      <c r="AJ19" s="1754"/>
      <c r="AK19" s="1754"/>
      <c r="AL19" s="1754"/>
      <c r="AM19" s="1754"/>
      <c r="AN19" s="1754"/>
      <c r="AO19" s="1797"/>
      <c r="AP19" s="1807">
        <v>0</v>
      </c>
      <c r="AQ19" s="1751"/>
    </row>
    <row r="20" spans="2:43">
      <c r="B20" s="1818">
        <v>0</v>
      </c>
      <c r="C20" s="1754"/>
      <c r="D20" s="1798"/>
      <c r="E20" s="1754"/>
      <c r="F20" s="1780"/>
      <c r="I20" s="1807">
        <v>0</v>
      </c>
      <c r="J20" s="1794"/>
      <c r="K20" s="1754"/>
      <c r="L20" s="1754"/>
      <c r="M20" s="1797"/>
      <c r="N20" s="1793"/>
      <c r="O20" s="1761"/>
      <c r="P20" s="1794"/>
      <c r="Q20" s="1754"/>
      <c r="R20" s="1754"/>
      <c r="S20" s="1797"/>
      <c r="T20" s="1807">
        <v>0</v>
      </c>
      <c r="W20" s="1807">
        <v>0</v>
      </c>
      <c r="X20" s="1794"/>
      <c r="Y20" s="1754"/>
      <c r="Z20" s="1754"/>
      <c r="AA20" s="1754"/>
      <c r="AB20" s="1754"/>
      <c r="AC20" s="1754"/>
      <c r="AD20" s="1754"/>
      <c r="AE20" s="1797"/>
      <c r="AF20" s="1807">
        <v>0</v>
      </c>
      <c r="AG20" s="1807">
        <v>0</v>
      </c>
      <c r="AH20" s="1794"/>
      <c r="AI20" s="1754"/>
      <c r="AJ20" s="1754"/>
      <c r="AK20" s="1754"/>
      <c r="AL20" s="1754"/>
      <c r="AM20" s="1754"/>
      <c r="AN20" s="1754"/>
      <c r="AO20" s="1797"/>
      <c r="AP20" s="1807">
        <v>0</v>
      </c>
      <c r="AQ20" s="1751"/>
    </row>
    <row r="21" spans="2:43">
      <c r="B21" s="1771" t="s">
        <v>2291</v>
      </c>
      <c r="C21" s="1786"/>
      <c r="D21" s="1786"/>
      <c r="E21" s="1787"/>
      <c r="F21" s="1780"/>
      <c r="I21" s="1807">
        <v>0</v>
      </c>
      <c r="J21" s="1794"/>
      <c r="K21" s="1754"/>
      <c r="L21" s="1754"/>
      <c r="M21" s="1797"/>
      <c r="N21" s="1793"/>
      <c r="O21" s="1761"/>
      <c r="P21" s="1794"/>
      <c r="Q21" s="1754"/>
      <c r="R21" s="1754"/>
      <c r="S21" s="1797"/>
      <c r="T21" s="1807">
        <v>0</v>
      </c>
      <c r="W21" s="1807">
        <v>0</v>
      </c>
      <c r="X21" s="1794"/>
      <c r="Y21" s="1754"/>
      <c r="Z21" s="1754"/>
      <c r="AA21" s="1754"/>
      <c r="AB21" s="1754"/>
      <c r="AC21" s="1754"/>
      <c r="AD21" s="1754"/>
      <c r="AE21" s="1797"/>
      <c r="AF21" s="1807">
        <v>0</v>
      </c>
      <c r="AG21" s="1807">
        <v>0</v>
      </c>
      <c r="AH21" s="1794"/>
      <c r="AI21" s="1754"/>
      <c r="AJ21" s="1754"/>
      <c r="AK21" s="1754"/>
      <c r="AL21" s="1754"/>
      <c r="AM21" s="1754"/>
      <c r="AN21" s="1754"/>
      <c r="AO21" s="1797"/>
      <c r="AP21" s="1807">
        <v>0</v>
      </c>
      <c r="AQ21" s="1751"/>
    </row>
    <row r="22" spans="2:43">
      <c r="B22" s="1790"/>
      <c r="C22" s="1791"/>
      <c r="D22" s="1791"/>
      <c r="E22" s="1792"/>
      <c r="F22" s="1807">
        <v>0</v>
      </c>
      <c r="I22" s="1807">
        <v>0</v>
      </c>
      <c r="J22" s="1794"/>
      <c r="K22" s="1754"/>
      <c r="L22" s="1754"/>
      <c r="M22" s="1797"/>
      <c r="N22" s="1793"/>
      <c r="O22" s="1761"/>
      <c r="P22" s="1794"/>
      <c r="Q22" s="1754"/>
      <c r="R22" s="1754"/>
      <c r="S22" s="1797"/>
      <c r="T22" s="1807">
        <v>0</v>
      </c>
      <c r="W22" s="1807">
        <v>0</v>
      </c>
      <c r="X22" s="1794"/>
      <c r="Y22" s="1754"/>
      <c r="Z22" s="1754"/>
      <c r="AA22" s="1754"/>
      <c r="AB22" s="1754"/>
      <c r="AC22" s="1754"/>
      <c r="AD22" s="1754"/>
      <c r="AE22" s="1797"/>
      <c r="AF22" s="1807">
        <v>0</v>
      </c>
      <c r="AG22" s="1807">
        <v>0</v>
      </c>
      <c r="AH22" s="1794"/>
      <c r="AI22" s="1754"/>
      <c r="AJ22" s="1754"/>
      <c r="AK22" s="1754"/>
      <c r="AL22" s="1754"/>
      <c r="AM22" s="1754"/>
      <c r="AN22" s="1754"/>
      <c r="AO22" s="1797"/>
      <c r="AP22" s="1807">
        <v>0</v>
      </c>
      <c r="AQ22" s="1751"/>
    </row>
    <row r="23" spans="2:43">
      <c r="B23" s="1818">
        <v>0</v>
      </c>
      <c r="C23" s="1754"/>
      <c r="D23" s="1798"/>
      <c r="E23" s="1754"/>
      <c r="F23" s="1780"/>
      <c r="I23" s="1807">
        <v>0</v>
      </c>
      <c r="J23" s="1794"/>
      <c r="K23" s="1754"/>
      <c r="L23" s="1754"/>
      <c r="M23" s="1797"/>
      <c r="N23" s="1793"/>
      <c r="O23" s="1761"/>
      <c r="P23" s="1794"/>
      <c r="Q23" s="1754"/>
      <c r="R23" s="1754"/>
      <c r="S23" s="1797"/>
      <c r="T23" s="1807">
        <v>0</v>
      </c>
      <c r="W23" s="1807">
        <v>0</v>
      </c>
      <c r="X23" s="1794"/>
      <c r="Y23" s="1754"/>
      <c r="Z23" s="1754"/>
      <c r="AA23" s="1754"/>
      <c r="AB23" s="1754"/>
      <c r="AC23" s="1754"/>
      <c r="AD23" s="1754"/>
      <c r="AE23" s="1797"/>
      <c r="AF23" s="1807">
        <v>0</v>
      </c>
      <c r="AG23" s="1807">
        <v>0</v>
      </c>
      <c r="AH23" s="1794"/>
      <c r="AI23" s="1754"/>
      <c r="AJ23" s="1754"/>
      <c r="AK23" s="1754"/>
      <c r="AL23" s="1754"/>
      <c r="AM23" s="1754"/>
      <c r="AN23" s="1754"/>
      <c r="AO23" s="1797"/>
      <c r="AP23" s="1807">
        <v>0</v>
      </c>
      <c r="AQ23" s="1751"/>
    </row>
    <row r="24" spans="2:43">
      <c r="B24" s="1771" t="s">
        <v>2292</v>
      </c>
      <c r="C24" s="1786"/>
      <c r="D24" s="1786"/>
      <c r="E24" s="1787"/>
      <c r="F24" s="1780"/>
      <c r="I24" s="1807">
        <v>0</v>
      </c>
      <c r="J24" s="1794"/>
      <c r="K24" s="1754"/>
      <c r="L24" s="1754"/>
      <c r="M24" s="1797"/>
      <c r="N24" s="1793"/>
      <c r="O24" s="1761"/>
      <c r="P24" s="1794"/>
      <c r="Q24" s="1754"/>
      <c r="R24" s="1754"/>
      <c r="S24" s="1797"/>
      <c r="T24" s="1807">
        <v>0</v>
      </c>
      <c r="W24" s="1780"/>
      <c r="X24" s="1777"/>
      <c r="Y24" s="1754"/>
      <c r="Z24" s="1754"/>
      <c r="AA24" s="1754"/>
      <c r="AC24" s="1754"/>
      <c r="AD24" s="1754"/>
      <c r="AE24" s="1797"/>
      <c r="AF24" s="1780"/>
      <c r="AG24" s="1807">
        <v>0</v>
      </c>
      <c r="AH24" s="1794"/>
      <c r="AI24" s="1754"/>
      <c r="AJ24" s="1754"/>
      <c r="AK24" s="1754"/>
      <c r="AL24" s="1754"/>
      <c r="AM24" s="1754"/>
      <c r="AN24" s="1754"/>
      <c r="AO24" s="1797"/>
      <c r="AP24" s="1807">
        <v>0</v>
      </c>
      <c r="AQ24" s="1751"/>
    </row>
    <row r="25" spans="2:43">
      <c r="B25" s="1790"/>
      <c r="C25" s="1791"/>
      <c r="D25" s="1791"/>
      <c r="E25" s="1792"/>
      <c r="F25" s="1807">
        <v>0</v>
      </c>
      <c r="I25" s="1807">
        <v>0</v>
      </c>
      <c r="J25" s="1794"/>
      <c r="K25" s="1754"/>
      <c r="L25" s="1754"/>
      <c r="M25" s="1797"/>
      <c r="N25" s="1793"/>
      <c r="O25" s="1761"/>
      <c r="P25" s="1794"/>
      <c r="Q25" s="1754"/>
      <c r="R25" s="1754"/>
      <c r="S25" s="1797"/>
      <c r="T25" s="1807">
        <v>0</v>
      </c>
      <c r="W25" s="1780"/>
      <c r="X25" s="1799"/>
      <c r="Y25" s="1754"/>
      <c r="Z25" s="1754"/>
      <c r="AA25" s="1808">
        <v>0</v>
      </c>
      <c r="AB25" s="1761"/>
      <c r="AC25" s="1754"/>
      <c r="AD25" s="1754"/>
      <c r="AE25" s="1809">
        <v>0</v>
      </c>
      <c r="AF25" s="1780"/>
      <c r="AG25" s="1807">
        <v>0</v>
      </c>
      <c r="AH25" s="1800"/>
      <c r="AL25" s="1754"/>
      <c r="AM25" s="1754"/>
      <c r="AN25" s="1754"/>
      <c r="AO25" s="1797"/>
      <c r="AP25" s="1807">
        <v>0</v>
      </c>
      <c r="AQ25" s="1751"/>
    </row>
    <row r="26" spans="2:43">
      <c r="B26" s="1818">
        <v>0</v>
      </c>
      <c r="C26" s="1754"/>
      <c r="D26" s="1798"/>
      <c r="E26" s="1754"/>
      <c r="F26" s="1780"/>
      <c r="I26" s="1807">
        <v>0</v>
      </c>
      <c r="J26" s="1794"/>
      <c r="K26" s="1754"/>
      <c r="L26" s="1754"/>
      <c r="M26" s="1797"/>
      <c r="N26" s="1793"/>
      <c r="O26" s="1761"/>
      <c r="P26" s="1790"/>
      <c r="Q26" s="1791"/>
      <c r="R26" s="1791"/>
      <c r="S26" s="1792"/>
      <c r="T26" s="1807">
        <v>0</v>
      </c>
      <c r="W26" s="1780"/>
      <c r="X26" s="938"/>
      <c r="AE26" s="175"/>
      <c r="AF26" s="1780"/>
      <c r="AG26" s="1807">
        <v>0</v>
      </c>
      <c r="AH26" s="1800"/>
      <c r="AL26" s="1754"/>
      <c r="AM26" s="1754"/>
      <c r="AN26" s="1754"/>
      <c r="AO26" s="1797"/>
      <c r="AP26" s="1807">
        <v>0</v>
      </c>
      <c r="AQ26" s="1751"/>
    </row>
    <row r="27" spans="2:43">
      <c r="B27" s="1771" t="s">
        <v>2293</v>
      </c>
      <c r="C27" s="1786"/>
      <c r="D27" s="1786"/>
      <c r="E27" s="1787"/>
      <c r="F27" s="1780"/>
      <c r="I27" s="1807">
        <v>0</v>
      </c>
      <c r="J27" s="1794"/>
      <c r="K27" s="1754"/>
      <c r="L27" s="1754"/>
      <c r="M27" s="1797"/>
      <c r="N27" s="1793"/>
      <c r="O27" s="1761"/>
      <c r="P27" s="1761"/>
      <c r="Q27" s="1764"/>
      <c r="R27" s="1761"/>
      <c r="S27" s="1817">
        <v>0</v>
      </c>
      <c r="T27" s="1780"/>
      <c r="W27" s="1780"/>
      <c r="X27" s="1771" t="s">
        <v>480</v>
      </c>
      <c r="Y27" s="1786"/>
      <c r="Z27" s="1786"/>
      <c r="AA27" s="1772"/>
      <c r="AB27" s="1786"/>
      <c r="AC27" s="1786"/>
      <c r="AD27" s="1786"/>
      <c r="AE27" s="1787"/>
      <c r="AF27" s="1780"/>
      <c r="AG27" s="1780"/>
      <c r="AH27" s="1800"/>
      <c r="AL27" s="1761"/>
      <c r="AO27" s="175"/>
      <c r="AP27" s="1780"/>
      <c r="AQ27" s="1751"/>
    </row>
    <row r="28" spans="2:43">
      <c r="B28" s="1794"/>
      <c r="C28" s="1754"/>
      <c r="D28" s="1754"/>
      <c r="E28" s="1797"/>
      <c r="F28" s="1807">
        <v>0</v>
      </c>
      <c r="I28" s="1807">
        <v>0</v>
      </c>
      <c r="J28" s="1794"/>
      <c r="K28" s="1754"/>
      <c r="L28" s="1754"/>
      <c r="M28" s="1797"/>
      <c r="N28" s="1793"/>
      <c r="O28" s="1761"/>
      <c r="P28" s="1801"/>
      <c r="Q28" s="1786"/>
      <c r="R28" s="1786"/>
      <c r="S28" s="1787"/>
      <c r="T28" s="1807">
        <v>0</v>
      </c>
      <c r="W28" s="1807">
        <v>0</v>
      </c>
      <c r="X28" s="1794"/>
      <c r="Y28" s="1754"/>
      <c r="Z28" s="1754"/>
      <c r="AA28" s="1754"/>
      <c r="AB28" s="1754"/>
      <c r="AC28" s="1754"/>
      <c r="AD28" s="1754"/>
      <c r="AE28" s="1797"/>
      <c r="AF28" s="1807">
        <v>0</v>
      </c>
      <c r="AG28" s="1780"/>
      <c r="AH28" s="1794"/>
      <c r="AI28" s="1754"/>
      <c r="AJ28" s="1754"/>
      <c r="AK28" s="1754"/>
      <c r="AL28" s="1754"/>
      <c r="AM28" s="1754"/>
      <c r="AN28" s="1754"/>
      <c r="AO28" s="1797"/>
      <c r="AP28" s="1780"/>
      <c r="AQ28" s="1751"/>
    </row>
    <row r="29" spans="2:43">
      <c r="B29" s="1790"/>
      <c r="C29" s="1791"/>
      <c r="D29" s="1791"/>
      <c r="E29" s="1792"/>
      <c r="F29" s="1807">
        <v>0</v>
      </c>
      <c r="I29" s="1807">
        <v>0</v>
      </c>
      <c r="J29" s="1794"/>
      <c r="K29" s="1754"/>
      <c r="L29" s="1754"/>
      <c r="M29" s="1797"/>
      <c r="N29" s="1793"/>
      <c r="O29" s="1761"/>
      <c r="P29" s="1790"/>
      <c r="Q29" s="1791"/>
      <c r="R29" s="1791"/>
      <c r="S29" s="1792"/>
      <c r="T29" s="1807">
        <v>0</v>
      </c>
      <c r="W29" s="1807">
        <v>0</v>
      </c>
      <c r="X29" s="1794"/>
      <c r="Y29" s="1754"/>
      <c r="Z29" s="1754"/>
      <c r="AA29" s="1754"/>
      <c r="AB29" s="1756"/>
      <c r="AC29" s="1754"/>
      <c r="AD29" s="1754"/>
      <c r="AE29" s="1797"/>
      <c r="AF29" s="1807">
        <v>0</v>
      </c>
      <c r="AG29" s="1780"/>
      <c r="AH29" s="1790"/>
      <c r="AI29" s="1791"/>
      <c r="AJ29" s="1791"/>
      <c r="AK29" s="1830">
        <v>0</v>
      </c>
      <c r="AL29" s="1791"/>
      <c r="AM29" s="1791"/>
      <c r="AN29" s="1791"/>
      <c r="AO29" s="1811">
        <v>0</v>
      </c>
      <c r="AP29" s="1780"/>
      <c r="AQ29" s="1751"/>
    </row>
    <row r="30" spans="2:43">
      <c r="B30" s="1818">
        <v>0</v>
      </c>
      <c r="C30" s="1761"/>
      <c r="D30" s="1784"/>
      <c r="E30" s="1761"/>
      <c r="F30" s="1780"/>
      <c r="I30" s="1807">
        <v>0</v>
      </c>
      <c r="J30" s="1794"/>
      <c r="K30" s="1754"/>
      <c r="L30" s="1754"/>
      <c r="M30" s="1797"/>
      <c r="N30" s="1793"/>
      <c r="O30" s="1761"/>
      <c r="P30" s="1761"/>
      <c r="Q30" s="1761"/>
      <c r="R30" s="1761"/>
      <c r="S30" s="1817">
        <v>0</v>
      </c>
      <c r="T30" s="1780"/>
      <c r="W30" s="1807">
        <v>0</v>
      </c>
      <c r="X30" s="1794"/>
      <c r="Y30" s="1754"/>
      <c r="Z30" s="1754"/>
      <c r="AA30" s="1754"/>
      <c r="AB30" s="1754"/>
      <c r="AC30" s="1754"/>
      <c r="AD30" s="1754"/>
      <c r="AE30" s="1797"/>
      <c r="AF30" s="1807">
        <v>0</v>
      </c>
      <c r="AG30" s="1780"/>
      <c r="AH30" s="1761"/>
      <c r="AI30" s="1761"/>
      <c r="AJ30" s="1761"/>
      <c r="AK30" s="1761"/>
      <c r="AL30" s="1761"/>
      <c r="AM30" s="1761"/>
      <c r="AN30" s="1761"/>
      <c r="AO30" s="1761"/>
      <c r="AP30" s="1780"/>
      <c r="AQ30" s="1751"/>
    </row>
    <row r="31" spans="2:43">
      <c r="B31" s="1771" t="s">
        <v>1508</v>
      </c>
      <c r="C31" s="1786"/>
      <c r="D31" s="1786"/>
      <c r="E31" s="1787"/>
      <c r="F31" s="1780"/>
      <c r="I31" s="1780"/>
      <c r="J31" s="1790"/>
      <c r="K31" s="1791"/>
      <c r="L31" s="1791"/>
      <c r="M31" s="1792"/>
      <c r="N31" s="1793"/>
      <c r="O31" s="1761"/>
      <c r="P31" s="1761"/>
      <c r="Q31" s="1761"/>
      <c r="R31" s="1761"/>
      <c r="S31" s="1761"/>
      <c r="T31" s="1780"/>
      <c r="W31" s="1807">
        <v>0</v>
      </c>
      <c r="X31" s="1794"/>
      <c r="Y31" s="1754"/>
      <c r="Z31" s="1754"/>
      <c r="AA31" s="1754"/>
      <c r="AB31" s="1754"/>
      <c r="AC31" s="1754"/>
      <c r="AD31" s="1754"/>
      <c r="AE31" s="1797"/>
      <c r="AF31" s="1807">
        <v>0</v>
      </c>
      <c r="AG31" s="1780"/>
      <c r="AH31" s="1761"/>
      <c r="AI31" s="1761"/>
      <c r="AJ31" s="1761"/>
      <c r="AK31" s="1761"/>
      <c r="AL31" s="1761"/>
      <c r="AM31" s="1761"/>
      <c r="AN31" s="1761"/>
      <c r="AO31" s="1761"/>
      <c r="AP31" s="1780"/>
      <c r="AQ31" s="1751"/>
    </row>
    <row r="32" spans="2:43">
      <c r="B32" s="1794"/>
      <c r="C32" s="1808" t="s">
        <v>2297</v>
      </c>
      <c r="D32" s="1808"/>
      <c r="E32" s="1809"/>
      <c r="F32" s="1807">
        <v>0</v>
      </c>
      <c r="I32" s="1780"/>
      <c r="J32" s="1761"/>
      <c r="K32" s="1761"/>
      <c r="L32" s="1761"/>
      <c r="M32" s="1817">
        <v>0</v>
      </c>
      <c r="N32" s="1803"/>
      <c r="O32" s="1761"/>
      <c r="P32" s="1761"/>
      <c r="Q32" s="1761"/>
      <c r="R32" s="1761"/>
      <c r="S32" s="1761"/>
      <c r="T32" s="1780"/>
      <c r="W32" s="1807">
        <v>0</v>
      </c>
      <c r="X32" s="1794"/>
      <c r="Y32" s="1754"/>
      <c r="Z32" s="1754"/>
      <c r="AA32" s="1754"/>
      <c r="AB32" s="1754"/>
      <c r="AC32" s="1754"/>
      <c r="AD32" s="1754"/>
      <c r="AE32" s="1797"/>
      <c r="AF32" s="1807">
        <v>0</v>
      </c>
      <c r="AG32" s="1780"/>
      <c r="AH32" s="1761"/>
      <c r="AI32" s="1761"/>
      <c r="AJ32" s="1761"/>
      <c r="AK32" s="1761"/>
      <c r="AL32" s="1761"/>
      <c r="AM32" s="1761"/>
      <c r="AN32" s="1761"/>
      <c r="AO32" s="1761"/>
      <c r="AP32" s="1780"/>
      <c r="AQ32" s="1751"/>
    </row>
    <row r="33" spans="1:43">
      <c r="B33" s="1794"/>
      <c r="C33" s="1808"/>
      <c r="D33" s="1808"/>
      <c r="E33" s="1809"/>
      <c r="F33" s="1807">
        <v>0</v>
      </c>
      <c r="I33" s="1780"/>
      <c r="J33" s="1761"/>
      <c r="K33" s="1761"/>
      <c r="L33" s="1761"/>
      <c r="M33" s="1771" t="s">
        <v>2294</v>
      </c>
      <c r="N33" s="1786"/>
      <c r="O33" s="1786"/>
      <c r="P33" s="1787"/>
      <c r="Q33" s="1783"/>
      <c r="R33" s="1761"/>
      <c r="S33" s="1761"/>
      <c r="T33" s="1780"/>
      <c r="W33" s="1807">
        <v>0</v>
      </c>
      <c r="X33" s="1794"/>
      <c r="Y33" s="1754"/>
      <c r="Z33" s="1754"/>
      <c r="AA33" s="1754"/>
      <c r="AB33" s="1761"/>
      <c r="AC33" s="1761"/>
      <c r="AD33" s="1761"/>
      <c r="AE33" s="1793"/>
      <c r="AF33" s="1780"/>
      <c r="AG33" s="1780"/>
      <c r="AH33" s="1761"/>
      <c r="AI33" s="1761"/>
      <c r="AJ33" s="1761"/>
      <c r="AK33" s="1761"/>
      <c r="AL33" s="1761"/>
      <c r="AM33" s="1761"/>
      <c r="AN33" s="1761"/>
      <c r="AO33" s="1761"/>
      <c r="AP33" s="1780"/>
      <c r="AQ33" s="1751"/>
    </row>
    <row r="34" spans="1:43">
      <c r="B34" s="1790"/>
      <c r="C34" s="1810"/>
      <c r="D34" s="1810"/>
      <c r="E34" s="1811"/>
      <c r="F34" s="1807">
        <v>0</v>
      </c>
      <c r="I34" s="1780"/>
      <c r="J34" s="1761"/>
      <c r="K34" s="1761"/>
      <c r="L34" s="1761"/>
      <c r="M34" s="1794"/>
      <c r="N34" s="1754"/>
      <c r="O34" s="1754"/>
      <c r="P34" s="1797"/>
      <c r="Q34" s="1824">
        <v>0</v>
      </c>
      <c r="R34" s="1761"/>
      <c r="S34" s="1761"/>
      <c r="T34" s="1780"/>
      <c r="W34" s="1780"/>
      <c r="X34" s="1790"/>
      <c r="Y34" s="1791"/>
      <c r="Z34" s="1791"/>
      <c r="AA34" s="1810">
        <v>0</v>
      </c>
      <c r="AB34" s="1802"/>
      <c r="AC34" s="1802"/>
      <c r="AD34" s="1802"/>
      <c r="AE34" s="1826">
        <v>0</v>
      </c>
      <c r="AF34" s="1780"/>
      <c r="AG34" s="1780"/>
      <c r="AH34" s="1761"/>
      <c r="AI34" s="1761"/>
      <c r="AJ34" s="1761"/>
      <c r="AK34" s="1754"/>
      <c r="AL34" s="1761"/>
      <c r="AM34" s="1761"/>
      <c r="AN34" s="1761"/>
      <c r="AO34" s="1761"/>
      <c r="AP34" s="1780"/>
      <c r="AQ34" s="1751"/>
    </row>
    <row r="35" spans="1:43">
      <c r="B35" s="1817">
        <v>0</v>
      </c>
      <c r="C35" s="1761"/>
      <c r="D35" s="1761"/>
      <c r="E35" s="1761"/>
      <c r="F35" s="1780"/>
      <c r="I35" s="1780"/>
      <c r="J35" s="1761"/>
      <c r="K35" s="1761"/>
      <c r="L35" s="1761"/>
      <c r="M35" s="1794"/>
      <c r="N35" s="1754"/>
      <c r="O35" s="1754"/>
      <c r="P35" s="1797"/>
      <c r="Q35" s="1824">
        <v>0</v>
      </c>
      <c r="R35" s="1761"/>
      <c r="S35" s="1761"/>
      <c r="T35" s="1780"/>
      <c r="U35" s="1761"/>
      <c r="V35" s="1761"/>
      <c r="W35" s="1780"/>
      <c r="X35" s="1761"/>
      <c r="Y35" s="1761"/>
      <c r="Z35" s="1761"/>
      <c r="AA35" s="1761"/>
      <c r="AB35" s="1761"/>
      <c r="AC35" s="1761"/>
      <c r="AD35" s="1761"/>
      <c r="AE35" s="1761"/>
      <c r="AF35" s="1780"/>
      <c r="AG35" s="1780"/>
      <c r="AH35" s="1761"/>
      <c r="AI35" s="1761"/>
      <c r="AJ35" s="1761"/>
      <c r="AO35" s="1761"/>
      <c r="AP35" s="1780"/>
      <c r="AQ35" s="1751"/>
    </row>
    <row r="36" spans="1:43">
      <c r="B36" s="1761"/>
      <c r="C36" s="1761"/>
      <c r="D36" s="1761"/>
      <c r="E36" s="1761"/>
      <c r="F36" s="1780"/>
      <c r="I36" s="1780"/>
      <c r="J36" s="1761"/>
      <c r="K36" s="1761"/>
      <c r="L36" s="1761"/>
      <c r="M36" s="1790"/>
      <c r="N36" s="1791"/>
      <c r="O36" s="1791"/>
      <c r="P36" s="1792"/>
      <c r="Q36" s="1783"/>
      <c r="R36" s="1761"/>
      <c r="S36" s="1761"/>
      <c r="T36" s="1780"/>
      <c r="U36" s="1761"/>
      <c r="V36" s="1761"/>
      <c r="W36" s="1780"/>
      <c r="X36" s="1761"/>
      <c r="Y36" s="1761"/>
      <c r="Z36" s="1761"/>
      <c r="AA36" s="1761"/>
      <c r="AB36" s="1761"/>
      <c r="AC36" s="1761"/>
      <c r="AD36" s="1761"/>
      <c r="AE36" s="1761"/>
      <c r="AF36" s="1780"/>
      <c r="AG36" s="1780"/>
      <c r="AH36" s="1761"/>
      <c r="AI36" s="1761"/>
      <c r="AJ36" s="1761"/>
      <c r="AO36" s="1761"/>
      <c r="AP36" s="1780"/>
      <c r="AQ36" s="1751"/>
    </row>
    <row r="37" spans="1:43">
      <c r="F37" s="1751"/>
      <c r="I37" s="1780"/>
      <c r="M37" s="1817">
        <v>0</v>
      </c>
      <c r="Q37" s="1804"/>
      <c r="T37" s="1780"/>
      <c r="W37" s="1751"/>
      <c r="AF37" s="1751"/>
      <c r="AG37" s="1751"/>
      <c r="AP37" s="1780"/>
      <c r="AQ37" s="1751"/>
    </row>
    <row r="38" spans="1:43" ht="18">
      <c r="A38" s="1761"/>
      <c r="B38" s="1761"/>
      <c r="C38" s="1761"/>
      <c r="D38" s="1761"/>
      <c r="E38" s="1761"/>
      <c r="F38" s="1821">
        <f>SUM(F13:F37)</f>
        <v>0</v>
      </c>
      <c r="G38" s="1822"/>
      <c r="H38" s="1822"/>
      <c r="I38" s="1821">
        <f>SUM(I16:I37)</f>
        <v>0</v>
      </c>
      <c r="J38" s="1761"/>
      <c r="K38" s="1761"/>
      <c r="L38" s="1761"/>
      <c r="M38" s="1761"/>
      <c r="N38" s="1761"/>
      <c r="O38" s="1761"/>
      <c r="P38" s="1761"/>
      <c r="Q38" s="1825">
        <f>SUM(Q34:Q37)</f>
        <v>0</v>
      </c>
      <c r="R38" s="1761"/>
      <c r="S38" s="1761"/>
      <c r="T38" s="1821">
        <f>SUM(T9:T37)</f>
        <v>0</v>
      </c>
      <c r="U38" s="256"/>
      <c r="V38" s="256"/>
      <c r="W38" s="1820">
        <f>SUM(W13:W37)</f>
        <v>0</v>
      </c>
      <c r="X38" s="1761"/>
      <c r="Y38" s="1761"/>
      <c r="Z38" s="1761"/>
      <c r="AA38" s="1761"/>
      <c r="AB38" s="1761"/>
      <c r="AC38" s="1761"/>
      <c r="AD38" s="1761"/>
      <c r="AE38" s="1761"/>
      <c r="AF38" s="1820">
        <f>SUM(AF15:AF37)</f>
        <v>0</v>
      </c>
      <c r="AG38" s="1820">
        <f>SUM(AG15:AG37)</f>
        <v>0</v>
      </c>
      <c r="AH38" s="1761"/>
      <c r="AI38" s="1761"/>
      <c r="AJ38" s="1761"/>
      <c r="AK38" s="1761"/>
      <c r="AL38" s="1761"/>
      <c r="AM38" s="1761"/>
      <c r="AN38" s="1761"/>
      <c r="AO38" s="1761"/>
      <c r="AP38" s="1820">
        <f>SUM(AP13:AP37)</f>
        <v>0</v>
      </c>
      <c r="AQ38" s="1829">
        <f>SUM(A38:AP38)</f>
        <v>0</v>
      </c>
    </row>
    <row r="39" spans="1:43" ht="18">
      <c r="A39" s="1761"/>
      <c r="B39" s="256">
        <f>SUM(B14:B38)</f>
        <v>0</v>
      </c>
      <c r="C39" s="1761"/>
      <c r="D39" s="1761"/>
      <c r="E39" s="1761"/>
      <c r="F39" s="1780"/>
      <c r="G39" s="1761"/>
      <c r="H39" s="1761"/>
      <c r="I39" s="1780"/>
      <c r="J39" s="1761"/>
      <c r="K39" s="1761"/>
      <c r="L39" s="1761"/>
      <c r="M39" s="1823">
        <f>SUM(M14:M37)</f>
        <v>0</v>
      </c>
      <c r="N39" s="1761"/>
      <c r="O39" s="1761"/>
      <c r="P39" s="1761"/>
      <c r="Q39" s="1761"/>
      <c r="R39" s="1761"/>
      <c r="S39" s="1761">
        <f>SUM(S18:S38)</f>
        <v>0</v>
      </c>
      <c r="T39" s="1780"/>
      <c r="U39" s="1761"/>
      <c r="V39" s="1761"/>
      <c r="W39" s="1761"/>
      <c r="X39" s="1761"/>
      <c r="Y39" s="1761"/>
      <c r="Z39" s="1761"/>
      <c r="AA39" s="1761">
        <f>SUM(AA9:AA38)</f>
        <v>0</v>
      </c>
      <c r="AB39" s="1761"/>
      <c r="AC39" s="1761"/>
      <c r="AD39" s="1761"/>
      <c r="AE39" s="1761">
        <f>SUM(AE25:AE38)</f>
        <v>0</v>
      </c>
      <c r="AF39" s="1761"/>
      <c r="AG39" s="1780"/>
      <c r="AH39" s="1761"/>
      <c r="AI39" s="1761"/>
      <c r="AJ39" s="1761"/>
      <c r="AK39" s="256">
        <f>SUM(AK14:AK38)</f>
        <v>0</v>
      </c>
      <c r="AL39" s="256"/>
      <c r="AM39" s="256"/>
      <c r="AN39" s="256"/>
      <c r="AO39" s="256">
        <f>SUM(AO28:AO38)</f>
        <v>0</v>
      </c>
      <c r="AP39" s="1820"/>
      <c r="AQ39" s="1828">
        <f>SUM(B39:AP39)</f>
        <v>0</v>
      </c>
    </row>
    <row r="40" spans="1:43" ht="18">
      <c r="A40" s="1761"/>
      <c r="B40" s="1761"/>
      <c r="C40" s="1761"/>
      <c r="D40" s="1761"/>
      <c r="E40" s="1761"/>
      <c r="F40" s="1780"/>
      <c r="G40" s="1761"/>
      <c r="H40" s="1761"/>
      <c r="I40" s="1780"/>
      <c r="J40" s="1761"/>
      <c r="K40" s="1761"/>
      <c r="L40" s="1761"/>
      <c r="M40" s="1761"/>
      <c r="N40" s="1761"/>
      <c r="O40" s="1761"/>
      <c r="P40" s="1761"/>
      <c r="Q40" s="1761"/>
      <c r="R40" s="1761"/>
      <c r="S40" s="1761"/>
      <c r="T40" s="1780"/>
      <c r="U40" s="1761"/>
      <c r="V40" s="1761"/>
      <c r="W40" s="1761"/>
      <c r="X40" s="1761"/>
      <c r="Y40" s="1761"/>
      <c r="Z40" s="1761"/>
      <c r="AA40" s="1761"/>
      <c r="AB40" s="1761"/>
      <c r="AC40" s="1761"/>
      <c r="AD40" s="1761"/>
      <c r="AE40" s="1761"/>
      <c r="AF40" s="1761"/>
      <c r="AG40" s="1780"/>
      <c r="AK40" s="256"/>
      <c r="AL40" s="256"/>
      <c r="AM40" s="256"/>
      <c r="AN40" s="256"/>
      <c r="AO40" s="256"/>
      <c r="AP40" s="1820"/>
      <c r="AQ40" s="1827"/>
    </row>
    <row r="41" spans="1:43" ht="18">
      <c r="A41" s="1761"/>
      <c r="B41" s="1761"/>
      <c r="C41" s="1761"/>
      <c r="D41" s="1761"/>
      <c r="E41" s="1761"/>
      <c r="F41" s="1780"/>
      <c r="G41" s="1761"/>
      <c r="H41" s="1761"/>
      <c r="I41" s="1780"/>
      <c r="J41" s="1761"/>
      <c r="K41" s="1761"/>
      <c r="L41" s="1761"/>
      <c r="M41" s="1761"/>
      <c r="N41" s="1761"/>
      <c r="O41" s="1761"/>
      <c r="P41" s="1761"/>
      <c r="Q41" s="1761"/>
      <c r="R41" s="1761"/>
      <c r="S41" s="1761"/>
      <c r="T41" s="1780"/>
      <c r="U41" s="1761"/>
      <c r="V41" s="1761"/>
      <c r="W41" s="1761"/>
      <c r="X41" s="1761"/>
      <c r="Y41" s="1761"/>
      <c r="Z41" s="1761"/>
      <c r="AA41" s="1761"/>
      <c r="AB41" s="1761"/>
      <c r="AC41" s="1761"/>
      <c r="AD41" s="1761"/>
      <c r="AE41" s="1761"/>
      <c r="AF41" s="1761"/>
      <c r="AG41" s="1780"/>
      <c r="AK41" s="256"/>
      <c r="AL41" s="256" t="s">
        <v>2295</v>
      </c>
      <c r="AM41" s="256"/>
      <c r="AN41" s="256"/>
      <c r="AO41" s="256"/>
      <c r="AP41" s="1820"/>
      <c r="AQ41" s="1829" t="e">
        <f>(AQ38/AQ39)</f>
        <v>#DIV/0!</v>
      </c>
    </row>
    <row r="42" spans="1:43" ht="18">
      <c r="A42" s="1761"/>
      <c r="B42" s="1761"/>
      <c r="C42" s="1761"/>
      <c r="D42" s="1761"/>
      <c r="E42" s="1761"/>
      <c r="F42" s="1780"/>
      <c r="G42" s="1761"/>
      <c r="H42" s="1761"/>
      <c r="I42" s="1780"/>
      <c r="J42" s="1761"/>
      <c r="K42" s="1761"/>
      <c r="L42" s="1761"/>
      <c r="M42" s="1761"/>
      <c r="N42" s="1761"/>
      <c r="O42" s="1761"/>
      <c r="P42" s="1761"/>
      <c r="Q42" s="1761"/>
      <c r="R42" s="1761"/>
      <c r="S42" s="1761"/>
      <c r="T42" s="1780"/>
      <c r="U42" s="1761"/>
      <c r="V42" s="1761"/>
      <c r="W42" s="1761"/>
      <c r="X42" s="1761"/>
      <c r="Y42" s="1761"/>
      <c r="Z42" s="1761"/>
      <c r="AA42" s="1761"/>
      <c r="AB42" s="1761"/>
      <c r="AC42" s="1761"/>
      <c r="AD42" s="1761"/>
      <c r="AE42" s="1761"/>
      <c r="AF42" s="1761"/>
      <c r="AG42" s="1780"/>
      <c r="AK42" s="256"/>
      <c r="AL42" s="256"/>
      <c r="AM42" s="256"/>
      <c r="AN42" s="256"/>
      <c r="AO42" s="256"/>
      <c r="AP42" s="1820"/>
      <c r="AQ42" s="1751"/>
    </row>
    <row r="43" spans="1:43">
      <c r="A43" s="1761"/>
      <c r="B43" s="1761"/>
      <c r="C43" s="1761"/>
      <c r="D43" s="1761"/>
      <c r="E43" s="1761"/>
      <c r="F43" s="1780"/>
      <c r="G43" s="1761"/>
      <c r="H43" s="1761"/>
      <c r="I43" s="1780"/>
      <c r="J43" s="1761"/>
      <c r="K43" s="1761"/>
      <c r="L43" s="1761"/>
      <c r="M43" s="1761"/>
      <c r="N43" s="1761"/>
      <c r="O43" s="1761"/>
      <c r="P43" s="1761"/>
      <c r="Q43" s="1761"/>
      <c r="R43" s="1761"/>
      <c r="S43" s="1761"/>
      <c r="T43" s="1780"/>
      <c r="U43" s="1761"/>
      <c r="V43" s="1761"/>
      <c r="W43" s="1761"/>
      <c r="X43" s="1761"/>
      <c r="Y43" s="1761"/>
      <c r="Z43" s="1761"/>
      <c r="AA43" s="1761"/>
      <c r="AB43" s="1761"/>
      <c r="AC43" s="1761"/>
      <c r="AD43" s="1761"/>
      <c r="AE43" s="1761"/>
      <c r="AF43" s="1761"/>
      <c r="AG43" s="1780"/>
      <c r="AP43" s="1751"/>
      <c r="AQ43" s="1751"/>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77676-8F19-4948-9174-5CD0B2D93E7C}">
  <sheetPr>
    <outlinePr summaryBelow="0" summaryRight="0"/>
    <pageSetUpPr fitToPage="1"/>
  </sheetPr>
  <dimension ref="B2:AD1019"/>
  <sheetViews>
    <sheetView zoomScaleNormal="100" workbookViewId="0">
      <pane ySplit="3" topLeftCell="A4" activePane="bottomLeft" state="frozen"/>
      <selection activeCell="I20" sqref="I20"/>
      <selection pane="bottomLeft"/>
    </sheetView>
  </sheetViews>
  <sheetFormatPr defaultColWidth="14.42578125" defaultRowHeight="15" customHeight="1"/>
  <cols>
    <col min="1" max="1" width="5" style="1133" customWidth="1"/>
    <col min="2" max="2" width="49.5703125" style="1133" customWidth="1"/>
    <col min="3" max="3" width="14.42578125" style="1133" customWidth="1"/>
    <col min="4" max="4" width="1.85546875" style="1133" customWidth="1"/>
    <col min="5" max="5" width="51.140625" style="1133" customWidth="1"/>
    <col min="6" max="6" width="1.85546875" style="1133" customWidth="1"/>
    <col min="7" max="7" width="51.140625" style="1133" customWidth="1"/>
    <col min="8" max="8" width="1.85546875" style="1133" customWidth="1"/>
    <col min="9" max="9" width="62.5703125" style="1133" customWidth="1"/>
    <col min="10" max="10" width="39.28515625" style="1133" customWidth="1"/>
    <col min="11" max="16384" width="14.42578125" style="1133"/>
  </cols>
  <sheetData>
    <row r="2" spans="2:30" ht="23.25" customHeight="1">
      <c r="B2" s="1303" t="s">
        <v>1516</v>
      </c>
      <c r="C2" s="1302"/>
      <c r="D2" s="1302"/>
      <c r="E2" s="1302"/>
      <c r="F2" s="1302"/>
      <c r="G2" s="1302"/>
      <c r="H2" s="1302"/>
      <c r="I2" s="1302"/>
      <c r="J2" s="1302"/>
      <c r="K2" s="1302"/>
      <c r="L2" s="1302"/>
      <c r="M2" s="1302"/>
      <c r="N2" s="1302"/>
      <c r="O2" s="1302"/>
      <c r="P2" s="1302"/>
      <c r="Q2" s="1302"/>
      <c r="R2" s="1302"/>
      <c r="S2" s="1302"/>
      <c r="T2" s="1302"/>
      <c r="U2" s="1302"/>
      <c r="V2" s="1302"/>
      <c r="W2" s="1302"/>
      <c r="X2" s="1302"/>
      <c r="Y2" s="1302"/>
      <c r="Z2" s="1302"/>
      <c r="AA2" s="1302"/>
      <c r="AB2" s="1302"/>
      <c r="AC2" s="1302"/>
      <c r="AD2" s="1302"/>
    </row>
    <row r="3" spans="2:30">
      <c r="B3" s="1293" t="s">
        <v>1515</v>
      </c>
      <c r="C3" s="1293" t="s">
        <v>1514</v>
      </c>
      <c r="D3" s="1293"/>
      <c r="E3" s="1293" t="s">
        <v>570</v>
      </c>
      <c r="F3" s="1293"/>
      <c r="G3" s="1293" t="s">
        <v>1513</v>
      </c>
      <c r="H3" s="1293"/>
      <c r="I3" s="1293" t="s">
        <v>1764</v>
      </c>
      <c r="J3" s="1293" t="s">
        <v>1512</v>
      </c>
      <c r="K3" s="1293"/>
      <c r="L3" s="1293"/>
      <c r="M3" s="1293"/>
      <c r="N3" s="1293"/>
      <c r="O3" s="1293"/>
      <c r="P3" s="1293"/>
      <c r="Q3" s="1293"/>
      <c r="R3" s="1293"/>
      <c r="S3" s="1293"/>
      <c r="T3" s="1293"/>
      <c r="U3" s="1293"/>
      <c r="V3" s="1293"/>
      <c r="W3" s="1293"/>
      <c r="X3" s="1293"/>
      <c r="Y3" s="1293"/>
      <c r="Z3" s="1293"/>
      <c r="AA3" s="1293"/>
      <c r="AB3" s="1293"/>
      <c r="AC3" s="1293"/>
      <c r="AD3" s="1293"/>
    </row>
    <row r="4" spans="2:30">
      <c r="B4" s="1289"/>
      <c r="C4" s="1289"/>
      <c r="D4" s="1289"/>
      <c r="E4" s="1289"/>
      <c r="F4" s="1289"/>
      <c r="G4" s="1289"/>
      <c r="H4" s="1289"/>
      <c r="I4" s="1289"/>
      <c r="J4" s="1289"/>
      <c r="K4" s="1289"/>
      <c r="L4" s="1289"/>
      <c r="M4" s="1289"/>
      <c r="N4" s="1289"/>
      <c r="O4" s="1289"/>
      <c r="P4" s="1289"/>
      <c r="Q4" s="1289"/>
      <c r="R4" s="1289"/>
      <c r="S4" s="1289"/>
      <c r="T4" s="1289"/>
      <c r="U4" s="1289"/>
      <c r="V4" s="1289"/>
      <c r="W4" s="1289"/>
      <c r="X4" s="1289"/>
      <c r="Y4" s="1289"/>
      <c r="Z4" s="1289"/>
      <c r="AA4" s="1289"/>
      <c r="AB4" s="1289"/>
      <c r="AC4" s="1289"/>
      <c r="AD4" s="1289"/>
    </row>
    <row r="5" spans="2:30">
      <c r="B5" s="1289"/>
      <c r="C5" s="1289"/>
      <c r="D5" s="1289"/>
      <c r="E5" s="1289"/>
      <c r="F5" s="1289"/>
      <c r="G5" s="1289"/>
      <c r="H5" s="1289"/>
      <c r="I5" s="1289"/>
      <c r="J5" s="1289"/>
      <c r="K5" s="1289"/>
      <c r="L5" s="1289"/>
      <c r="M5" s="1289"/>
      <c r="N5" s="1289"/>
      <c r="O5" s="1289"/>
      <c r="P5" s="1289"/>
      <c r="Q5" s="1289"/>
      <c r="R5" s="1289"/>
      <c r="S5" s="1289"/>
      <c r="T5" s="1289"/>
      <c r="U5" s="1289"/>
      <c r="V5" s="1289"/>
      <c r="W5" s="1289"/>
      <c r="X5" s="1289"/>
      <c r="Y5" s="1289"/>
      <c r="Z5" s="1289"/>
      <c r="AA5" s="1289"/>
      <c r="AB5" s="1289"/>
      <c r="AC5" s="1289"/>
      <c r="AD5" s="1289"/>
    </row>
    <row r="6" spans="2:30">
      <c r="B6" s="1289"/>
      <c r="C6" s="1289"/>
      <c r="D6" s="1289"/>
      <c r="E6" s="1289"/>
      <c r="F6" s="1289"/>
      <c r="G6" s="1289"/>
      <c r="H6" s="1289"/>
      <c r="I6" s="1289"/>
      <c r="J6" s="1289"/>
      <c r="K6" s="1289"/>
      <c r="L6" s="1289"/>
      <c r="M6" s="1289"/>
      <c r="N6" s="1289"/>
      <c r="O6" s="1289"/>
      <c r="P6" s="1289"/>
      <c r="Q6" s="1289"/>
      <c r="R6" s="1289"/>
      <c r="S6" s="1289"/>
      <c r="T6" s="1289"/>
      <c r="U6" s="1289"/>
      <c r="V6" s="1289"/>
      <c r="W6" s="1289"/>
      <c r="X6" s="1289"/>
      <c r="Y6" s="1289"/>
      <c r="Z6" s="1289"/>
      <c r="AA6" s="1289"/>
      <c r="AB6" s="1289"/>
      <c r="AC6" s="1289"/>
      <c r="AD6" s="1289"/>
    </row>
    <row r="7" spans="2:30">
      <c r="B7" s="1289"/>
      <c r="C7" s="1300"/>
      <c r="D7" s="1300"/>
      <c r="E7" s="1300"/>
      <c r="F7" s="1300"/>
      <c r="G7" s="1300"/>
      <c r="H7" s="1300"/>
      <c r="I7" s="1289"/>
      <c r="J7" s="1289"/>
      <c r="K7" s="1289"/>
      <c r="L7" s="1289"/>
      <c r="M7" s="1289"/>
      <c r="N7" s="1289"/>
      <c r="O7" s="1289"/>
      <c r="P7" s="1289"/>
      <c r="Q7" s="1289"/>
      <c r="R7" s="1289"/>
      <c r="S7" s="1289"/>
      <c r="T7" s="1289"/>
      <c r="U7" s="1289"/>
      <c r="V7" s="1289"/>
      <c r="W7" s="1289"/>
      <c r="X7" s="1289"/>
      <c r="Y7" s="1289"/>
      <c r="Z7" s="1289"/>
      <c r="AA7" s="1289"/>
      <c r="AB7" s="1289"/>
      <c r="AC7" s="1289"/>
      <c r="AD7" s="1289"/>
    </row>
    <row r="8" spans="2:30">
      <c r="B8" s="1289"/>
      <c r="C8" s="1289"/>
      <c r="D8" s="1289"/>
      <c r="E8" s="1289"/>
      <c r="F8" s="1289"/>
      <c r="G8" s="1289"/>
      <c r="H8" s="1289"/>
      <c r="I8" s="1289"/>
      <c r="J8" s="1289"/>
      <c r="K8" s="1289"/>
      <c r="L8" s="1289"/>
      <c r="M8" s="1289"/>
      <c r="N8" s="1289"/>
      <c r="O8" s="1289"/>
      <c r="P8" s="1289"/>
      <c r="Q8" s="1289"/>
      <c r="R8" s="1289"/>
      <c r="S8" s="1289"/>
      <c r="T8" s="1289"/>
      <c r="U8" s="1289"/>
      <c r="V8" s="1289"/>
      <c r="W8" s="1289"/>
      <c r="X8" s="1289"/>
      <c r="Y8" s="1289"/>
      <c r="Z8" s="1289"/>
      <c r="AA8" s="1289"/>
      <c r="AB8" s="1289"/>
      <c r="AC8" s="1289"/>
      <c r="AD8" s="1289"/>
    </row>
    <row r="9" spans="2:30">
      <c r="B9" s="1289"/>
      <c r="C9" s="1289"/>
      <c r="D9" s="1289"/>
      <c r="E9" s="1289"/>
      <c r="F9" s="1289"/>
      <c r="G9" s="1289"/>
      <c r="H9" s="1289"/>
      <c r="I9" s="1289"/>
      <c r="J9" s="1289"/>
      <c r="K9" s="1289"/>
      <c r="L9" s="1289"/>
      <c r="M9" s="1289"/>
      <c r="N9" s="1289"/>
      <c r="O9" s="1289"/>
      <c r="P9" s="1289"/>
      <c r="Q9" s="1289"/>
      <c r="R9" s="1289"/>
      <c r="S9" s="1289"/>
      <c r="T9" s="1289"/>
      <c r="U9" s="1289"/>
      <c r="V9" s="1289"/>
      <c r="W9" s="1289"/>
      <c r="X9" s="1289"/>
      <c r="Y9" s="1289"/>
      <c r="Z9" s="1289"/>
      <c r="AA9" s="1289"/>
      <c r="AB9" s="1289"/>
      <c r="AC9" s="1289"/>
      <c r="AD9" s="1289"/>
    </row>
    <row r="10" spans="2:30">
      <c r="B10" s="1289"/>
      <c r="C10" s="1289"/>
      <c r="D10" s="1289"/>
      <c r="E10" s="1289"/>
      <c r="F10" s="1289"/>
      <c r="G10" s="1289"/>
      <c r="H10" s="1289"/>
      <c r="I10" s="1289"/>
      <c r="J10" s="1289"/>
      <c r="K10" s="1289"/>
      <c r="L10" s="1289"/>
      <c r="M10" s="1289"/>
      <c r="N10" s="1289"/>
      <c r="O10" s="1289"/>
      <c r="P10" s="1289"/>
      <c r="Q10" s="1289"/>
      <c r="R10" s="1289"/>
      <c r="S10" s="1289"/>
      <c r="T10" s="1289"/>
      <c r="U10" s="1289"/>
      <c r="V10" s="1289"/>
      <c r="W10" s="1289"/>
      <c r="X10" s="1289"/>
      <c r="Y10" s="1289"/>
      <c r="Z10" s="1289"/>
      <c r="AA10" s="1289"/>
      <c r="AB10" s="1289"/>
      <c r="AC10" s="1289"/>
      <c r="AD10" s="1289"/>
    </row>
    <row r="11" spans="2:30">
      <c r="B11" s="1289"/>
      <c r="C11" s="1289"/>
      <c r="D11" s="1289"/>
      <c r="E11" s="1289"/>
      <c r="F11" s="1289"/>
      <c r="G11" s="1289"/>
      <c r="H11" s="1289"/>
      <c r="I11" s="1289"/>
      <c r="J11" s="1289"/>
      <c r="K11" s="1289"/>
      <c r="L11" s="1289"/>
      <c r="M11" s="1289"/>
      <c r="N11" s="1289"/>
      <c r="O11" s="1289"/>
      <c r="P11" s="1289"/>
      <c r="Q11" s="1289"/>
      <c r="R11" s="1289"/>
      <c r="S11" s="1289"/>
      <c r="T11" s="1289"/>
      <c r="U11" s="1289"/>
      <c r="V11" s="1289"/>
      <c r="W11" s="1289"/>
      <c r="X11" s="1289"/>
      <c r="Y11" s="1289"/>
      <c r="Z11" s="1289"/>
      <c r="AA11" s="1289"/>
      <c r="AB11" s="1289"/>
      <c r="AC11" s="1289"/>
      <c r="AD11" s="1289"/>
    </row>
    <row r="12" spans="2:30">
      <c r="B12" s="1289"/>
      <c r="C12" s="1289"/>
      <c r="D12" s="1289"/>
      <c r="E12" s="1289"/>
      <c r="F12" s="1289"/>
      <c r="G12" s="1289"/>
      <c r="H12" s="1289"/>
      <c r="I12" s="1289"/>
      <c r="J12" s="1289"/>
      <c r="K12" s="1289"/>
      <c r="L12" s="1289"/>
      <c r="M12" s="1289"/>
      <c r="N12" s="1289"/>
      <c r="O12" s="1289"/>
      <c r="P12" s="1289"/>
      <c r="Q12" s="1289"/>
      <c r="R12" s="1289"/>
      <c r="S12" s="1289"/>
      <c r="T12" s="1289"/>
      <c r="U12" s="1289"/>
      <c r="V12" s="1289"/>
      <c r="W12" s="1289"/>
      <c r="X12" s="1289"/>
      <c r="Y12" s="1289"/>
      <c r="Z12" s="1289"/>
      <c r="AA12" s="1289"/>
      <c r="AB12" s="1289"/>
      <c r="AC12" s="1289"/>
      <c r="AD12" s="1289"/>
    </row>
    <row r="13" spans="2:30">
      <c r="B13" s="1289"/>
      <c r="C13" s="1289"/>
      <c r="D13" s="1289"/>
      <c r="E13" s="1289"/>
      <c r="F13" s="1289"/>
      <c r="G13" s="1289"/>
      <c r="H13" s="1289"/>
      <c r="I13" s="1289"/>
      <c r="J13" s="1289"/>
      <c r="K13" s="1289"/>
      <c r="L13" s="1289"/>
      <c r="M13" s="1289"/>
      <c r="N13" s="1289"/>
      <c r="O13" s="1289"/>
      <c r="P13" s="1289"/>
      <c r="Q13" s="1289"/>
      <c r="R13" s="1289"/>
      <c r="S13" s="1289"/>
      <c r="T13" s="1289"/>
      <c r="U13" s="1289"/>
      <c r="V13" s="1289"/>
      <c r="W13" s="1289"/>
      <c r="X13" s="1289"/>
      <c r="Y13" s="1289"/>
      <c r="Z13" s="1289"/>
      <c r="AA13" s="1289"/>
      <c r="AB13" s="1289"/>
      <c r="AC13" s="1289"/>
      <c r="AD13" s="1289"/>
    </row>
    <row r="14" spans="2:30">
      <c r="B14" s="1289" t="s">
        <v>195</v>
      </c>
      <c r="C14" s="1289"/>
      <c r="D14" s="1289"/>
      <c r="E14" s="1289"/>
      <c r="F14" s="1289"/>
      <c r="G14" s="1289"/>
      <c r="H14" s="1289"/>
      <c r="I14" s="1289"/>
      <c r="J14" s="1289"/>
      <c r="K14" s="1289"/>
      <c r="L14" s="1289"/>
      <c r="M14" s="1289"/>
      <c r="N14" s="1289"/>
      <c r="O14" s="1289"/>
      <c r="P14" s="1289"/>
      <c r="Q14" s="1289"/>
      <c r="R14" s="1289"/>
      <c r="S14" s="1289"/>
      <c r="T14" s="1289"/>
      <c r="U14" s="1289"/>
      <c r="V14" s="1289"/>
      <c r="W14" s="1289"/>
      <c r="X14" s="1289"/>
      <c r="Y14" s="1289"/>
      <c r="Z14" s="1289"/>
      <c r="AA14" s="1289"/>
      <c r="AB14" s="1289"/>
      <c r="AC14" s="1289"/>
      <c r="AD14" s="1289"/>
    </row>
    <row r="15" spans="2:30">
      <c r="B15" s="1289"/>
      <c r="C15" s="1293"/>
      <c r="D15" s="1293"/>
      <c r="E15" s="1293" t="s">
        <v>1511</v>
      </c>
      <c r="F15" s="1293"/>
      <c r="G15" s="1293" t="s">
        <v>338</v>
      </c>
      <c r="H15" s="1293"/>
      <c r="I15" s="1293" t="s">
        <v>235</v>
      </c>
      <c r="J15" s="1289"/>
      <c r="K15" s="1289"/>
      <c r="L15" s="1289"/>
      <c r="M15" s="1289"/>
      <c r="N15" s="1289"/>
      <c r="O15" s="1289"/>
      <c r="P15" s="1289"/>
      <c r="Q15" s="1289"/>
      <c r="R15" s="1289"/>
      <c r="S15" s="1289"/>
      <c r="T15" s="1289"/>
      <c r="U15" s="1289"/>
      <c r="V15" s="1289"/>
      <c r="W15" s="1289"/>
      <c r="X15" s="1289"/>
      <c r="Y15" s="1289"/>
      <c r="Z15" s="1289"/>
      <c r="AA15" s="1289"/>
      <c r="AB15" s="1289"/>
      <c r="AC15" s="1289"/>
      <c r="AD15" s="1289"/>
    </row>
    <row r="16" spans="2:30">
      <c r="B16" s="1289"/>
      <c r="C16" s="1292"/>
      <c r="D16" s="1292"/>
      <c r="E16" s="1292"/>
      <c r="F16" s="1292"/>
      <c r="G16" s="1292"/>
      <c r="H16" s="1292"/>
      <c r="I16" s="1292"/>
      <c r="J16" s="1289"/>
      <c r="K16" s="1289"/>
      <c r="L16" s="1289"/>
      <c r="M16" s="1289"/>
      <c r="N16" s="1289"/>
      <c r="O16" s="1289"/>
      <c r="P16" s="1289"/>
      <c r="Q16" s="1289"/>
      <c r="R16" s="1289"/>
      <c r="S16" s="1289"/>
      <c r="T16" s="1289"/>
      <c r="U16" s="1289"/>
      <c r="V16" s="1289"/>
      <c r="W16" s="1289"/>
      <c r="X16" s="1289"/>
      <c r="Y16" s="1289"/>
      <c r="Z16" s="1289"/>
      <c r="AA16" s="1289"/>
      <c r="AB16" s="1289"/>
      <c r="AC16" s="1289"/>
      <c r="AD16" s="1289"/>
    </row>
    <row r="17" spans="2:30">
      <c r="B17" s="1289"/>
      <c r="C17" s="1292"/>
      <c r="D17" s="1292"/>
      <c r="E17" s="1292"/>
      <c r="F17" s="1292"/>
      <c r="G17" s="1292"/>
      <c r="H17" s="1292"/>
      <c r="I17" s="1292"/>
      <c r="J17" s="1289"/>
      <c r="K17" s="1289"/>
      <c r="L17" s="1289"/>
      <c r="M17" s="1289"/>
      <c r="N17" s="1289"/>
      <c r="O17" s="1289"/>
      <c r="P17" s="1289"/>
      <c r="Q17" s="1289"/>
      <c r="R17" s="1289"/>
      <c r="S17" s="1289"/>
      <c r="T17" s="1289"/>
      <c r="U17" s="1289"/>
      <c r="V17" s="1289"/>
      <c r="W17" s="1289"/>
      <c r="X17" s="1289"/>
      <c r="Y17" s="1289"/>
      <c r="Z17" s="1289"/>
      <c r="AA17" s="1289"/>
      <c r="AB17" s="1289"/>
      <c r="AC17" s="1289"/>
      <c r="AD17" s="1289"/>
    </row>
    <row r="18" spans="2:30">
      <c r="B18" s="1290"/>
      <c r="C18" s="1292"/>
      <c r="D18" s="1292"/>
      <c r="E18" s="1292"/>
      <c r="F18" s="1292"/>
      <c r="G18" s="1292"/>
      <c r="H18" s="1292"/>
      <c r="I18" s="1292"/>
      <c r="J18" s="1290"/>
      <c r="K18" s="1289"/>
      <c r="L18" s="1289"/>
      <c r="M18" s="1289"/>
      <c r="N18" s="1289"/>
      <c r="O18" s="1289"/>
      <c r="P18" s="1289"/>
      <c r="Q18" s="1289"/>
      <c r="R18" s="1289"/>
      <c r="S18" s="1289"/>
      <c r="T18" s="1289"/>
      <c r="U18" s="1289"/>
      <c r="V18" s="1289"/>
      <c r="W18" s="1289"/>
      <c r="X18" s="1289"/>
      <c r="Y18" s="1289"/>
      <c r="Z18" s="1289"/>
      <c r="AA18" s="1289"/>
      <c r="AB18" s="1289"/>
      <c r="AC18" s="1289"/>
      <c r="AD18" s="1289"/>
    </row>
    <row r="19" spans="2:30">
      <c r="B19" s="1289"/>
      <c r="C19" s="1292"/>
      <c r="D19" s="1292"/>
      <c r="E19" s="1292"/>
      <c r="F19" s="1292"/>
      <c r="G19" s="1292"/>
      <c r="H19" s="1292"/>
      <c r="I19" s="1289"/>
      <c r="J19" s="1289"/>
      <c r="K19" s="1289"/>
      <c r="L19" s="1289"/>
      <c r="M19" s="1289"/>
      <c r="N19" s="1289"/>
      <c r="O19" s="1289"/>
      <c r="P19" s="1289"/>
      <c r="Q19" s="1289"/>
      <c r="R19" s="1289"/>
      <c r="S19" s="1289"/>
      <c r="T19" s="1289"/>
      <c r="U19" s="1289"/>
      <c r="V19" s="1289"/>
      <c r="W19" s="1289"/>
      <c r="X19" s="1289"/>
      <c r="Y19" s="1289"/>
      <c r="Z19" s="1289"/>
      <c r="AA19" s="1289"/>
      <c r="AB19" s="1289"/>
      <c r="AC19" s="1289"/>
      <c r="AD19" s="1289"/>
    </row>
    <row r="20" spans="2:30">
      <c r="B20" s="1289"/>
      <c r="C20" s="1292"/>
      <c r="D20" s="1292"/>
      <c r="E20" s="1292"/>
      <c r="F20" s="1292"/>
      <c r="G20" s="1292"/>
      <c r="H20" s="1292"/>
      <c r="I20" s="1289"/>
      <c r="J20" s="1289"/>
      <c r="K20" s="1289"/>
      <c r="L20" s="1289"/>
      <c r="M20" s="1289"/>
      <c r="N20" s="1289"/>
      <c r="O20" s="1289"/>
      <c r="P20" s="1289"/>
      <c r="Q20" s="1289"/>
      <c r="R20" s="1289"/>
      <c r="S20" s="1289"/>
      <c r="T20" s="1289"/>
      <c r="U20" s="1289"/>
      <c r="V20" s="1289"/>
      <c r="W20" s="1289"/>
      <c r="X20" s="1289"/>
      <c r="Y20" s="1289"/>
      <c r="Z20" s="1289"/>
      <c r="AA20" s="1289"/>
      <c r="AB20" s="1289"/>
      <c r="AC20" s="1289"/>
      <c r="AD20" s="1289"/>
    </row>
    <row r="21" spans="2:30">
      <c r="B21" s="1289"/>
      <c r="C21" s="1292"/>
      <c r="D21" s="1292"/>
      <c r="E21" s="1292"/>
      <c r="F21" s="1292"/>
      <c r="G21" s="1292"/>
      <c r="H21" s="1292"/>
      <c r="I21" s="1289"/>
      <c r="J21" s="1289"/>
      <c r="K21" s="1289"/>
      <c r="L21" s="1289"/>
      <c r="M21" s="1289"/>
      <c r="N21" s="1289"/>
      <c r="O21" s="1289"/>
      <c r="P21" s="1289"/>
      <c r="Q21" s="1289"/>
      <c r="R21" s="1289"/>
      <c r="S21" s="1289"/>
      <c r="T21" s="1289"/>
      <c r="U21" s="1289"/>
      <c r="V21" s="1289"/>
      <c r="W21" s="1289"/>
      <c r="X21" s="1289"/>
      <c r="Y21" s="1289"/>
      <c r="Z21" s="1289"/>
      <c r="AA21" s="1289"/>
      <c r="AB21" s="1289"/>
      <c r="AC21" s="1289"/>
      <c r="AD21" s="1289"/>
    </row>
    <row r="22" spans="2:30">
      <c r="B22" s="1290"/>
      <c r="C22" s="1289"/>
      <c r="D22" s="1289"/>
      <c r="E22" s="1292"/>
      <c r="F22" s="1289"/>
      <c r="G22" s="1289"/>
      <c r="H22" s="1289"/>
      <c r="I22" s="1289"/>
      <c r="J22" s="1289"/>
      <c r="K22" s="1289"/>
      <c r="L22" s="1289"/>
      <c r="M22" s="1289"/>
      <c r="N22" s="1289"/>
      <c r="O22" s="1289"/>
      <c r="P22" s="1289"/>
      <c r="Q22" s="1289"/>
      <c r="R22" s="1289"/>
      <c r="S22" s="1289"/>
      <c r="T22" s="1289"/>
      <c r="U22" s="1289"/>
      <c r="V22" s="1289"/>
      <c r="W22" s="1289"/>
      <c r="X22" s="1289"/>
      <c r="Y22" s="1289"/>
      <c r="Z22" s="1289"/>
      <c r="AA22" s="1289"/>
      <c r="AB22" s="1289"/>
      <c r="AC22" s="1289"/>
      <c r="AD22" s="1289"/>
    </row>
    <row r="23" spans="2:30">
      <c r="B23" s="1290"/>
      <c r="C23" s="1290"/>
      <c r="D23" s="1290"/>
      <c r="E23" s="1292"/>
      <c r="F23" s="1290"/>
      <c r="G23" s="1290"/>
      <c r="H23" s="1290"/>
      <c r="I23" s="1289"/>
      <c r="J23" s="1289"/>
      <c r="K23" s="1289"/>
      <c r="L23" s="1289"/>
      <c r="M23" s="1289"/>
      <c r="N23" s="1289"/>
      <c r="O23" s="1289"/>
      <c r="P23" s="1289"/>
      <c r="Q23" s="1289"/>
      <c r="R23" s="1289"/>
      <c r="S23" s="1289"/>
      <c r="T23" s="1289"/>
      <c r="U23" s="1289"/>
      <c r="V23" s="1289"/>
      <c r="W23" s="1289"/>
      <c r="X23" s="1289"/>
      <c r="Y23" s="1289"/>
      <c r="Z23" s="1289"/>
      <c r="AA23" s="1289"/>
      <c r="AB23" s="1289"/>
      <c r="AC23" s="1289"/>
      <c r="AD23" s="1289"/>
    </row>
    <row r="24" spans="2:30">
      <c r="B24" s="1290"/>
      <c r="E24" s="1292"/>
      <c r="I24" s="1289"/>
      <c r="J24" s="1289"/>
      <c r="K24" s="1289"/>
      <c r="L24" s="1289"/>
      <c r="M24" s="1289"/>
      <c r="N24" s="1289"/>
      <c r="O24" s="1289"/>
      <c r="P24" s="1289"/>
      <c r="Q24" s="1289"/>
      <c r="R24" s="1289"/>
      <c r="S24" s="1289"/>
      <c r="T24" s="1289"/>
      <c r="U24" s="1289"/>
      <c r="V24" s="1289"/>
      <c r="W24" s="1289"/>
      <c r="X24" s="1289"/>
      <c r="Y24" s="1289"/>
      <c r="Z24" s="1289"/>
      <c r="AA24" s="1289"/>
      <c r="AB24" s="1289"/>
      <c r="AC24" s="1289"/>
      <c r="AD24" s="1289"/>
    </row>
    <row r="25" spans="2:30" ht="29.25" customHeight="1">
      <c r="B25" s="1290"/>
      <c r="E25" s="1292"/>
      <c r="I25" s="1289"/>
      <c r="J25" s="1289"/>
      <c r="K25" s="1289"/>
      <c r="L25" s="1289"/>
      <c r="M25" s="1289"/>
      <c r="N25" s="1289"/>
      <c r="O25" s="1289"/>
      <c r="P25" s="1289"/>
      <c r="Q25" s="1289"/>
      <c r="R25" s="1289"/>
      <c r="S25" s="1289"/>
      <c r="T25" s="1289"/>
      <c r="U25" s="1289"/>
      <c r="V25" s="1289"/>
      <c r="W25" s="1289"/>
      <c r="X25" s="1289"/>
      <c r="Y25" s="1289"/>
      <c r="Z25" s="1289"/>
      <c r="AA25" s="1289"/>
      <c r="AB25" s="1289"/>
      <c r="AC25" s="1289"/>
      <c r="AD25" s="1289"/>
    </row>
    <row r="26" spans="2:30">
      <c r="B26" s="1290"/>
      <c r="E26" s="1290"/>
      <c r="I26" s="1289"/>
      <c r="J26" s="1289"/>
      <c r="K26" s="1289"/>
      <c r="L26" s="1289"/>
      <c r="M26" s="1289"/>
      <c r="N26" s="1289"/>
      <c r="O26" s="1289"/>
      <c r="P26" s="1289"/>
      <c r="Q26" s="1289"/>
      <c r="R26" s="1289"/>
      <c r="S26" s="1289"/>
      <c r="T26" s="1289"/>
      <c r="U26" s="1289"/>
      <c r="V26" s="1289"/>
      <c r="W26" s="1289"/>
      <c r="X26" s="1289"/>
      <c r="Y26" s="1289"/>
      <c r="Z26" s="1289"/>
      <c r="AA26" s="1289"/>
      <c r="AB26" s="1289"/>
      <c r="AC26" s="1289"/>
      <c r="AD26" s="1289"/>
    </row>
    <row r="27" spans="2:30">
      <c r="B27" s="1290"/>
      <c r="E27" s="1290"/>
      <c r="I27" s="1289"/>
      <c r="J27" s="1289"/>
      <c r="K27" s="1289"/>
      <c r="L27" s="1289"/>
      <c r="M27" s="1289"/>
      <c r="N27" s="1289"/>
      <c r="O27" s="1289"/>
      <c r="P27" s="1289"/>
      <c r="Q27" s="1289"/>
      <c r="R27" s="1289"/>
      <c r="S27" s="1289"/>
      <c r="T27" s="1289"/>
      <c r="U27" s="1289"/>
      <c r="V27" s="1289"/>
      <c r="W27" s="1289"/>
      <c r="X27" s="1289"/>
      <c r="Y27" s="1289"/>
      <c r="Z27" s="1289"/>
      <c r="AA27" s="1289"/>
      <c r="AB27" s="1289"/>
      <c r="AC27" s="1289"/>
      <c r="AD27" s="1289"/>
    </row>
    <row r="28" spans="2:30">
      <c r="B28" s="1290"/>
      <c r="E28" s="1289"/>
      <c r="I28" s="1289"/>
      <c r="J28" s="1290"/>
      <c r="K28" s="1289"/>
      <c r="L28" s="1289"/>
      <c r="M28" s="1289"/>
      <c r="N28" s="1289"/>
      <c r="O28" s="1289"/>
      <c r="P28" s="1289"/>
      <c r="Q28" s="1289"/>
      <c r="R28" s="1289"/>
      <c r="S28" s="1289"/>
      <c r="T28" s="1289"/>
      <c r="U28" s="1289"/>
      <c r="V28" s="1289"/>
      <c r="W28" s="1289"/>
      <c r="X28" s="1289"/>
      <c r="Y28" s="1289"/>
      <c r="Z28" s="1289"/>
      <c r="AA28" s="1289"/>
      <c r="AB28" s="1289"/>
      <c r="AC28" s="1289"/>
      <c r="AD28" s="1289"/>
    </row>
    <row r="29" spans="2:30">
      <c r="B29" s="1290"/>
      <c r="E29" s="1294"/>
      <c r="I29" s="1289"/>
      <c r="J29" s="1290"/>
      <c r="K29" s="1289"/>
      <c r="L29" s="1289"/>
      <c r="M29" s="1289"/>
      <c r="N29" s="1289"/>
      <c r="O29" s="1289"/>
      <c r="P29" s="1289"/>
      <c r="Q29" s="1289"/>
      <c r="R29" s="1289"/>
      <c r="S29" s="1289"/>
      <c r="T29" s="1289"/>
      <c r="U29" s="1289"/>
      <c r="V29" s="1289"/>
      <c r="W29" s="1289"/>
      <c r="X29" s="1289"/>
      <c r="Y29" s="1289"/>
      <c r="Z29" s="1289"/>
      <c r="AA29" s="1289"/>
      <c r="AB29" s="1289"/>
      <c r="AC29" s="1289"/>
      <c r="AD29" s="1289"/>
    </row>
    <row r="30" spans="2:30">
      <c r="B30" s="1290"/>
      <c r="E30" s="1294"/>
      <c r="I30" s="1289"/>
      <c r="J30" s="1290"/>
      <c r="K30" s="1289"/>
      <c r="L30" s="1289"/>
      <c r="M30" s="1289"/>
      <c r="N30" s="1289"/>
      <c r="O30" s="1289"/>
      <c r="P30" s="1289"/>
      <c r="Q30" s="1289"/>
      <c r="R30" s="1289"/>
      <c r="S30" s="1289"/>
      <c r="T30" s="1289"/>
      <c r="U30" s="1289"/>
      <c r="V30" s="1289"/>
      <c r="W30" s="1289"/>
      <c r="X30" s="1289"/>
      <c r="Y30" s="1289"/>
      <c r="Z30" s="1289"/>
      <c r="AA30" s="1289"/>
      <c r="AB30" s="1289"/>
      <c r="AC30" s="1289"/>
      <c r="AD30" s="1289"/>
    </row>
    <row r="31" spans="2:30">
      <c r="B31" s="1290"/>
      <c r="E31" s="1294"/>
      <c r="I31" s="1289"/>
      <c r="J31" s="1290"/>
      <c r="K31" s="1289"/>
      <c r="L31" s="1289"/>
      <c r="M31" s="1289"/>
      <c r="N31" s="1289"/>
      <c r="O31" s="1289"/>
      <c r="P31" s="1289"/>
      <c r="Q31" s="1289"/>
      <c r="R31" s="1289"/>
      <c r="S31" s="1289"/>
      <c r="T31" s="1289"/>
      <c r="U31" s="1289"/>
      <c r="V31" s="1289"/>
      <c r="W31" s="1289"/>
      <c r="X31" s="1289"/>
      <c r="Y31" s="1289"/>
      <c r="Z31" s="1289"/>
      <c r="AA31" s="1289"/>
      <c r="AB31" s="1289"/>
      <c r="AC31" s="1289"/>
      <c r="AD31" s="1289"/>
    </row>
    <row r="32" spans="2:30">
      <c r="B32" s="1290"/>
      <c r="E32" s="1289"/>
      <c r="I32" s="1289"/>
      <c r="J32" s="1290"/>
      <c r="K32" s="1289"/>
      <c r="L32" s="1289"/>
      <c r="M32" s="1289"/>
      <c r="N32" s="1289"/>
      <c r="O32" s="1289"/>
      <c r="P32" s="1289"/>
      <c r="Q32" s="1289"/>
      <c r="R32" s="1289"/>
      <c r="S32" s="1289"/>
      <c r="T32" s="1289"/>
      <c r="U32" s="1289"/>
      <c r="V32" s="1289"/>
      <c r="W32" s="1289"/>
      <c r="X32" s="1289"/>
      <c r="Y32" s="1289"/>
      <c r="Z32" s="1289"/>
      <c r="AA32" s="1289"/>
      <c r="AB32" s="1289"/>
      <c r="AC32" s="1289"/>
      <c r="AD32" s="1289"/>
    </row>
    <row r="33" spans="2:30">
      <c r="B33" s="1290"/>
      <c r="E33" s="1289"/>
      <c r="I33" s="1289"/>
      <c r="J33" s="1290"/>
      <c r="K33" s="1289"/>
      <c r="L33" s="1289"/>
      <c r="M33" s="1289"/>
      <c r="N33" s="1289"/>
      <c r="O33" s="1289"/>
      <c r="P33" s="1289"/>
      <c r="Q33" s="1289"/>
      <c r="R33" s="1289"/>
      <c r="S33" s="1289"/>
      <c r="T33" s="1289"/>
      <c r="U33" s="1289"/>
      <c r="V33" s="1289"/>
      <c r="W33" s="1289"/>
      <c r="X33" s="1289"/>
      <c r="Y33" s="1289"/>
      <c r="Z33" s="1289"/>
      <c r="AA33" s="1289"/>
      <c r="AB33" s="1289"/>
      <c r="AC33" s="1289"/>
      <c r="AD33" s="1289"/>
    </row>
    <row r="34" spans="2:30">
      <c r="B34" s="1290"/>
      <c r="C34" s="1293"/>
      <c r="D34" s="1293"/>
      <c r="E34" s="1293" t="s">
        <v>1510</v>
      </c>
      <c r="F34" s="1293"/>
      <c r="G34" s="1293" t="s">
        <v>1509</v>
      </c>
      <c r="H34" s="1293"/>
      <c r="I34" s="1293" t="s">
        <v>1508</v>
      </c>
      <c r="J34" s="1293" t="s">
        <v>1765</v>
      </c>
      <c r="K34" s="1289"/>
      <c r="L34" s="1289"/>
      <c r="M34" s="1289"/>
      <c r="N34" s="1289"/>
      <c r="O34" s="1289"/>
      <c r="P34" s="1289"/>
      <c r="Q34" s="1289"/>
      <c r="R34" s="1289"/>
      <c r="S34" s="1289"/>
      <c r="T34" s="1289"/>
      <c r="U34" s="1289"/>
      <c r="V34" s="1289"/>
      <c r="W34" s="1289"/>
      <c r="X34" s="1289"/>
      <c r="Y34" s="1289"/>
      <c r="Z34" s="1289"/>
      <c r="AA34" s="1289"/>
      <c r="AB34" s="1289"/>
      <c r="AC34" s="1289"/>
      <c r="AD34" s="1289"/>
    </row>
    <row r="35" spans="2:30">
      <c r="B35" s="1289"/>
      <c r="C35" s="1292"/>
      <c r="D35" s="1292"/>
      <c r="E35" s="1292"/>
      <c r="F35" s="1292"/>
      <c r="G35" s="1292"/>
      <c r="H35" s="1292"/>
      <c r="I35" s="1292"/>
      <c r="J35" s="1289"/>
      <c r="K35" s="1289"/>
      <c r="L35" s="1289"/>
      <c r="M35" s="1289"/>
      <c r="N35" s="1289"/>
      <c r="O35" s="1289"/>
      <c r="P35" s="1289"/>
      <c r="Q35" s="1289"/>
      <c r="R35" s="1289"/>
      <c r="S35" s="1289"/>
      <c r="T35" s="1289"/>
      <c r="U35" s="1289"/>
      <c r="V35" s="1289"/>
      <c r="W35" s="1289"/>
      <c r="X35" s="1289"/>
      <c r="Y35" s="1289"/>
      <c r="Z35" s="1289"/>
      <c r="AA35" s="1289"/>
      <c r="AB35" s="1289"/>
      <c r="AC35" s="1289"/>
      <c r="AD35" s="1289"/>
    </row>
    <row r="36" spans="2:30">
      <c r="B36" s="1289"/>
      <c r="C36" s="1292"/>
      <c r="D36" s="1292"/>
      <c r="E36" s="1292"/>
      <c r="F36" s="1292"/>
      <c r="G36" s="1292"/>
      <c r="H36" s="1292"/>
      <c r="I36" s="1296"/>
      <c r="J36" s="1289"/>
      <c r="K36" s="1289"/>
      <c r="L36" s="1289"/>
      <c r="M36" s="1289"/>
      <c r="N36" s="1289"/>
      <c r="O36" s="1289"/>
      <c r="P36" s="1289"/>
      <c r="Q36" s="1289"/>
      <c r="R36" s="1289"/>
      <c r="S36" s="1289"/>
      <c r="T36" s="1289"/>
      <c r="U36" s="1289"/>
      <c r="V36" s="1289"/>
      <c r="W36" s="1289"/>
      <c r="X36" s="1289"/>
      <c r="Y36" s="1289"/>
      <c r="Z36" s="1289"/>
      <c r="AA36" s="1289"/>
      <c r="AB36" s="1289"/>
      <c r="AC36" s="1289"/>
      <c r="AD36" s="1289"/>
    </row>
    <row r="37" spans="2:30">
      <c r="B37" s="1289"/>
      <c r="C37" s="1292"/>
      <c r="D37" s="1292"/>
      <c r="E37" s="1292"/>
      <c r="F37" s="1292"/>
      <c r="G37" s="1292"/>
      <c r="H37" s="1292"/>
      <c r="I37" s="1301"/>
      <c r="J37" s="1289"/>
      <c r="K37" s="1289"/>
      <c r="L37" s="1289"/>
      <c r="M37" s="1289"/>
      <c r="N37" s="1289"/>
      <c r="O37" s="1289"/>
      <c r="P37" s="1289"/>
      <c r="Q37" s="1289"/>
      <c r="R37" s="1289"/>
      <c r="S37" s="1289"/>
      <c r="T37" s="1289"/>
      <c r="U37" s="1289"/>
      <c r="V37" s="1289"/>
      <c r="W37" s="1289"/>
      <c r="X37" s="1289"/>
      <c r="Y37" s="1289"/>
      <c r="Z37" s="1289"/>
      <c r="AA37" s="1289"/>
      <c r="AB37" s="1289"/>
      <c r="AC37" s="1289"/>
      <c r="AD37" s="1289"/>
    </row>
    <row r="38" spans="2:30">
      <c r="B38" s="1289"/>
      <c r="C38" s="1292"/>
      <c r="D38" s="1292"/>
      <c r="E38" s="1292"/>
      <c r="F38" s="1292"/>
      <c r="G38" s="1292"/>
      <c r="H38" s="1292"/>
      <c r="I38" s="1292"/>
      <c r="J38" s="1289"/>
      <c r="K38" s="1289"/>
      <c r="L38" s="1289"/>
      <c r="M38" s="1289"/>
      <c r="N38" s="1289"/>
      <c r="O38" s="1289"/>
      <c r="P38" s="1289"/>
      <c r="Q38" s="1289"/>
      <c r="R38" s="1289"/>
      <c r="S38" s="1289"/>
      <c r="T38" s="1289"/>
      <c r="U38" s="1289"/>
      <c r="V38" s="1289"/>
      <c r="W38" s="1289"/>
      <c r="X38" s="1289"/>
      <c r="Y38" s="1289"/>
      <c r="Z38" s="1289"/>
      <c r="AA38" s="1289"/>
      <c r="AB38" s="1289"/>
      <c r="AC38" s="1289"/>
      <c r="AD38" s="1289"/>
    </row>
    <row r="39" spans="2:30">
      <c r="B39" s="1289"/>
      <c r="C39" s="1301"/>
      <c r="D39" s="1301"/>
      <c r="E39" s="1292"/>
      <c r="F39" s="1301"/>
      <c r="G39" s="1301"/>
      <c r="H39" s="1301"/>
      <c r="I39" s="1292"/>
      <c r="J39" s="1289"/>
      <c r="K39" s="1289"/>
      <c r="L39" s="1289"/>
      <c r="M39" s="1289"/>
      <c r="N39" s="1289"/>
      <c r="O39" s="1289"/>
      <c r="P39" s="1289"/>
      <c r="Q39" s="1289"/>
      <c r="R39" s="1289"/>
      <c r="S39" s="1289"/>
      <c r="T39" s="1289"/>
      <c r="U39" s="1289"/>
      <c r="V39" s="1289"/>
      <c r="W39" s="1289"/>
      <c r="X39" s="1289"/>
      <c r="Y39" s="1289"/>
      <c r="Z39" s="1289"/>
      <c r="AA39" s="1289"/>
      <c r="AB39" s="1289"/>
      <c r="AC39" s="1289"/>
      <c r="AD39" s="1289"/>
    </row>
    <row r="40" spans="2:30">
      <c r="B40" s="1289"/>
      <c r="C40" s="1292"/>
      <c r="D40" s="1292"/>
      <c r="E40" s="1292"/>
      <c r="F40" s="1292"/>
      <c r="G40" s="1292"/>
      <c r="H40" s="1292"/>
      <c r="I40" s="1292"/>
      <c r="J40" s="1289"/>
      <c r="K40" s="1289"/>
      <c r="L40" s="1289"/>
      <c r="M40" s="1289"/>
      <c r="N40" s="1289"/>
      <c r="O40" s="1289"/>
      <c r="P40" s="1289"/>
      <c r="Q40" s="1289"/>
      <c r="R40" s="1289"/>
      <c r="S40" s="1289"/>
      <c r="T40" s="1289"/>
      <c r="U40" s="1289"/>
      <c r="V40" s="1289"/>
      <c r="W40" s="1289"/>
      <c r="X40" s="1289"/>
      <c r="Y40" s="1289"/>
      <c r="Z40" s="1289"/>
      <c r="AA40" s="1289"/>
      <c r="AB40" s="1289"/>
      <c r="AC40" s="1289"/>
      <c r="AD40" s="1289"/>
    </row>
    <row r="41" spans="2:30">
      <c r="B41" s="1289"/>
      <c r="C41" s="1292"/>
      <c r="D41" s="1292"/>
      <c r="E41" s="1292"/>
      <c r="F41" s="1292"/>
      <c r="G41" s="1292"/>
      <c r="H41" s="1292"/>
      <c r="I41" s="1289"/>
      <c r="J41" s="1289"/>
      <c r="K41" s="1289"/>
      <c r="L41" s="1289"/>
      <c r="M41" s="1289"/>
      <c r="N41" s="1289"/>
      <c r="O41" s="1289"/>
      <c r="P41" s="1289"/>
      <c r="Q41" s="1289"/>
      <c r="R41" s="1289"/>
      <c r="S41" s="1289"/>
      <c r="T41" s="1289"/>
      <c r="U41" s="1289"/>
      <c r="V41" s="1289"/>
      <c r="W41" s="1289"/>
      <c r="X41" s="1289"/>
      <c r="Y41" s="1289"/>
      <c r="Z41" s="1289"/>
      <c r="AA41" s="1289"/>
      <c r="AB41" s="1289"/>
      <c r="AC41" s="1289"/>
      <c r="AD41" s="1289"/>
    </row>
    <row r="42" spans="2:30">
      <c r="B42" s="1289"/>
      <c r="C42" s="1292"/>
      <c r="D42" s="1292"/>
      <c r="E42" s="1292"/>
      <c r="F42" s="1292"/>
      <c r="G42" s="1292"/>
      <c r="H42" s="1292"/>
      <c r="I42" s="1289"/>
      <c r="J42" s="1289"/>
      <c r="K42" s="1289"/>
      <c r="L42" s="1289"/>
      <c r="M42" s="1289"/>
      <c r="N42" s="1289"/>
      <c r="O42" s="1289"/>
      <c r="P42" s="1289"/>
      <c r="Q42" s="1289"/>
      <c r="R42" s="1289"/>
      <c r="S42" s="1289"/>
      <c r="T42" s="1289"/>
      <c r="U42" s="1289"/>
      <c r="V42" s="1289"/>
      <c r="W42" s="1289"/>
      <c r="X42" s="1289"/>
      <c r="Y42" s="1289"/>
      <c r="Z42" s="1289"/>
      <c r="AA42" s="1289"/>
      <c r="AB42" s="1289"/>
      <c r="AC42" s="1289"/>
      <c r="AD42" s="1289"/>
    </row>
    <row r="43" spans="2:30">
      <c r="B43" s="1289"/>
      <c r="C43" s="1292"/>
      <c r="D43" s="1292"/>
      <c r="E43" s="1292"/>
      <c r="F43" s="1292"/>
      <c r="G43" s="1292"/>
      <c r="H43" s="1292"/>
      <c r="I43" s="1289"/>
      <c r="J43" s="1289"/>
      <c r="K43" s="1289"/>
      <c r="L43" s="1289"/>
      <c r="M43" s="1289"/>
      <c r="N43" s="1289"/>
      <c r="O43" s="1289"/>
      <c r="P43" s="1289"/>
      <c r="Q43" s="1289"/>
      <c r="R43" s="1289"/>
      <c r="S43" s="1289"/>
      <c r="T43" s="1289"/>
      <c r="U43" s="1289"/>
      <c r="V43" s="1289"/>
      <c r="W43" s="1289"/>
      <c r="X43" s="1289"/>
      <c r="Y43" s="1289"/>
      <c r="Z43" s="1289"/>
      <c r="AA43" s="1289"/>
      <c r="AB43" s="1289"/>
      <c r="AC43" s="1289"/>
      <c r="AD43" s="1289"/>
    </row>
    <row r="44" spans="2:30">
      <c r="B44" s="1289"/>
      <c r="C44" s="1292"/>
      <c r="D44" s="1292"/>
      <c r="E44" s="1292"/>
      <c r="F44" s="1292"/>
      <c r="G44" s="1292"/>
      <c r="H44" s="1292"/>
      <c r="I44" s="1289"/>
      <c r="J44" s="1289"/>
      <c r="K44" s="1289"/>
      <c r="L44" s="1289"/>
      <c r="M44" s="1289"/>
      <c r="N44" s="1289"/>
      <c r="O44" s="1289"/>
      <c r="P44" s="1289"/>
      <c r="Q44" s="1289"/>
      <c r="R44" s="1289"/>
      <c r="S44" s="1289"/>
      <c r="T44" s="1289"/>
      <c r="U44" s="1289"/>
      <c r="V44" s="1289"/>
      <c r="W44" s="1289"/>
      <c r="X44" s="1289"/>
      <c r="Y44" s="1289"/>
      <c r="Z44" s="1289"/>
      <c r="AA44" s="1289"/>
      <c r="AB44" s="1289"/>
      <c r="AC44" s="1289"/>
      <c r="AD44" s="1289"/>
    </row>
    <row r="45" spans="2:30">
      <c r="B45" s="1289"/>
      <c r="C45" s="1289"/>
      <c r="D45" s="1289"/>
      <c r="E45" s="1290"/>
      <c r="F45" s="1289"/>
      <c r="G45" s="1289"/>
      <c r="H45" s="1289"/>
      <c r="I45" s="1289"/>
      <c r="J45" s="1289"/>
      <c r="K45" s="1289"/>
      <c r="L45" s="1289"/>
      <c r="M45" s="1289"/>
      <c r="N45" s="1289"/>
      <c r="O45" s="1289"/>
      <c r="P45" s="1289"/>
      <c r="Q45" s="1289"/>
      <c r="R45" s="1289"/>
      <c r="S45" s="1289"/>
      <c r="T45" s="1289"/>
      <c r="U45" s="1289"/>
      <c r="V45" s="1289"/>
      <c r="W45" s="1289"/>
      <c r="X45" s="1289"/>
      <c r="Y45" s="1289"/>
      <c r="Z45" s="1289"/>
      <c r="AA45" s="1289"/>
      <c r="AB45" s="1289"/>
      <c r="AC45" s="1289"/>
      <c r="AD45" s="1289"/>
    </row>
    <row r="46" spans="2:30">
      <c r="B46" s="1289"/>
      <c r="C46" s="1289"/>
      <c r="D46" s="1289"/>
      <c r="E46" s="1289"/>
      <c r="F46" s="1289"/>
      <c r="G46" s="1289"/>
      <c r="H46" s="1289"/>
      <c r="J46" s="1289"/>
      <c r="K46" s="1289"/>
      <c r="L46" s="1289"/>
      <c r="M46" s="1289"/>
      <c r="N46" s="1289"/>
      <c r="O46" s="1289"/>
      <c r="P46" s="1289"/>
      <c r="Q46" s="1289"/>
      <c r="R46" s="1289"/>
      <c r="S46" s="1289"/>
      <c r="T46" s="1289"/>
      <c r="U46" s="1289"/>
      <c r="V46" s="1289"/>
      <c r="W46" s="1289"/>
      <c r="X46" s="1289"/>
      <c r="Y46" s="1289"/>
      <c r="Z46" s="1289"/>
      <c r="AA46" s="1289"/>
      <c r="AB46" s="1289"/>
      <c r="AC46" s="1289"/>
      <c r="AD46" s="1289"/>
    </row>
    <row r="47" spans="2:30">
      <c r="B47" s="1289"/>
      <c r="C47" s="1289"/>
      <c r="D47" s="1289"/>
      <c r="E47" s="1135"/>
      <c r="F47" s="1289"/>
      <c r="G47" s="1289"/>
      <c r="H47" s="1289"/>
      <c r="J47" s="1289"/>
      <c r="K47" s="1289"/>
      <c r="L47" s="1289"/>
      <c r="M47" s="1289"/>
      <c r="N47" s="1289"/>
      <c r="O47" s="1289"/>
      <c r="P47" s="1289"/>
      <c r="Q47" s="1289"/>
      <c r="R47" s="1289"/>
      <c r="S47" s="1289"/>
      <c r="T47" s="1289"/>
      <c r="U47" s="1289"/>
      <c r="V47" s="1289"/>
      <c r="W47" s="1289"/>
      <c r="X47" s="1289"/>
      <c r="Y47" s="1289"/>
      <c r="Z47" s="1289"/>
      <c r="AA47" s="1289"/>
      <c r="AB47" s="1289"/>
      <c r="AC47" s="1289"/>
      <c r="AD47" s="1289"/>
    </row>
    <row r="48" spans="2:30">
      <c r="B48" s="1289"/>
      <c r="E48" s="1135"/>
      <c r="J48" s="1289"/>
      <c r="K48" s="1289"/>
      <c r="L48" s="1289"/>
      <c r="M48" s="1289"/>
      <c r="N48" s="1289"/>
      <c r="O48" s="1289"/>
      <c r="P48" s="1289"/>
      <c r="Q48" s="1289"/>
      <c r="R48" s="1289"/>
      <c r="S48" s="1289"/>
      <c r="T48" s="1289"/>
      <c r="U48" s="1289"/>
      <c r="V48" s="1289"/>
      <c r="W48" s="1289"/>
      <c r="X48" s="1289"/>
      <c r="Y48" s="1289"/>
      <c r="Z48" s="1289"/>
      <c r="AA48" s="1289"/>
      <c r="AB48" s="1289"/>
      <c r="AC48" s="1289"/>
      <c r="AD48" s="1289"/>
    </row>
    <row r="49" spans="2:30">
      <c r="B49" s="1289"/>
      <c r="E49" s="1135"/>
      <c r="J49" s="1289"/>
      <c r="K49" s="1289"/>
      <c r="L49" s="1289"/>
      <c r="M49" s="1289"/>
      <c r="N49" s="1289"/>
      <c r="O49" s="1289"/>
      <c r="P49" s="1289"/>
      <c r="Q49" s="1289"/>
      <c r="R49" s="1289"/>
      <c r="S49" s="1289"/>
      <c r="T49" s="1289"/>
      <c r="U49" s="1289"/>
      <c r="V49" s="1289"/>
      <c r="W49" s="1289"/>
      <c r="X49" s="1289"/>
      <c r="Y49" s="1289"/>
      <c r="Z49" s="1289"/>
      <c r="AA49" s="1289"/>
      <c r="AB49" s="1289"/>
      <c r="AC49" s="1289"/>
      <c r="AD49" s="1289"/>
    </row>
    <row r="50" spans="2:30">
      <c r="B50" s="1289"/>
      <c r="E50" s="1135"/>
      <c r="J50" s="1289"/>
      <c r="K50" s="1289"/>
      <c r="L50" s="1289"/>
      <c r="M50" s="1289"/>
      <c r="N50" s="1289"/>
      <c r="O50" s="1289"/>
      <c r="P50" s="1289"/>
      <c r="Q50" s="1289"/>
      <c r="R50" s="1289"/>
      <c r="S50" s="1289"/>
      <c r="T50" s="1289"/>
      <c r="U50" s="1289"/>
      <c r="V50" s="1289"/>
      <c r="W50" s="1289"/>
      <c r="X50" s="1289"/>
      <c r="Y50" s="1289"/>
      <c r="Z50" s="1289"/>
      <c r="AA50" s="1289"/>
      <c r="AB50" s="1289"/>
      <c r="AC50" s="1289"/>
      <c r="AD50" s="1289"/>
    </row>
    <row r="51" spans="2:30">
      <c r="B51" s="1289"/>
      <c r="E51" s="1135"/>
      <c r="J51" s="1289"/>
      <c r="K51" s="1289"/>
      <c r="L51" s="1289"/>
      <c r="M51" s="1289"/>
      <c r="N51" s="1289"/>
      <c r="O51" s="1289"/>
      <c r="P51" s="1289"/>
      <c r="Q51" s="1289"/>
      <c r="R51" s="1289"/>
      <c r="S51" s="1289"/>
      <c r="T51" s="1289"/>
      <c r="U51" s="1289"/>
      <c r="V51" s="1289"/>
      <c r="W51" s="1289"/>
      <c r="X51" s="1289"/>
      <c r="Y51" s="1289"/>
      <c r="Z51" s="1289"/>
      <c r="AA51" s="1289"/>
      <c r="AB51" s="1289"/>
      <c r="AC51" s="1289"/>
      <c r="AD51" s="1289"/>
    </row>
    <row r="52" spans="2:30">
      <c r="B52" s="1289"/>
      <c r="C52" s="1293"/>
      <c r="D52" s="1293"/>
      <c r="E52" s="1293" t="s">
        <v>1507</v>
      </c>
      <c r="F52" s="1293"/>
      <c r="G52" s="1293" t="s">
        <v>354</v>
      </c>
      <c r="H52" s="1293"/>
      <c r="I52" s="1293" t="s">
        <v>1506</v>
      </c>
      <c r="J52" s="1293" t="s">
        <v>1112</v>
      </c>
      <c r="K52" s="1289"/>
      <c r="L52" s="1289"/>
      <c r="M52" s="1289"/>
      <c r="N52" s="1289"/>
      <c r="O52" s="1289"/>
      <c r="P52" s="1289"/>
      <c r="Q52" s="1289"/>
      <c r="R52" s="1289"/>
      <c r="S52" s="1289"/>
      <c r="T52" s="1289"/>
      <c r="U52" s="1289"/>
      <c r="V52" s="1289"/>
      <c r="W52" s="1289"/>
      <c r="X52" s="1289"/>
      <c r="Y52" s="1289"/>
      <c r="Z52" s="1289"/>
      <c r="AA52" s="1289"/>
      <c r="AB52" s="1289"/>
      <c r="AC52" s="1289"/>
      <c r="AD52" s="1289"/>
    </row>
    <row r="53" spans="2:30">
      <c r="B53" s="1289"/>
      <c r="C53" s="1292"/>
      <c r="D53" s="1292"/>
      <c r="E53" s="1292"/>
      <c r="F53" s="1292"/>
      <c r="G53" s="1292"/>
      <c r="H53" s="1292"/>
      <c r="I53" s="1292"/>
      <c r="J53" s="1289"/>
      <c r="K53" s="1289"/>
      <c r="L53" s="1289"/>
      <c r="M53" s="1289"/>
      <c r="N53" s="1289"/>
      <c r="O53" s="1289"/>
      <c r="P53" s="1289"/>
      <c r="Q53" s="1289"/>
      <c r="R53" s="1289"/>
      <c r="S53" s="1289"/>
      <c r="T53" s="1289"/>
      <c r="U53" s="1289"/>
      <c r="V53" s="1289"/>
      <c r="W53" s="1289"/>
      <c r="X53" s="1289"/>
      <c r="Y53" s="1289"/>
      <c r="Z53" s="1289"/>
      <c r="AA53" s="1289"/>
      <c r="AB53" s="1289"/>
      <c r="AC53" s="1289"/>
      <c r="AD53" s="1289"/>
    </row>
    <row r="54" spans="2:30">
      <c r="B54" s="1289"/>
      <c r="C54" s="1292"/>
      <c r="D54" s="1292"/>
      <c r="E54" s="1292"/>
      <c r="F54" s="1292"/>
      <c r="G54" s="1292"/>
      <c r="H54" s="1292"/>
      <c r="I54" s="1292"/>
      <c r="J54" s="1289"/>
      <c r="K54" s="1289"/>
      <c r="L54" s="1289"/>
      <c r="M54" s="1289"/>
      <c r="N54" s="1289"/>
      <c r="O54" s="1289"/>
      <c r="P54" s="1289"/>
      <c r="Q54" s="1289"/>
      <c r="R54" s="1289"/>
      <c r="S54" s="1289"/>
      <c r="T54" s="1289"/>
      <c r="U54" s="1289"/>
      <c r="V54" s="1289"/>
      <c r="W54" s="1289"/>
      <c r="X54" s="1289"/>
      <c r="Y54" s="1289"/>
      <c r="Z54" s="1289"/>
      <c r="AA54" s="1289"/>
      <c r="AB54" s="1289"/>
      <c r="AC54" s="1289"/>
      <c r="AD54" s="1289"/>
    </row>
    <row r="55" spans="2:30">
      <c r="B55" s="1289"/>
      <c r="C55" s="1292"/>
      <c r="D55" s="1292"/>
      <c r="E55" s="1292"/>
      <c r="F55" s="1292"/>
      <c r="G55" s="1292"/>
      <c r="H55" s="1292"/>
      <c r="I55" s="1296"/>
      <c r="J55" s="1289"/>
      <c r="K55" s="1289"/>
      <c r="L55" s="1289"/>
      <c r="M55" s="1289"/>
      <c r="N55" s="1289"/>
      <c r="O55" s="1289"/>
      <c r="P55" s="1289"/>
      <c r="Q55" s="1289"/>
      <c r="R55" s="1289"/>
      <c r="S55" s="1289"/>
      <c r="T55" s="1289"/>
      <c r="U55" s="1289"/>
      <c r="V55" s="1289"/>
      <c r="W55" s="1289"/>
      <c r="X55" s="1289"/>
      <c r="Y55" s="1289"/>
      <c r="Z55" s="1289"/>
      <c r="AA55" s="1289"/>
      <c r="AB55" s="1289"/>
      <c r="AC55" s="1289"/>
      <c r="AD55" s="1289"/>
    </row>
    <row r="56" spans="2:30">
      <c r="B56" s="1290"/>
      <c r="C56" s="1289"/>
      <c r="D56" s="1289"/>
      <c r="E56" s="1301"/>
      <c r="F56" s="1289"/>
      <c r="G56" s="1292"/>
      <c r="H56" s="1289"/>
      <c r="I56" s="1296"/>
      <c r="J56" s="1289"/>
      <c r="K56" s="1289"/>
      <c r="L56" s="1289"/>
      <c r="M56" s="1289"/>
      <c r="N56" s="1289"/>
      <c r="O56" s="1289"/>
      <c r="P56" s="1289"/>
      <c r="Q56" s="1289"/>
      <c r="R56" s="1289"/>
      <c r="S56" s="1289"/>
      <c r="T56" s="1289"/>
      <c r="U56" s="1289"/>
      <c r="V56" s="1289"/>
      <c r="W56" s="1289"/>
      <c r="X56" s="1289"/>
      <c r="Y56" s="1289"/>
      <c r="Z56" s="1289"/>
      <c r="AA56" s="1289"/>
      <c r="AB56" s="1289"/>
      <c r="AC56" s="1289"/>
      <c r="AD56" s="1289"/>
    </row>
    <row r="57" spans="2:30">
      <c r="B57" s="1290"/>
      <c r="C57" s="1289"/>
      <c r="D57" s="1289"/>
      <c r="E57" s="1292"/>
      <c r="F57" s="1289"/>
      <c r="G57" s="1292"/>
      <c r="H57" s="1289"/>
      <c r="I57" s="1296"/>
      <c r="J57" s="1289"/>
      <c r="K57" s="1289"/>
      <c r="L57" s="1289"/>
      <c r="M57" s="1289"/>
      <c r="N57" s="1289"/>
      <c r="O57" s="1289"/>
      <c r="P57" s="1289"/>
      <c r="Q57" s="1289"/>
      <c r="R57" s="1289"/>
      <c r="S57" s="1289"/>
      <c r="T57" s="1289"/>
      <c r="U57" s="1289"/>
      <c r="V57" s="1289"/>
      <c r="W57" s="1289"/>
      <c r="X57" s="1289"/>
      <c r="Y57" s="1289"/>
      <c r="Z57" s="1289"/>
      <c r="AA57" s="1289"/>
      <c r="AB57" s="1289"/>
      <c r="AC57" s="1289"/>
      <c r="AD57" s="1289"/>
    </row>
    <row r="58" spans="2:30">
      <c r="B58" s="1290"/>
      <c r="E58" s="1292"/>
      <c r="G58" s="1292"/>
      <c r="I58" s="1292"/>
      <c r="J58" s="1289"/>
      <c r="K58" s="1289"/>
      <c r="L58" s="1289"/>
      <c r="M58" s="1289"/>
      <c r="N58" s="1289"/>
      <c r="O58" s="1289"/>
      <c r="P58" s="1289"/>
      <c r="Q58" s="1289"/>
      <c r="R58" s="1289"/>
      <c r="S58" s="1289"/>
      <c r="T58" s="1289"/>
      <c r="U58" s="1289"/>
      <c r="V58" s="1289"/>
      <c r="W58" s="1289"/>
      <c r="X58" s="1289"/>
      <c r="Y58" s="1289"/>
      <c r="Z58" s="1289"/>
      <c r="AA58" s="1289"/>
      <c r="AB58" s="1289"/>
      <c r="AC58" s="1289"/>
      <c r="AD58" s="1289"/>
    </row>
    <row r="59" spans="2:30">
      <c r="B59" s="1289"/>
      <c r="C59" s="1300"/>
      <c r="D59" s="1300"/>
      <c r="E59" s="1292"/>
      <c r="F59" s="1300"/>
      <c r="G59" s="1292"/>
      <c r="H59" s="1300"/>
      <c r="I59" s="1296"/>
      <c r="J59" s="1289"/>
      <c r="K59" s="1289"/>
      <c r="L59" s="1289"/>
      <c r="M59" s="1289"/>
      <c r="N59" s="1289"/>
      <c r="O59" s="1289"/>
      <c r="P59" s="1289"/>
      <c r="Q59" s="1289"/>
      <c r="R59" s="1289"/>
      <c r="S59" s="1289"/>
      <c r="T59" s="1289"/>
      <c r="U59" s="1289"/>
      <c r="V59" s="1289"/>
      <c r="W59" s="1289"/>
      <c r="X59" s="1289"/>
      <c r="Y59" s="1289"/>
      <c r="Z59" s="1289"/>
      <c r="AA59" s="1289"/>
      <c r="AB59" s="1289"/>
      <c r="AC59" s="1289"/>
      <c r="AD59" s="1289"/>
    </row>
    <row r="60" spans="2:30">
      <c r="B60" s="1289"/>
      <c r="C60" s="1289"/>
      <c r="D60" s="1289"/>
      <c r="E60" s="1292"/>
      <c r="F60" s="1289"/>
      <c r="G60" s="1292"/>
      <c r="H60" s="1289"/>
      <c r="I60" s="1292"/>
      <c r="J60" s="1289"/>
      <c r="K60" s="1289"/>
      <c r="L60" s="1289"/>
      <c r="M60" s="1289"/>
      <c r="N60" s="1289"/>
      <c r="O60" s="1289"/>
      <c r="P60" s="1289"/>
      <c r="Q60" s="1289"/>
      <c r="R60" s="1289"/>
      <c r="S60" s="1289"/>
      <c r="T60" s="1289"/>
      <c r="U60" s="1289"/>
      <c r="V60" s="1289"/>
      <c r="W60" s="1289"/>
      <c r="X60" s="1289"/>
      <c r="Y60" s="1289"/>
      <c r="Z60" s="1289"/>
      <c r="AA60" s="1289"/>
      <c r="AB60" s="1289"/>
      <c r="AC60" s="1289"/>
      <c r="AD60" s="1289"/>
    </row>
    <row r="61" spans="2:30">
      <c r="B61" s="1289"/>
      <c r="C61" s="1289"/>
      <c r="D61" s="1289"/>
      <c r="E61" s="1292"/>
      <c r="F61" s="1289"/>
      <c r="G61" s="1292"/>
      <c r="H61" s="1289"/>
      <c r="I61" s="1292"/>
      <c r="J61" s="1289"/>
      <c r="K61" s="1289"/>
      <c r="L61" s="1289"/>
      <c r="M61" s="1289"/>
      <c r="N61" s="1289"/>
      <c r="O61" s="1289"/>
      <c r="P61" s="1289"/>
      <c r="Q61" s="1289"/>
      <c r="R61" s="1289"/>
      <c r="S61" s="1289"/>
      <c r="T61" s="1289"/>
      <c r="U61" s="1289"/>
      <c r="V61" s="1289"/>
      <c r="W61" s="1289"/>
      <c r="X61" s="1289"/>
      <c r="Y61" s="1289"/>
      <c r="Z61" s="1289"/>
      <c r="AA61" s="1289"/>
      <c r="AB61" s="1289"/>
      <c r="AC61" s="1289"/>
      <c r="AD61" s="1289"/>
    </row>
    <row r="62" spans="2:30">
      <c r="B62" s="1289"/>
      <c r="C62" s="1289"/>
      <c r="D62" s="1289"/>
      <c r="E62" s="1294"/>
      <c r="F62" s="1289"/>
      <c r="G62" s="1295"/>
      <c r="H62" s="1289"/>
      <c r="I62" s="1292"/>
      <c r="J62" s="1289"/>
      <c r="K62" s="1289"/>
      <c r="L62" s="1289"/>
      <c r="M62" s="1289"/>
      <c r="N62" s="1289"/>
      <c r="O62" s="1289"/>
      <c r="P62" s="1289"/>
      <c r="Q62" s="1289"/>
      <c r="R62" s="1289"/>
      <c r="S62" s="1289"/>
      <c r="T62" s="1289"/>
      <c r="U62" s="1289"/>
      <c r="V62" s="1289"/>
      <c r="W62" s="1289"/>
      <c r="X62" s="1289"/>
      <c r="Y62" s="1289"/>
      <c r="Z62" s="1289"/>
      <c r="AA62" s="1289"/>
      <c r="AB62" s="1289"/>
      <c r="AC62" s="1289"/>
      <c r="AD62" s="1289"/>
    </row>
    <row r="63" spans="2:30">
      <c r="B63" s="1289"/>
      <c r="C63" s="1289"/>
      <c r="D63" s="1289"/>
      <c r="E63" s="1299"/>
      <c r="F63" s="1289"/>
      <c r="G63" s="1295"/>
      <c r="H63" s="1289"/>
      <c r="I63" s="1289"/>
      <c r="J63" s="1289"/>
      <c r="K63" s="1289"/>
      <c r="L63" s="1289"/>
      <c r="M63" s="1289"/>
      <c r="N63" s="1289"/>
      <c r="O63" s="1289"/>
      <c r="P63" s="1289"/>
      <c r="Q63" s="1289"/>
      <c r="R63" s="1289"/>
      <c r="S63" s="1289"/>
      <c r="T63" s="1289"/>
      <c r="U63" s="1289"/>
      <c r="V63" s="1289"/>
      <c r="W63" s="1289"/>
      <c r="X63" s="1289"/>
      <c r="Y63" s="1289"/>
      <c r="Z63" s="1289"/>
      <c r="AA63" s="1289"/>
      <c r="AB63" s="1289"/>
      <c r="AC63" s="1289"/>
      <c r="AD63" s="1289"/>
    </row>
    <row r="64" spans="2:30">
      <c r="B64" s="1289"/>
      <c r="C64" s="1289"/>
      <c r="D64" s="1289"/>
      <c r="E64" s="1294"/>
      <c r="F64" s="1289"/>
      <c r="H64" s="1289"/>
      <c r="I64" s="1289"/>
      <c r="J64" s="1289"/>
      <c r="K64" s="1289"/>
      <c r="L64" s="1289"/>
      <c r="M64" s="1289"/>
      <c r="N64" s="1289"/>
      <c r="O64" s="1289"/>
      <c r="P64" s="1289"/>
      <c r="Q64" s="1289"/>
      <c r="R64" s="1289"/>
      <c r="S64" s="1289"/>
      <c r="T64" s="1289"/>
      <c r="U64" s="1289"/>
      <c r="V64" s="1289"/>
      <c r="W64" s="1289"/>
      <c r="X64" s="1289"/>
      <c r="Y64" s="1289"/>
      <c r="Z64" s="1289"/>
      <c r="AA64" s="1289"/>
      <c r="AB64" s="1289"/>
      <c r="AC64" s="1289"/>
      <c r="AD64" s="1289"/>
    </row>
    <row r="65" spans="2:30">
      <c r="B65" s="1289"/>
      <c r="C65" s="1291"/>
      <c r="D65" s="1291"/>
      <c r="E65" s="1294"/>
      <c r="F65" s="1291"/>
      <c r="G65" s="1295"/>
      <c r="H65" s="1291"/>
      <c r="I65" s="1289"/>
      <c r="J65" s="1289"/>
      <c r="K65" s="1289"/>
      <c r="L65" s="1289"/>
      <c r="M65" s="1289"/>
      <c r="N65" s="1289"/>
      <c r="O65" s="1289"/>
      <c r="P65" s="1289"/>
      <c r="Q65" s="1289"/>
      <c r="R65" s="1289"/>
      <c r="S65" s="1289"/>
      <c r="T65" s="1289"/>
      <c r="U65" s="1289"/>
      <c r="V65" s="1289"/>
      <c r="W65" s="1289"/>
      <c r="X65" s="1289"/>
      <c r="Y65" s="1289"/>
      <c r="Z65" s="1289"/>
      <c r="AA65" s="1289"/>
      <c r="AB65" s="1289"/>
      <c r="AC65" s="1289"/>
      <c r="AD65" s="1289"/>
    </row>
    <row r="66" spans="2:30">
      <c r="B66" s="1289"/>
      <c r="C66" s="1289"/>
      <c r="D66" s="1289"/>
      <c r="E66" s="1294"/>
      <c r="F66" s="1289"/>
      <c r="G66" s="1289"/>
      <c r="H66" s="1289"/>
      <c r="I66" s="1289"/>
      <c r="J66" s="1289"/>
      <c r="K66" s="1289"/>
      <c r="L66" s="1289"/>
      <c r="M66" s="1289"/>
      <c r="N66" s="1289"/>
      <c r="O66" s="1289"/>
      <c r="P66" s="1289"/>
      <c r="Q66" s="1289"/>
      <c r="R66" s="1289"/>
      <c r="S66" s="1289"/>
      <c r="T66" s="1289"/>
      <c r="U66" s="1289"/>
      <c r="V66" s="1289"/>
      <c r="W66" s="1289"/>
      <c r="X66" s="1289"/>
      <c r="Y66" s="1289"/>
      <c r="Z66" s="1289"/>
      <c r="AA66" s="1289"/>
      <c r="AB66" s="1289"/>
      <c r="AC66" s="1289"/>
      <c r="AD66" s="1289"/>
    </row>
    <row r="67" spans="2:30">
      <c r="B67" s="1289"/>
      <c r="E67" s="1290"/>
      <c r="I67" s="1289"/>
      <c r="J67" s="1289"/>
      <c r="K67" s="1289"/>
      <c r="L67" s="1289"/>
      <c r="M67" s="1289"/>
      <c r="N67" s="1289"/>
      <c r="O67" s="1289"/>
      <c r="P67" s="1289"/>
      <c r="Q67" s="1289"/>
      <c r="R67" s="1289"/>
      <c r="S67" s="1289"/>
      <c r="T67" s="1289"/>
      <c r="U67" s="1289"/>
      <c r="V67" s="1289"/>
      <c r="W67" s="1289"/>
      <c r="X67" s="1289"/>
      <c r="Y67" s="1289"/>
      <c r="Z67" s="1289"/>
      <c r="AA67" s="1289"/>
      <c r="AB67" s="1289"/>
      <c r="AC67" s="1289"/>
      <c r="AD67" s="1289"/>
    </row>
    <row r="68" spans="2:30">
      <c r="B68" s="1289"/>
      <c r="I68" s="1289"/>
      <c r="J68" s="1290"/>
      <c r="K68" s="1289"/>
      <c r="L68" s="1289"/>
      <c r="M68" s="1289"/>
      <c r="N68" s="1289"/>
      <c r="O68" s="1289"/>
      <c r="P68" s="1289"/>
      <c r="Q68" s="1289"/>
      <c r="R68" s="1289"/>
      <c r="S68" s="1289"/>
      <c r="T68" s="1289"/>
      <c r="U68" s="1289"/>
      <c r="V68" s="1289"/>
      <c r="W68" s="1289"/>
      <c r="X68" s="1289"/>
      <c r="Y68" s="1289"/>
      <c r="Z68" s="1289"/>
      <c r="AA68" s="1289"/>
      <c r="AB68" s="1289"/>
      <c r="AC68" s="1289"/>
      <c r="AD68" s="1289"/>
    </row>
    <row r="69" spans="2:30">
      <c r="B69" s="1289"/>
      <c r="C69" s="1298"/>
      <c r="D69" s="1298"/>
      <c r="F69" s="1298"/>
      <c r="G69" s="1298"/>
      <c r="H69" s="1298"/>
      <c r="I69" s="1289"/>
      <c r="J69" s="1289"/>
      <c r="K69" s="1289"/>
      <c r="L69" s="1289"/>
      <c r="M69" s="1289"/>
      <c r="N69" s="1289"/>
      <c r="O69" s="1289"/>
      <c r="P69" s="1289"/>
      <c r="Q69" s="1289"/>
      <c r="R69" s="1289"/>
      <c r="S69" s="1289"/>
      <c r="T69" s="1289"/>
      <c r="U69" s="1289"/>
      <c r="V69" s="1289"/>
      <c r="W69" s="1289"/>
      <c r="X69" s="1289"/>
      <c r="Y69" s="1289"/>
      <c r="Z69" s="1289"/>
      <c r="AA69" s="1289"/>
      <c r="AB69" s="1289"/>
      <c r="AC69" s="1289"/>
      <c r="AD69" s="1289"/>
    </row>
    <row r="70" spans="2:30">
      <c r="B70" s="1289"/>
      <c r="C70" s="1298"/>
      <c r="D70" s="1298"/>
      <c r="F70" s="1298"/>
      <c r="G70" s="1298"/>
      <c r="H70" s="1298"/>
      <c r="I70" s="1290"/>
      <c r="J70" s="1289"/>
      <c r="K70" s="1289"/>
      <c r="L70" s="1289"/>
      <c r="M70" s="1289"/>
      <c r="N70" s="1289"/>
      <c r="O70" s="1289"/>
      <c r="P70" s="1289"/>
      <c r="Q70" s="1289"/>
      <c r="R70" s="1289"/>
      <c r="S70" s="1289"/>
      <c r="T70" s="1289"/>
      <c r="U70" s="1289"/>
      <c r="V70" s="1289"/>
      <c r="W70" s="1289"/>
      <c r="X70" s="1289"/>
      <c r="Y70" s="1289"/>
      <c r="Z70" s="1289"/>
      <c r="AA70" s="1289"/>
      <c r="AB70" s="1289"/>
      <c r="AC70" s="1289"/>
      <c r="AD70" s="1289"/>
    </row>
    <row r="71" spans="2:30">
      <c r="B71" s="1289"/>
      <c r="C71" s="1297"/>
      <c r="D71" s="1297"/>
      <c r="F71" s="1297"/>
      <c r="G71" s="1297"/>
      <c r="H71" s="1297"/>
      <c r="I71" s="1290"/>
      <c r="J71" s="1289"/>
      <c r="K71" s="1289"/>
      <c r="L71" s="1289"/>
      <c r="M71" s="1289"/>
      <c r="N71" s="1289"/>
      <c r="O71" s="1289"/>
      <c r="P71" s="1289"/>
      <c r="Q71" s="1289"/>
      <c r="R71" s="1289"/>
      <c r="S71" s="1289"/>
      <c r="T71" s="1289"/>
      <c r="U71" s="1289"/>
      <c r="V71" s="1289"/>
      <c r="W71" s="1289"/>
      <c r="X71" s="1289"/>
      <c r="Y71" s="1289"/>
      <c r="Z71" s="1289"/>
      <c r="AA71" s="1289"/>
      <c r="AB71" s="1289"/>
      <c r="AC71" s="1289"/>
      <c r="AD71" s="1289"/>
    </row>
    <row r="72" spans="2:30">
      <c r="B72" s="1289"/>
      <c r="C72" s="1292"/>
      <c r="D72" s="1292"/>
      <c r="F72" s="1292"/>
      <c r="G72" s="1292"/>
      <c r="H72" s="1292"/>
      <c r="I72" s="1290"/>
      <c r="J72" s="1289"/>
      <c r="K72" s="1289"/>
      <c r="L72" s="1289"/>
      <c r="M72" s="1289"/>
      <c r="N72" s="1289"/>
      <c r="O72" s="1289"/>
      <c r="P72" s="1289"/>
      <c r="Q72" s="1289"/>
      <c r="R72" s="1289"/>
      <c r="S72" s="1289"/>
      <c r="T72" s="1289"/>
      <c r="U72" s="1289"/>
      <c r="V72" s="1289"/>
      <c r="W72" s="1289"/>
      <c r="X72" s="1289"/>
      <c r="Y72" s="1289"/>
      <c r="Z72" s="1289"/>
      <c r="AA72" s="1289"/>
      <c r="AB72" s="1289"/>
      <c r="AC72" s="1289"/>
      <c r="AD72" s="1289"/>
    </row>
    <row r="73" spans="2:30">
      <c r="B73" s="1289"/>
      <c r="C73" s="1293"/>
      <c r="D73" s="1293"/>
      <c r="E73" s="1293"/>
      <c r="F73" s="1293"/>
      <c r="G73" s="1293"/>
      <c r="H73" s="1293"/>
      <c r="I73" s="1293"/>
      <c r="J73" s="1289"/>
      <c r="K73" s="1289"/>
      <c r="L73" s="1289"/>
      <c r="M73" s="1289"/>
      <c r="N73" s="1289"/>
      <c r="O73" s="1289"/>
      <c r="P73" s="1289"/>
      <c r="Q73" s="1289"/>
      <c r="R73" s="1289"/>
      <c r="S73" s="1289"/>
      <c r="T73" s="1289"/>
      <c r="U73" s="1289"/>
      <c r="V73" s="1289"/>
      <c r="W73" s="1289"/>
      <c r="X73" s="1289"/>
      <c r="Y73" s="1289"/>
      <c r="Z73" s="1289"/>
      <c r="AA73" s="1289"/>
      <c r="AB73" s="1289"/>
      <c r="AC73" s="1289"/>
      <c r="AD73" s="1289"/>
    </row>
    <row r="74" spans="2:30">
      <c r="B74" s="1289"/>
      <c r="C74" s="1291"/>
      <c r="D74" s="1291"/>
      <c r="E74" s="1292"/>
      <c r="F74" s="1291"/>
      <c r="G74" s="1292"/>
      <c r="H74" s="1291"/>
      <c r="I74" s="1292"/>
      <c r="J74" s="1289"/>
      <c r="K74" s="1289"/>
      <c r="L74" s="1289"/>
      <c r="M74" s="1289"/>
      <c r="N74" s="1289"/>
      <c r="O74" s="1289"/>
      <c r="P74" s="1289"/>
      <c r="Q74" s="1289"/>
      <c r="R74" s="1289"/>
      <c r="S74" s="1289"/>
      <c r="T74" s="1289"/>
      <c r="U74" s="1289"/>
      <c r="V74" s="1289"/>
      <c r="W74" s="1289"/>
      <c r="X74" s="1289"/>
      <c r="Y74" s="1289"/>
      <c r="Z74" s="1289"/>
      <c r="AA74" s="1289"/>
      <c r="AB74" s="1289"/>
      <c r="AC74" s="1289"/>
      <c r="AD74" s="1289"/>
    </row>
    <row r="75" spans="2:30">
      <c r="B75" s="1289"/>
      <c r="C75" s="1289"/>
      <c r="D75" s="1289"/>
      <c r="E75" s="1292"/>
      <c r="F75" s="1289"/>
      <c r="G75" s="1292"/>
      <c r="H75" s="1289"/>
      <c r="I75" s="1292"/>
      <c r="J75" s="1289"/>
      <c r="K75" s="1289"/>
      <c r="L75" s="1289"/>
      <c r="M75" s="1289"/>
      <c r="N75" s="1289"/>
      <c r="O75" s="1289"/>
      <c r="P75" s="1289"/>
      <c r="Q75" s="1289"/>
      <c r="R75" s="1289"/>
      <c r="S75" s="1289"/>
      <c r="T75" s="1289"/>
      <c r="U75" s="1289"/>
      <c r="V75" s="1289"/>
      <c r="W75" s="1289"/>
      <c r="X75" s="1289"/>
      <c r="Y75" s="1289"/>
      <c r="Z75" s="1289"/>
      <c r="AA75" s="1289"/>
      <c r="AB75" s="1289"/>
      <c r="AC75" s="1289"/>
      <c r="AD75" s="1289"/>
    </row>
    <row r="76" spans="2:30">
      <c r="B76" s="1290"/>
      <c r="C76" s="1290"/>
      <c r="D76" s="1290"/>
      <c r="E76" s="1292"/>
      <c r="F76" s="1290"/>
      <c r="G76" s="1292"/>
      <c r="H76" s="1290"/>
      <c r="I76" s="1296"/>
      <c r="J76" s="1289"/>
      <c r="K76" s="1289"/>
      <c r="L76" s="1289"/>
      <c r="M76" s="1289"/>
      <c r="N76" s="1289"/>
      <c r="O76" s="1289"/>
      <c r="P76" s="1289"/>
      <c r="Q76" s="1289"/>
      <c r="R76" s="1289"/>
      <c r="S76" s="1289"/>
      <c r="T76" s="1289"/>
      <c r="U76" s="1289"/>
      <c r="V76" s="1289"/>
      <c r="W76" s="1289"/>
      <c r="X76" s="1289"/>
      <c r="Y76" s="1289"/>
      <c r="Z76" s="1289"/>
      <c r="AA76" s="1289"/>
      <c r="AB76" s="1289"/>
      <c r="AC76" s="1289"/>
      <c r="AD76" s="1289"/>
    </row>
    <row r="77" spans="2:30">
      <c r="B77" s="1290"/>
      <c r="C77" s="1289"/>
      <c r="D77" s="1289"/>
      <c r="E77" s="1292"/>
      <c r="F77" s="1289"/>
      <c r="G77" s="1292"/>
      <c r="H77" s="1289"/>
      <c r="I77" s="1296"/>
      <c r="J77" s="1289"/>
      <c r="K77" s="1289"/>
      <c r="L77" s="1289"/>
      <c r="M77" s="1289"/>
      <c r="N77" s="1289"/>
      <c r="O77" s="1289"/>
      <c r="P77" s="1289"/>
      <c r="Q77" s="1289"/>
      <c r="R77" s="1289"/>
      <c r="S77" s="1289"/>
      <c r="T77" s="1289"/>
      <c r="U77" s="1289"/>
      <c r="V77" s="1289"/>
      <c r="W77" s="1289"/>
      <c r="X77" s="1289"/>
      <c r="Y77" s="1289"/>
      <c r="Z77" s="1289"/>
      <c r="AA77" s="1289"/>
      <c r="AB77" s="1289"/>
      <c r="AC77" s="1289"/>
      <c r="AD77" s="1289"/>
    </row>
    <row r="78" spans="2:30">
      <c r="B78" s="1290"/>
      <c r="C78" s="1289"/>
      <c r="D78" s="1289"/>
      <c r="E78" s="1292"/>
      <c r="F78" s="1289"/>
      <c r="G78" s="1292"/>
      <c r="H78" s="1289"/>
      <c r="I78" s="1296"/>
      <c r="J78" s="1289"/>
      <c r="K78" s="1289"/>
      <c r="L78" s="1289"/>
      <c r="M78" s="1289"/>
      <c r="N78" s="1289"/>
      <c r="O78" s="1289"/>
      <c r="P78" s="1289"/>
      <c r="Q78" s="1289"/>
      <c r="R78" s="1289"/>
      <c r="S78" s="1289"/>
      <c r="T78" s="1289"/>
      <c r="U78" s="1289"/>
      <c r="V78" s="1289"/>
      <c r="W78" s="1289"/>
      <c r="X78" s="1289"/>
      <c r="Y78" s="1289"/>
      <c r="Z78" s="1289"/>
      <c r="AA78" s="1289"/>
      <c r="AB78" s="1289"/>
      <c r="AC78" s="1289"/>
      <c r="AD78" s="1289"/>
    </row>
    <row r="79" spans="2:30">
      <c r="B79" s="1289"/>
      <c r="C79" s="1290"/>
      <c r="D79" s="1290"/>
      <c r="E79" s="1292"/>
      <c r="F79" s="1290"/>
      <c r="G79" s="1292"/>
      <c r="H79" s="1290"/>
      <c r="I79" s="1296"/>
      <c r="J79" s="1289"/>
      <c r="K79" s="1289"/>
      <c r="L79" s="1289"/>
      <c r="M79" s="1289"/>
      <c r="N79" s="1289"/>
      <c r="O79" s="1289"/>
      <c r="P79" s="1289"/>
      <c r="Q79" s="1289"/>
      <c r="R79" s="1289"/>
      <c r="S79" s="1289"/>
      <c r="T79" s="1289"/>
      <c r="U79" s="1289"/>
      <c r="V79" s="1289"/>
      <c r="W79" s="1289"/>
      <c r="X79" s="1289"/>
      <c r="Y79" s="1289"/>
      <c r="Z79" s="1289"/>
      <c r="AA79" s="1289"/>
      <c r="AB79" s="1289"/>
      <c r="AC79" s="1289"/>
      <c r="AD79" s="1289"/>
    </row>
    <row r="80" spans="2:30">
      <c r="B80" s="1289"/>
      <c r="C80" s="1290"/>
      <c r="D80" s="1290"/>
      <c r="E80" s="1292"/>
      <c r="F80" s="1290"/>
      <c r="G80" s="1292"/>
      <c r="H80" s="1290"/>
      <c r="I80" s="1292"/>
      <c r="J80" s="1289"/>
      <c r="K80" s="1289"/>
      <c r="L80" s="1289"/>
      <c r="M80" s="1289"/>
      <c r="N80" s="1289"/>
      <c r="O80" s="1289"/>
      <c r="P80" s="1289"/>
      <c r="Q80" s="1289"/>
      <c r="R80" s="1289"/>
      <c r="S80" s="1289"/>
      <c r="T80" s="1289"/>
      <c r="U80" s="1289"/>
      <c r="V80" s="1289"/>
      <c r="W80" s="1289"/>
      <c r="X80" s="1289"/>
      <c r="Y80" s="1289"/>
      <c r="Z80" s="1289"/>
      <c r="AA80" s="1289"/>
      <c r="AB80" s="1289"/>
      <c r="AC80" s="1289"/>
      <c r="AD80" s="1289"/>
    </row>
    <row r="81" spans="2:30">
      <c r="B81" s="1289"/>
      <c r="C81" s="1290"/>
      <c r="D81" s="1290"/>
      <c r="E81" s="1294"/>
      <c r="F81" s="1290"/>
      <c r="G81" s="1295"/>
      <c r="H81" s="1290"/>
      <c r="I81" s="1296"/>
      <c r="J81" s="1289"/>
      <c r="K81" s="1289"/>
      <c r="L81" s="1289"/>
      <c r="M81" s="1289"/>
      <c r="N81" s="1289"/>
      <c r="O81" s="1289"/>
      <c r="P81" s="1289"/>
      <c r="Q81" s="1289"/>
      <c r="R81" s="1289"/>
      <c r="S81" s="1289"/>
      <c r="T81" s="1289"/>
      <c r="U81" s="1289"/>
      <c r="V81" s="1289"/>
      <c r="W81" s="1289"/>
      <c r="X81" s="1289"/>
      <c r="Y81" s="1289"/>
      <c r="Z81" s="1289"/>
      <c r="AA81" s="1289"/>
      <c r="AB81" s="1289"/>
      <c r="AC81" s="1289"/>
      <c r="AD81" s="1289"/>
    </row>
    <row r="82" spans="2:30">
      <c r="B82" s="1289"/>
      <c r="C82" s="1290"/>
      <c r="D82" s="1290"/>
      <c r="E82" s="1294"/>
      <c r="F82" s="1290"/>
      <c r="G82" s="1295"/>
      <c r="H82" s="1290"/>
      <c r="I82" s="1292"/>
      <c r="J82" s="1289"/>
      <c r="K82" s="1289"/>
      <c r="L82" s="1289"/>
      <c r="M82" s="1289"/>
      <c r="N82" s="1289"/>
      <c r="O82" s="1289"/>
      <c r="P82" s="1289"/>
      <c r="Q82" s="1289"/>
      <c r="R82" s="1289"/>
      <c r="S82" s="1289"/>
      <c r="T82" s="1289"/>
      <c r="U82" s="1289"/>
      <c r="V82" s="1289"/>
      <c r="W82" s="1289"/>
      <c r="X82" s="1289"/>
      <c r="Y82" s="1289"/>
      <c r="Z82" s="1289"/>
      <c r="AA82" s="1289"/>
      <c r="AB82" s="1289"/>
      <c r="AC82" s="1289"/>
      <c r="AD82" s="1289"/>
    </row>
    <row r="83" spans="2:30">
      <c r="B83" s="1289"/>
      <c r="C83" s="1290"/>
      <c r="D83" s="1290"/>
      <c r="E83" s="1294"/>
      <c r="F83" s="1290"/>
      <c r="G83" s="1289"/>
      <c r="H83" s="1290"/>
      <c r="I83" s="1292"/>
      <c r="J83" s="1289"/>
      <c r="K83" s="1289"/>
      <c r="L83" s="1289"/>
      <c r="M83" s="1289"/>
      <c r="N83" s="1289"/>
      <c r="O83" s="1289"/>
      <c r="P83" s="1289"/>
      <c r="Q83" s="1289"/>
      <c r="R83" s="1289"/>
      <c r="S83" s="1289"/>
      <c r="T83" s="1289"/>
      <c r="U83" s="1289"/>
      <c r="V83" s="1289"/>
      <c r="W83" s="1289"/>
      <c r="X83" s="1289"/>
      <c r="Y83" s="1289"/>
      <c r="Z83" s="1289"/>
      <c r="AA83" s="1289"/>
      <c r="AB83" s="1289"/>
      <c r="AC83" s="1289"/>
      <c r="AD83" s="1289"/>
    </row>
    <row r="84" spans="2:30">
      <c r="B84" s="1289"/>
      <c r="C84" s="1290"/>
      <c r="D84" s="1290"/>
      <c r="E84" s="1294"/>
      <c r="F84" s="1290"/>
      <c r="G84" s="1289"/>
      <c r="H84" s="1290"/>
      <c r="I84" s="1289"/>
      <c r="J84" s="1289"/>
      <c r="K84" s="1289"/>
      <c r="L84" s="1289"/>
      <c r="M84" s="1289"/>
      <c r="N84" s="1289"/>
      <c r="O84" s="1289"/>
      <c r="P84" s="1289"/>
      <c r="Q84" s="1289"/>
      <c r="R84" s="1289"/>
      <c r="S84" s="1289"/>
      <c r="T84" s="1289"/>
      <c r="U84" s="1289"/>
      <c r="V84" s="1289"/>
      <c r="W84" s="1289"/>
      <c r="X84" s="1289"/>
      <c r="Y84" s="1289"/>
      <c r="Z84" s="1289"/>
      <c r="AA84" s="1289"/>
      <c r="AB84" s="1289"/>
      <c r="AC84" s="1289"/>
      <c r="AD84" s="1289"/>
    </row>
    <row r="85" spans="2:30">
      <c r="B85" s="1289"/>
      <c r="C85" s="1289"/>
      <c r="D85" s="1289"/>
      <c r="E85" s="1294"/>
      <c r="F85" s="1289"/>
      <c r="G85" s="1289"/>
      <c r="H85" s="1289"/>
      <c r="I85" s="1289"/>
      <c r="J85" s="1289"/>
      <c r="K85" s="1289"/>
      <c r="L85" s="1289"/>
      <c r="M85" s="1289"/>
      <c r="N85" s="1289"/>
      <c r="O85" s="1289"/>
      <c r="P85" s="1289"/>
      <c r="Q85" s="1289"/>
      <c r="R85" s="1289"/>
      <c r="S85" s="1289"/>
      <c r="T85" s="1289"/>
      <c r="U85" s="1289"/>
      <c r="V85" s="1289"/>
      <c r="W85" s="1289"/>
      <c r="X85" s="1289"/>
      <c r="Y85" s="1289"/>
      <c r="Z85" s="1289"/>
      <c r="AA85" s="1289"/>
      <c r="AB85" s="1289"/>
      <c r="AC85" s="1289"/>
      <c r="AD85" s="1289"/>
    </row>
    <row r="86" spans="2:30">
      <c r="B86" s="1289"/>
      <c r="C86" s="1289"/>
      <c r="D86" s="1289"/>
      <c r="E86" s="1294"/>
      <c r="F86" s="1289"/>
      <c r="G86" s="1289"/>
      <c r="H86" s="1289"/>
      <c r="I86" s="1289"/>
      <c r="J86" s="1289"/>
      <c r="K86" s="1289"/>
      <c r="L86" s="1289"/>
      <c r="M86" s="1289"/>
      <c r="N86" s="1289"/>
      <c r="O86" s="1289"/>
      <c r="P86" s="1289"/>
      <c r="Q86" s="1289"/>
      <c r="R86" s="1289"/>
      <c r="S86" s="1289"/>
      <c r="T86" s="1289"/>
      <c r="U86" s="1289"/>
      <c r="V86" s="1289"/>
      <c r="W86" s="1289"/>
      <c r="X86" s="1289"/>
      <c r="Y86" s="1289"/>
      <c r="Z86" s="1289"/>
      <c r="AA86" s="1289"/>
      <c r="AB86" s="1289"/>
      <c r="AC86" s="1289"/>
      <c r="AD86" s="1289"/>
    </row>
    <row r="87" spans="2:30">
      <c r="B87" s="1289"/>
      <c r="C87" s="1289"/>
      <c r="D87" s="1289"/>
      <c r="E87" s="1294"/>
      <c r="F87" s="1289"/>
      <c r="G87" s="1289"/>
      <c r="H87" s="1289"/>
      <c r="I87" s="1289"/>
      <c r="J87" s="1289"/>
      <c r="K87" s="1289"/>
      <c r="L87" s="1289"/>
      <c r="M87" s="1289"/>
      <c r="N87" s="1289"/>
      <c r="O87" s="1289"/>
      <c r="P87" s="1289"/>
      <c r="Q87" s="1289"/>
      <c r="R87" s="1289"/>
      <c r="S87" s="1289"/>
      <c r="T87" s="1289"/>
      <c r="U87" s="1289"/>
      <c r="V87" s="1289"/>
      <c r="W87" s="1289"/>
      <c r="X87" s="1289"/>
      <c r="Y87" s="1289"/>
      <c r="Z87" s="1289"/>
      <c r="AA87" s="1289"/>
      <c r="AB87" s="1289"/>
      <c r="AC87" s="1289"/>
      <c r="AD87" s="1289"/>
    </row>
    <row r="88" spans="2:30">
      <c r="B88" s="1289"/>
      <c r="C88" s="1289"/>
      <c r="D88" s="1289"/>
      <c r="E88" s="1290"/>
      <c r="F88" s="1289"/>
      <c r="G88" s="1289"/>
      <c r="H88" s="1289"/>
      <c r="I88" s="1289"/>
      <c r="J88" s="1290"/>
      <c r="K88" s="1289"/>
      <c r="L88" s="1289"/>
      <c r="M88" s="1289"/>
      <c r="N88" s="1289"/>
      <c r="O88" s="1289"/>
      <c r="P88" s="1289"/>
      <c r="Q88" s="1289"/>
      <c r="R88" s="1289"/>
      <c r="S88" s="1289"/>
      <c r="T88" s="1289"/>
      <c r="U88" s="1289"/>
      <c r="V88" s="1289"/>
      <c r="W88" s="1289"/>
      <c r="X88" s="1289"/>
      <c r="Y88" s="1289"/>
      <c r="Z88" s="1289"/>
      <c r="AA88" s="1289"/>
      <c r="AB88" s="1289"/>
      <c r="AC88" s="1289"/>
      <c r="AD88" s="1289"/>
    </row>
    <row r="89" spans="2:30">
      <c r="B89" s="1289"/>
      <c r="C89" s="1289"/>
      <c r="D89" s="1289"/>
      <c r="E89" s="1290"/>
      <c r="F89" s="1289"/>
      <c r="G89" s="1289"/>
      <c r="H89" s="1289"/>
      <c r="I89" s="1289"/>
      <c r="J89" s="1290"/>
      <c r="K89" s="1289"/>
      <c r="L89" s="1289"/>
      <c r="M89" s="1289"/>
      <c r="N89" s="1289"/>
      <c r="O89" s="1289"/>
      <c r="P89" s="1289"/>
      <c r="Q89" s="1289"/>
      <c r="R89" s="1289"/>
      <c r="S89" s="1289"/>
      <c r="T89" s="1289"/>
      <c r="U89" s="1289"/>
      <c r="V89" s="1289"/>
      <c r="W89" s="1289"/>
      <c r="X89" s="1289"/>
      <c r="Y89" s="1289"/>
      <c r="Z89" s="1289"/>
      <c r="AA89" s="1289"/>
      <c r="AB89" s="1289"/>
      <c r="AC89" s="1289"/>
      <c r="AD89" s="1289"/>
    </row>
    <row r="90" spans="2:30">
      <c r="B90" s="1289"/>
      <c r="C90" s="1289"/>
      <c r="D90" s="1289"/>
      <c r="E90" s="1290"/>
      <c r="F90" s="1289"/>
      <c r="G90" s="1289"/>
      <c r="H90" s="1289"/>
      <c r="I90" s="1289"/>
      <c r="J90" s="1289"/>
      <c r="K90" s="1289"/>
      <c r="L90" s="1289"/>
      <c r="M90" s="1289"/>
      <c r="N90" s="1289"/>
      <c r="O90" s="1289"/>
      <c r="P90" s="1289"/>
      <c r="Q90" s="1289"/>
      <c r="R90" s="1289"/>
      <c r="S90" s="1289"/>
      <c r="T90" s="1289"/>
      <c r="U90" s="1289"/>
      <c r="V90" s="1289"/>
      <c r="W90" s="1289"/>
      <c r="X90" s="1289"/>
      <c r="Y90" s="1289"/>
      <c r="Z90" s="1289"/>
      <c r="AA90" s="1289"/>
      <c r="AB90" s="1289"/>
      <c r="AC90" s="1289"/>
      <c r="AD90" s="1289"/>
    </row>
    <row r="91" spans="2:30">
      <c r="B91" s="1289"/>
      <c r="C91" s="1289"/>
      <c r="D91" s="1289"/>
      <c r="E91" s="1290"/>
      <c r="F91" s="1289"/>
      <c r="G91" s="1289"/>
      <c r="H91" s="1289"/>
      <c r="I91" s="1289"/>
      <c r="J91" s="1289"/>
      <c r="K91" s="1289"/>
      <c r="L91" s="1289"/>
      <c r="M91" s="1289"/>
      <c r="N91" s="1289"/>
      <c r="O91" s="1289"/>
      <c r="P91" s="1289"/>
      <c r="Q91" s="1289"/>
      <c r="R91" s="1289"/>
      <c r="S91" s="1289"/>
      <c r="T91" s="1289"/>
      <c r="U91" s="1289"/>
      <c r="V91" s="1289"/>
      <c r="W91" s="1289"/>
      <c r="X91" s="1289"/>
      <c r="Y91" s="1289"/>
      <c r="Z91" s="1289"/>
      <c r="AA91" s="1289"/>
      <c r="AB91" s="1289"/>
      <c r="AC91" s="1289"/>
      <c r="AD91" s="1289"/>
    </row>
    <row r="92" spans="2:30">
      <c r="B92" s="1289"/>
      <c r="C92" s="1289"/>
      <c r="D92" s="1289"/>
      <c r="E92" s="1290"/>
      <c r="F92" s="1289"/>
      <c r="G92" s="1289"/>
      <c r="H92" s="1289"/>
      <c r="I92" s="1289"/>
      <c r="J92" s="1289"/>
      <c r="K92" s="1289"/>
      <c r="L92" s="1289"/>
      <c r="M92" s="1289"/>
      <c r="N92" s="1289"/>
      <c r="O92" s="1289"/>
      <c r="P92" s="1289"/>
      <c r="Q92" s="1289"/>
      <c r="R92" s="1289"/>
      <c r="S92" s="1289"/>
      <c r="T92" s="1289"/>
      <c r="U92" s="1289"/>
      <c r="V92" s="1289"/>
      <c r="W92" s="1289"/>
      <c r="X92" s="1289"/>
      <c r="Y92" s="1289"/>
      <c r="Z92" s="1289"/>
      <c r="AA92" s="1289"/>
      <c r="AB92" s="1289"/>
      <c r="AC92" s="1289"/>
      <c r="AD92" s="1289"/>
    </row>
    <row r="93" spans="2:30">
      <c r="B93" s="1289"/>
      <c r="C93" s="1289"/>
      <c r="D93" s="1289"/>
      <c r="E93" s="1289"/>
      <c r="F93" s="1289"/>
      <c r="G93" s="1289"/>
      <c r="H93" s="1289"/>
      <c r="I93" s="1293"/>
      <c r="J93" s="1289"/>
      <c r="K93" s="1289"/>
      <c r="L93" s="1289"/>
      <c r="M93" s="1289"/>
      <c r="N93" s="1289"/>
      <c r="O93" s="1289"/>
      <c r="P93" s="1289"/>
      <c r="Q93" s="1289"/>
      <c r="R93" s="1289"/>
      <c r="S93" s="1289"/>
      <c r="T93" s="1289"/>
      <c r="U93" s="1289"/>
      <c r="V93" s="1289"/>
      <c r="W93" s="1289"/>
      <c r="X93" s="1289"/>
      <c r="Y93" s="1289"/>
      <c r="Z93" s="1289"/>
      <c r="AA93" s="1289"/>
      <c r="AB93" s="1289"/>
      <c r="AC93" s="1289"/>
      <c r="AD93" s="1289"/>
    </row>
    <row r="94" spans="2:30">
      <c r="B94" s="1289"/>
      <c r="C94" s="1289"/>
      <c r="D94" s="1289"/>
      <c r="E94" s="1289"/>
      <c r="F94" s="1289"/>
      <c r="G94" s="1289"/>
      <c r="H94" s="1289"/>
      <c r="I94" s="1292"/>
      <c r="J94" s="1289"/>
      <c r="K94" s="1289"/>
      <c r="L94" s="1289"/>
      <c r="M94" s="1289"/>
      <c r="N94" s="1289"/>
      <c r="O94" s="1289"/>
      <c r="P94" s="1289"/>
      <c r="Q94" s="1289"/>
      <c r="R94" s="1289"/>
      <c r="S94" s="1289"/>
      <c r="T94" s="1289"/>
      <c r="U94" s="1289"/>
      <c r="V94" s="1289"/>
      <c r="W94" s="1289"/>
      <c r="X94" s="1289"/>
      <c r="Y94" s="1289"/>
      <c r="Z94" s="1289"/>
      <c r="AA94" s="1289"/>
      <c r="AB94" s="1289"/>
      <c r="AC94" s="1289"/>
      <c r="AD94" s="1289"/>
    </row>
    <row r="95" spans="2:30">
      <c r="B95" s="1289"/>
      <c r="C95" s="1289"/>
      <c r="D95" s="1289"/>
      <c r="E95" s="1289"/>
      <c r="F95" s="1289"/>
      <c r="G95" s="1289"/>
      <c r="H95" s="1289"/>
      <c r="I95" s="1292"/>
      <c r="J95" s="1289"/>
      <c r="K95" s="1289"/>
      <c r="L95" s="1289"/>
      <c r="M95" s="1289"/>
      <c r="N95" s="1289"/>
      <c r="O95" s="1289"/>
      <c r="P95" s="1289"/>
      <c r="Q95" s="1289"/>
      <c r="R95" s="1289"/>
      <c r="S95" s="1289"/>
      <c r="T95" s="1289"/>
      <c r="U95" s="1289"/>
      <c r="V95" s="1289"/>
      <c r="W95" s="1289"/>
      <c r="X95" s="1289"/>
      <c r="Y95" s="1289"/>
      <c r="Z95" s="1289"/>
      <c r="AA95" s="1289"/>
      <c r="AB95" s="1289"/>
      <c r="AC95" s="1289"/>
      <c r="AD95" s="1289"/>
    </row>
    <row r="96" spans="2:30">
      <c r="B96" s="1289"/>
      <c r="C96" s="1289"/>
      <c r="D96" s="1289"/>
      <c r="E96" s="1289"/>
      <c r="F96" s="1289"/>
      <c r="G96" s="1289"/>
      <c r="H96" s="1289"/>
      <c r="I96" s="1292"/>
      <c r="J96" s="1289"/>
      <c r="K96" s="1289"/>
      <c r="L96" s="1289"/>
      <c r="M96" s="1289"/>
      <c r="N96" s="1289"/>
      <c r="O96" s="1289"/>
      <c r="P96" s="1289"/>
      <c r="Q96" s="1289"/>
      <c r="R96" s="1289"/>
      <c r="S96" s="1289"/>
      <c r="T96" s="1289"/>
      <c r="U96" s="1289"/>
      <c r="V96" s="1289"/>
      <c r="W96" s="1289"/>
      <c r="X96" s="1289"/>
      <c r="Y96" s="1289"/>
      <c r="Z96" s="1289"/>
      <c r="AA96" s="1289"/>
      <c r="AB96" s="1289"/>
      <c r="AC96" s="1289"/>
      <c r="AD96" s="1289"/>
    </row>
    <row r="97" spans="2:30">
      <c r="B97" s="1289"/>
      <c r="C97" s="1289"/>
      <c r="D97" s="1289"/>
      <c r="E97" s="1289"/>
      <c r="F97" s="1289"/>
      <c r="G97" s="1289"/>
      <c r="H97" s="1289"/>
      <c r="I97" s="1292"/>
      <c r="J97" s="1289"/>
      <c r="K97" s="1289"/>
      <c r="L97" s="1289"/>
      <c r="M97" s="1289"/>
      <c r="N97" s="1289"/>
      <c r="O97" s="1289"/>
      <c r="P97" s="1289"/>
      <c r="Q97" s="1289"/>
      <c r="R97" s="1289"/>
      <c r="S97" s="1289"/>
      <c r="T97" s="1289"/>
      <c r="U97" s="1289"/>
      <c r="V97" s="1289"/>
      <c r="W97" s="1289"/>
      <c r="X97" s="1289"/>
      <c r="Y97" s="1289"/>
      <c r="Z97" s="1289"/>
      <c r="AA97" s="1289"/>
      <c r="AB97" s="1289"/>
      <c r="AC97" s="1289"/>
      <c r="AD97" s="1289"/>
    </row>
    <row r="98" spans="2:30">
      <c r="B98" s="1289"/>
      <c r="C98" s="1289"/>
      <c r="D98" s="1289"/>
      <c r="E98" s="1289"/>
      <c r="F98" s="1289"/>
      <c r="G98" s="1289"/>
      <c r="H98" s="1289"/>
      <c r="I98" s="1289"/>
      <c r="J98" s="1290"/>
      <c r="K98" s="1289"/>
      <c r="L98" s="1289"/>
      <c r="M98" s="1289"/>
      <c r="N98" s="1289"/>
      <c r="O98" s="1289"/>
      <c r="P98" s="1289"/>
      <c r="Q98" s="1289"/>
      <c r="R98" s="1289"/>
      <c r="S98" s="1289"/>
      <c r="T98" s="1289"/>
      <c r="U98" s="1289"/>
      <c r="V98" s="1289"/>
      <c r="W98" s="1289"/>
      <c r="X98" s="1289"/>
      <c r="Y98" s="1289"/>
      <c r="Z98" s="1289"/>
      <c r="AA98" s="1289"/>
      <c r="AB98" s="1289"/>
      <c r="AC98" s="1289"/>
      <c r="AD98" s="1289"/>
    </row>
    <row r="99" spans="2:30">
      <c r="B99" s="1289"/>
      <c r="C99" s="1289"/>
      <c r="D99" s="1289"/>
      <c r="E99" s="1289"/>
      <c r="F99" s="1289"/>
      <c r="G99" s="1289"/>
      <c r="H99" s="1289"/>
      <c r="I99" s="1289"/>
      <c r="J99" s="1289"/>
      <c r="K99" s="1289"/>
      <c r="L99" s="1289"/>
      <c r="M99" s="1289"/>
      <c r="N99" s="1289"/>
      <c r="O99" s="1289"/>
      <c r="P99" s="1289"/>
      <c r="Q99" s="1289"/>
      <c r="R99" s="1289"/>
      <c r="S99" s="1289"/>
      <c r="T99" s="1289"/>
      <c r="U99" s="1289"/>
      <c r="V99" s="1289"/>
      <c r="W99" s="1289"/>
      <c r="X99" s="1289"/>
      <c r="Y99" s="1289"/>
      <c r="Z99" s="1289"/>
      <c r="AA99" s="1289"/>
      <c r="AB99" s="1289"/>
      <c r="AC99" s="1289"/>
      <c r="AD99" s="1289"/>
    </row>
    <row r="100" spans="2:30">
      <c r="B100" s="1289"/>
      <c r="C100" s="1289"/>
      <c r="D100" s="1289"/>
      <c r="E100" s="1289"/>
      <c r="F100" s="1289"/>
      <c r="G100" s="1289"/>
      <c r="H100" s="1289"/>
      <c r="I100" s="1289"/>
      <c r="J100" s="1289"/>
      <c r="K100" s="1289"/>
      <c r="L100" s="1289"/>
      <c r="M100" s="1289"/>
      <c r="N100" s="1289"/>
      <c r="O100" s="1289"/>
      <c r="P100" s="1289"/>
      <c r="Q100" s="1289"/>
      <c r="R100" s="1289"/>
      <c r="S100" s="1289"/>
      <c r="T100" s="1289"/>
      <c r="U100" s="1289"/>
      <c r="V100" s="1289"/>
      <c r="W100" s="1289"/>
      <c r="X100" s="1289"/>
      <c r="Y100" s="1289"/>
      <c r="Z100" s="1289"/>
      <c r="AA100" s="1289"/>
      <c r="AB100" s="1289"/>
      <c r="AC100" s="1289"/>
      <c r="AD100" s="1289"/>
    </row>
    <row r="101" spans="2:30">
      <c r="B101" s="1289"/>
      <c r="C101" s="1289"/>
      <c r="D101" s="1289"/>
      <c r="E101" s="1289"/>
      <c r="F101" s="1289"/>
      <c r="G101" s="1289"/>
      <c r="H101" s="1289"/>
      <c r="I101" s="1290"/>
      <c r="J101" s="1289"/>
      <c r="K101" s="1289"/>
      <c r="L101" s="1289"/>
      <c r="M101" s="1289"/>
      <c r="N101" s="1289"/>
      <c r="O101" s="1289"/>
      <c r="P101" s="1289"/>
      <c r="Q101" s="1289"/>
      <c r="R101" s="1289"/>
      <c r="S101" s="1289"/>
      <c r="T101" s="1289"/>
      <c r="U101" s="1289"/>
      <c r="V101" s="1289"/>
      <c r="W101" s="1289"/>
      <c r="X101" s="1289"/>
      <c r="Y101" s="1289"/>
      <c r="Z101" s="1289"/>
      <c r="AA101" s="1289"/>
      <c r="AB101" s="1289"/>
      <c r="AC101" s="1289"/>
      <c r="AD101" s="1289"/>
    </row>
    <row r="102" spans="2:30">
      <c r="B102" s="1289"/>
      <c r="C102" s="1289"/>
      <c r="D102" s="1289"/>
      <c r="E102" s="1289"/>
      <c r="F102" s="1289"/>
      <c r="G102" s="1289"/>
      <c r="H102" s="1289"/>
      <c r="I102" s="1289"/>
      <c r="J102" s="1290"/>
      <c r="K102" s="1289"/>
      <c r="L102" s="1289"/>
      <c r="M102" s="1289"/>
      <c r="N102" s="1289"/>
      <c r="O102" s="1289"/>
      <c r="P102" s="1289"/>
      <c r="Q102" s="1289"/>
      <c r="R102" s="1289"/>
      <c r="S102" s="1289"/>
      <c r="T102" s="1289"/>
      <c r="U102" s="1289"/>
      <c r="V102" s="1289"/>
      <c r="W102" s="1289"/>
      <c r="X102" s="1289"/>
      <c r="Y102" s="1289"/>
      <c r="Z102" s="1289"/>
      <c r="AA102" s="1289"/>
      <c r="AB102" s="1289"/>
      <c r="AC102" s="1289"/>
      <c r="AD102" s="1289"/>
    </row>
    <row r="103" spans="2:30">
      <c r="B103" s="1289"/>
      <c r="C103" s="1289"/>
      <c r="D103" s="1289"/>
      <c r="E103" s="1289"/>
      <c r="F103" s="1289"/>
      <c r="G103" s="1289"/>
      <c r="H103" s="1289"/>
      <c r="I103" s="1289"/>
      <c r="J103" s="1289"/>
      <c r="K103" s="1289"/>
      <c r="L103" s="1289"/>
      <c r="M103" s="1289"/>
      <c r="N103" s="1289"/>
      <c r="O103" s="1289"/>
      <c r="P103" s="1289"/>
      <c r="Q103" s="1289"/>
      <c r="R103" s="1289"/>
      <c r="S103" s="1289"/>
      <c r="T103" s="1289"/>
      <c r="U103" s="1289"/>
      <c r="V103" s="1289"/>
      <c r="W103" s="1289"/>
      <c r="X103" s="1289"/>
      <c r="Y103" s="1289"/>
      <c r="Z103" s="1289"/>
      <c r="AA103" s="1289"/>
      <c r="AB103" s="1289"/>
      <c r="AC103" s="1289"/>
      <c r="AD103" s="1289"/>
    </row>
    <row r="104" spans="2:30">
      <c r="B104" s="1289"/>
      <c r="C104" s="1289"/>
      <c r="D104" s="1289"/>
      <c r="E104" s="1289"/>
      <c r="F104" s="1289"/>
      <c r="G104" s="1289"/>
      <c r="H104" s="1289"/>
      <c r="I104" s="1289"/>
      <c r="J104" s="1289"/>
      <c r="K104" s="1289"/>
      <c r="L104" s="1289"/>
      <c r="M104" s="1289"/>
      <c r="N104" s="1289"/>
      <c r="O104" s="1289"/>
      <c r="P104" s="1289"/>
      <c r="Q104" s="1289"/>
      <c r="R104" s="1289"/>
      <c r="S104" s="1289"/>
      <c r="T104" s="1289"/>
      <c r="U104" s="1289"/>
      <c r="V104" s="1289"/>
      <c r="W104" s="1289"/>
      <c r="X104" s="1289"/>
      <c r="Y104" s="1289"/>
      <c r="Z104" s="1289"/>
      <c r="AA104" s="1289"/>
      <c r="AB104" s="1289"/>
      <c r="AC104" s="1289"/>
      <c r="AD104" s="1289"/>
    </row>
    <row r="105" spans="2:30">
      <c r="B105" s="1289"/>
      <c r="C105" s="1289"/>
      <c r="D105" s="1289"/>
      <c r="E105" s="1289"/>
      <c r="F105" s="1289"/>
      <c r="G105" s="1289"/>
      <c r="H105" s="1289"/>
      <c r="I105" s="1290"/>
      <c r="J105" s="1289"/>
      <c r="K105" s="1289"/>
      <c r="L105" s="1289"/>
      <c r="M105" s="1289"/>
      <c r="N105" s="1289"/>
      <c r="O105" s="1289"/>
      <c r="P105" s="1289"/>
      <c r="Q105" s="1289"/>
      <c r="R105" s="1289"/>
      <c r="S105" s="1289"/>
      <c r="T105" s="1289"/>
      <c r="U105" s="1289"/>
      <c r="V105" s="1289"/>
      <c r="W105" s="1289"/>
      <c r="X105" s="1289"/>
      <c r="Y105" s="1289"/>
      <c r="Z105" s="1289"/>
      <c r="AA105" s="1289"/>
      <c r="AB105" s="1289"/>
      <c r="AC105" s="1289"/>
      <c r="AD105" s="1289"/>
    </row>
    <row r="106" spans="2:30">
      <c r="B106" s="1289"/>
      <c r="C106" s="1289"/>
      <c r="D106" s="1289"/>
      <c r="E106" s="1289"/>
      <c r="F106" s="1289"/>
      <c r="G106" s="1289"/>
      <c r="H106" s="1289"/>
      <c r="I106" s="1290"/>
      <c r="J106" s="1289"/>
      <c r="K106" s="1289"/>
      <c r="L106" s="1289"/>
      <c r="M106" s="1289"/>
      <c r="N106" s="1289"/>
      <c r="O106" s="1289"/>
      <c r="P106" s="1289"/>
      <c r="Q106" s="1289"/>
      <c r="R106" s="1289"/>
      <c r="S106" s="1289"/>
      <c r="T106" s="1289"/>
      <c r="U106" s="1289"/>
      <c r="V106" s="1289"/>
      <c r="W106" s="1289"/>
      <c r="X106" s="1289"/>
      <c r="Y106" s="1289"/>
      <c r="Z106" s="1289"/>
      <c r="AA106" s="1289"/>
      <c r="AB106" s="1289"/>
      <c r="AC106" s="1289"/>
      <c r="AD106" s="1289"/>
    </row>
    <row r="107" spans="2:30">
      <c r="B107" s="1289"/>
      <c r="C107" s="1289"/>
      <c r="D107" s="1289"/>
      <c r="E107" s="1289"/>
      <c r="F107" s="1289"/>
      <c r="G107" s="1289"/>
      <c r="H107" s="1289"/>
      <c r="I107" s="1290"/>
      <c r="J107" s="1289"/>
      <c r="K107" s="1289"/>
      <c r="L107" s="1289"/>
      <c r="M107" s="1289"/>
      <c r="N107" s="1289"/>
      <c r="O107" s="1289"/>
      <c r="P107" s="1289"/>
      <c r="Q107" s="1289"/>
      <c r="R107" s="1289"/>
      <c r="S107" s="1289"/>
      <c r="T107" s="1289"/>
      <c r="U107" s="1289"/>
      <c r="V107" s="1289"/>
      <c r="W107" s="1289"/>
      <c r="X107" s="1289"/>
      <c r="Y107" s="1289"/>
      <c r="Z107" s="1289"/>
      <c r="AA107" s="1289"/>
      <c r="AB107" s="1289"/>
      <c r="AC107" s="1289"/>
      <c r="AD107" s="1289"/>
    </row>
    <row r="108" spans="2:30">
      <c r="B108" s="1289"/>
      <c r="C108" s="1289"/>
      <c r="D108" s="1289"/>
      <c r="E108" s="1289"/>
      <c r="F108" s="1289"/>
      <c r="G108" s="1289"/>
      <c r="H108" s="1289"/>
      <c r="I108" s="1290"/>
      <c r="J108" s="1289"/>
      <c r="K108" s="1289"/>
      <c r="L108" s="1289"/>
      <c r="M108" s="1289"/>
      <c r="N108" s="1289"/>
      <c r="O108" s="1289"/>
      <c r="P108" s="1289"/>
      <c r="Q108" s="1289"/>
      <c r="R108" s="1289"/>
      <c r="S108" s="1289"/>
      <c r="T108" s="1289"/>
      <c r="U108" s="1289"/>
      <c r="V108" s="1289"/>
      <c r="W108" s="1289"/>
      <c r="X108" s="1289"/>
      <c r="Y108" s="1289"/>
      <c r="Z108" s="1289"/>
      <c r="AA108" s="1289"/>
      <c r="AB108" s="1289"/>
      <c r="AC108" s="1289"/>
      <c r="AD108" s="1289"/>
    </row>
    <row r="109" spans="2:30">
      <c r="B109" s="1289"/>
      <c r="C109" s="1289"/>
      <c r="D109" s="1289"/>
      <c r="E109" s="1289"/>
      <c r="F109" s="1289"/>
      <c r="G109" s="1291"/>
      <c r="H109" s="1289"/>
      <c r="I109" s="1290"/>
      <c r="J109" s="1289"/>
      <c r="K109" s="1289"/>
      <c r="L109" s="1289"/>
      <c r="M109" s="1289"/>
      <c r="N109" s="1289"/>
      <c r="O109" s="1289"/>
      <c r="P109" s="1289"/>
      <c r="Q109" s="1289"/>
      <c r="R109" s="1289"/>
      <c r="S109" s="1289"/>
      <c r="T109" s="1289"/>
      <c r="U109" s="1289"/>
      <c r="V109" s="1289"/>
      <c r="W109" s="1289"/>
      <c r="X109" s="1289"/>
      <c r="Y109" s="1289"/>
      <c r="Z109" s="1289"/>
      <c r="AA109" s="1289"/>
      <c r="AB109" s="1289"/>
      <c r="AC109" s="1289"/>
      <c r="AD109" s="1289"/>
    </row>
    <row r="110" spans="2:30">
      <c r="B110" s="1289"/>
      <c r="C110" s="1289"/>
      <c r="D110" s="1289"/>
      <c r="E110" s="1289"/>
      <c r="F110" s="1289"/>
      <c r="G110" s="1289"/>
      <c r="H110" s="1289"/>
      <c r="I110" s="1290"/>
      <c r="J110" s="1289"/>
      <c r="K110" s="1289"/>
      <c r="L110" s="1289"/>
      <c r="M110" s="1289"/>
      <c r="N110" s="1289"/>
      <c r="O110" s="1289"/>
      <c r="P110" s="1289"/>
      <c r="Q110" s="1289"/>
      <c r="R110" s="1289"/>
      <c r="S110" s="1289"/>
      <c r="T110" s="1289"/>
      <c r="U110" s="1289"/>
      <c r="V110" s="1289"/>
      <c r="W110" s="1289"/>
      <c r="X110" s="1289"/>
      <c r="Y110" s="1289"/>
      <c r="Z110" s="1289"/>
      <c r="AA110" s="1289"/>
      <c r="AB110" s="1289"/>
      <c r="AC110" s="1289"/>
      <c r="AD110" s="1289"/>
    </row>
    <row r="111" spans="2:30">
      <c r="B111" s="1289"/>
      <c r="C111" s="1289"/>
      <c r="D111" s="1289"/>
      <c r="E111" s="1289"/>
      <c r="F111" s="1289"/>
      <c r="G111" s="1289"/>
      <c r="H111" s="1289"/>
      <c r="I111" s="1289"/>
      <c r="J111" s="1289"/>
      <c r="K111" s="1289"/>
      <c r="L111" s="1289"/>
      <c r="M111" s="1289"/>
      <c r="N111" s="1289"/>
      <c r="O111" s="1289"/>
      <c r="P111" s="1289"/>
      <c r="Q111" s="1289"/>
      <c r="R111" s="1289"/>
      <c r="S111" s="1289"/>
      <c r="T111" s="1289"/>
      <c r="U111" s="1289"/>
      <c r="V111" s="1289"/>
      <c r="W111" s="1289"/>
      <c r="X111" s="1289"/>
      <c r="Y111" s="1289"/>
      <c r="Z111" s="1289"/>
      <c r="AA111" s="1289"/>
      <c r="AB111" s="1289"/>
      <c r="AC111" s="1289"/>
      <c r="AD111" s="1289"/>
    </row>
    <row r="112" spans="2:30">
      <c r="B112" s="1289"/>
      <c r="C112" s="1289"/>
      <c r="D112" s="1289"/>
      <c r="E112" s="1289"/>
      <c r="F112" s="1289"/>
      <c r="G112" s="1289"/>
      <c r="H112" s="1289"/>
      <c r="I112" s="1289"/>
      <c r="J112" s="1289"/>
      <c r="K112" s="1289"/>
      <c r="L112" s="1289"/>
      <c r="M112" s="1289"/>
      <c r="N112" s="1289"/>
      <c r="O112" s="1289"/>
      <c r="P112" s="1289"/>
      <c r="Q112" s="1289"/>
      <c r="R112" s="1289"/>
      <c r="S112" s="1289"/>
      <c r="T112" s="1289"/>
      <c r="U112" s="1289"/>
      <c r="V112" s="1289"/>
      <c r="W112" s="1289"/>
      <c r="X112" s="1289"/>
      <c r="Y112" s="1289"/>
      <c r="Z112" s="1289"/>
      <c r="AA112" s="1289"/>
      <c r="AB112" s="1289"/>
      <c r="AC112" s="1289"/>
      <c r="AD112" s="1289"/>
    </row>
    <row r="113" spans="2:30">
      <c r="B113" s="1289"/>
      <c r="C113" s="1289"/>
      <c r="D113" s="1289"/>
      <c r="E113" s="1289"/>
      <c r="F113" s="1289"/>
      <c r="G113" s="1289"/>
      <c r="H113" s="1289"/>
      <c r="I113" s="1289"/>
      <c r="J113" s="1289"/>
      <c r="K113" s="1289"/>
      <c r="L113" s="1289"/>
      <c r="M113" s="1289"/>
      <c r="N113" s="1289"/>
      <c r="O113" s="1289"/>
      <c r="P113" s="1289"/>
      <c r="Q113" s="1289"/>
      <c r="R113" s="1289"/>
      <c r="S113" s="1289"/>
      <c r="T113" s="1289"/>
      <c r="U113" s="1289"/>
      <c r="V113" s="1289"/>
      <c r="W113" s="1289"/>
      <c r="X113" s="1289"/>
      <c r="Y113" s="1289"/>
      <c r="Z113" s="1289"/>
      <c r="AA113" s="1289"/>
      <c r="AB113" s="1289"/>
      <c r="AC113" s="1289"/>
      <c r="AD113" s="1289"/>
    </row>
    <row r="114" spans="2:30">
      <c r="B114" s="1289"/>
      <c r="C114" s="1289"/>
      <c r="D114" s="1289"/>
      <c r="E114" s="1289"/>
      <c r="F114" s="1289"/>
      <c r="G114" s="1289"/>
      <c r="H114" s="1289"/>
      <c r="I114" s="1289"/>
      <c r="J114" s="1289"/>
      <c r="K114" s="1289"/>
      <c r="L114" s="1289"/>
      <c r="M114" s="1289"/>
      <c r="N114" s="1289"/>
      <c r="O114" s="1289"/>
      <c r="P114" s="1289"/>
      <c r="Q114" s="1289"/>
      <c r="R114" s="1289"/>
      <c r="S114" s="1289"/>
      <c r="T114" s="1289"/>
      <c r="U114" s="1289"/>
      <c r="V114" s="1289"/>
      <c r="W114" s="1289"/>
      <c r="X114" s="1289"/>
      <c r="Y114" s="1289"/>
      <c r="Z114" s="1289"/>
      <c r="AA114" s="1289"/>
      <c r="AB114" s="1289"/>
      <c r="AC114" s="1289"/>
      <c r="AD114" s="1289"/>
    </row>
    <row r="115" spans="2:30">
      <c r="B115" s="1289"/>
      <c r="C115" s="1289"/>
      <c r="D115" s="1289"/>
      <c r="E115" s="1289"/>
      <c r="F115" s="1289"/>
      <c r="G115" s="1289"/>
      <c r="H115" s="1289"/>
      <c r="I115" s="1289"/>
      <c r="J115" s="1289"/>
      <c r="K115" s="1289"/>
      <c r="L115" s="1289"/>
      <c r="M115" s="1289"/>
      <c r="N115" s="1289"/>
      <c r="O115" s="1289"/>
      <c r="P115" s="1289"/>
      <c r="Q115" s="1289"/>
      <c r="R115" s="1289"/>
      <c r="S115" s="1289"/>
      <c r="T115" s="1289"/>
      <c r="U115" s="1289"/>
      <c r="V115" s="1289"/>
      <c r="W115" s="1289"/>
      <c r="X115" s="1289"/>
      <c r="Y115" s="1289"/>
      <c r="Z115" s="1289"/>
      <c r="AA115" s="1289"/>
      <c r="AB115" s="1289"/>
      <c r="AC115" s="1289"/>
      <c r="AD115" s="1289"/>
    </row>
    <row r="116" spans="2:30">
      <c r="B116" s="1289"/>
      <c r="C116" s="1289"/>
      <c r="D116" s="1289"/>
      <c r="E116" s="1289"/>
      <c r="F116" s="1289"/>
      <c r="G116" s="1289"/>
      <c r="H116" s="1289"/>
      <c r="I116" s="1289"/>
      <c r="J116" s="1289"/>
      <c r="K116" s="1289"/>
      <c r="L116" s="1289"/>
      <c r="M116" s="1289"/>
      <c r="N116" s="1289"/>
      <c r="O116" s="1289"/>
      <c r="P116" s="1289"/>
      <c r="Q116" s="1289"/>
      <c r="R116" s="1289"/>
      <c r="S116" s="1289"/>
      <c r="T116" s="1289"/>
      <c r="U116" s="1289"/>
      <c r="V116" s="1289"/>
      <c r="W116" s="1289"/>
      <c r="X116" s="1289"/>
      <c r="Y116" s="1289"/>
      <c r="Z116" s="1289"/>
      <c r="AA116" s="1289"/>
      <c r="AB116" s="1289"/>
      <c r="AC116" s="1289"/>
      <c r="AD116" s="1289"/>
    </row>
    <row r="117" spans="2:30">
      <c r="B117" s="1289"/>
      <c r="C117" s="1289"/>
      <c r="D117" s="1289"/>
      <c r="E117" s="1289"/>
      <c r="F117" s="1289"/>
      <c r="G117" s="1289"/>
      <c r="H117" s="1289"/>
      <c r="I117" s="1289"/>
      <c r="J117" s="1289"/>
      <c r="K117" s="1289"/>
      <c r="L117" s="1289"/>
      <c r="M117" s="1289"/>
      <c r="N117" s="1289"/>
      <c r="O117" s="1289"/>
      <c r="P117" s="1289"/>
      <c r="Q117" s="1289"/>
      <c r="R117" s="1289"/>
      <c r="S117" s="1289"/>
      <c r="T117" s="1289"/>
      <c r="U117" s="1289"/>
      <c r="V117" s="1289"/>
      <c r="W117" s="1289"/>
      <c r="X117" s="1289"/>
      <c r="Y117" s="1289"/>
      <c r="Z117" s="1289"/>
      <c r="AA117" s="1289"/>
      <c r="AB117" s="1289"/>
      <c r="AC117" s="1289"/>
      <c r="AD117" s="1289"/>
    </row>
    <row r="118" spans="2:30">
      <c r="B118" s="1289"/>
      <c r="C118" s="1289"/>
      <c r="D118" s="1289"/>
      <c r="E118" s="1289"/>
      <c r="F118" s="1289"/>
      <c r="G118" s="1289"/>
      <c r="H118" s="1289"/>
      <c r="I118" s="1289"/>
      <c r="J118" s="1289"/>
      <c r="K118" s="1289"/>
      <c r="L118" s="1289"/>
      <c r="M118" s="1289"/>
      <c r="N118" s="1289"/>
      <c r="O118" s="1289"/>
      <c r="P118" s="1289"/>
      <c r="Q118" s="1289"/>
      <c r="R118" s="1289"/>
      <c r="S118" s="1289"/>
      <c r="T118" s="1289"/>
      <c r="U118" s="1289"/>
      <c r="V118" s="1289"/>
      <c r="W118" s="1289"/>
      <c r="X118" s="1289"/>
      <c r="Y118" s="1289"/>
      <c r="Z118" s="1289"/>
      <c r="AA118" s="1289"/>
      <c r="AB118" s="1289"/>
      <c r="AC118" s="1289"/>
      <c r="AD118" s="1289"/>
    </row>
    <row r="119" spans="2:30">
      <c r="B119" s="1289"/>
      <c r="C119" s="1289"/>
      <c r="D119" s="1289"/>
      <c r="E119" s="1289"/>
      <c r="F119" s="1289"/>
      <c r="G119" s="1289"/>
      <c r="H119" s="1289"/>
      <c r="I119" s="1289"/>
      <c r="J119" s="1289"/>
      <c r="K119" s="1289"/>
      <c r="L119" s="1289"/>
      <c r="M119" s="1289"/>
      <c r="N119" s="1289"/>
      <c r="O119" s="1289"/>
      <c r="P119" s="1289"/>
      <c r="Q119" s="1289"/>
      <c r="R119" s="1289"/>
      <c r="S119" s="1289"/>
      <c r="T119" s="1289"/>
      <c r="U119" s="1289"/>
      <c r="V119" s="1289"/>
      <c r="W119" s="1289"/>
      <c r="X119" s="1289"/>
      <c r="Y119" s="1289"/>
      <c r="Z119" s="1289"/>
      <c r="AA119" s="1289"/>
      <c r="AB119" s="1289"/>
      <c r="AC119" s="1289"/>
      <c r="AD119" s="1289"/>
    </row>
    <row r="120" spans="2:30">
      <c r="B120" s="1289"/>
      <c r="C120" s="1289"/>
      <c r="D120" s="1289"/>
      <c r="E120" s="1289"/>
      <c r="F120" s="1289"/>
      <c r="G120" s="1289"/>
      <c r="H120" s="1289"/>
      <c r="I120" s="1289"/>
      <c r="J120" s="1289"/>
      <c r="K120" s="1289"/>
      <c r="L120" s="1289"/>
      <c r="M120" s="1289"/>
      <c r="N120" s="1289"/>
      <c r="O120" s="1289"/>
      <c r="P120" s="1289"/>
      <c r="Q120" s="1289"/>
      <c r="R120" s="1289"/>
      <c r="S120" s="1289"/>
      <c r="T120" s="1289"/>
      <c r="U120" s="1289"/>
      <c r="V120" s="1289"/>
      <c r="W120" s="1289"/>
      <c r="X120" s="1289"/>
      <c r="Y120" s="1289"/>
      <c r="Z120" s="1289"/>
      <c r="AA120" s="1289"/>
      <c r="AB120" s="1289"/>
      <c r="AC120" s="1289"/>
      <c r="AD120" s="1289"/>
    </row>
    <row r="121" spans="2:30">
      <c r="B121" s="1289"/>
      <c r="C121" s="1289"/>
      <c r="D121" s="1289"/>
      <c r="E121" s="1289"/>
      <c r="F121" s="1289"/>
      <c r="G121" s="1289"/>
      <c r="H121" s="1289"/>
      <c r="I121" s="1289"/>
      <c r="J121" s="1289"/>
      <c r="K121" s="1289"/>
      <c r="L121" s="1289"/>
      <c r="M121" s="1289"/>
      <c r="N121" s="1289"/>
      <c r="O121" s="1289"/>
      <c r="P121" s="1289"/>
      <c r="Q121" s="1289"/>
      <c r="R121" s="1289"/>
      <c r="S121" s="1289"/>
      <c r="T121" s="1289"/>
      <c r="U121" s="1289"/>
      <c r="V121" s="1289"/>
      <c r="W121" s="1289"/>
      <c r="X121" s="1289"/>
      <c r="Y121" s="1289"/>
      <c r="Z121" s="1289"/>
      <c r="AA121" s="1289"/>
      <c r="AB121" s="1289"/>
      <c r="AC121" s="1289"/>
      <c r="AD121" s="1289"/>
    </row>
    <row r="122" spans="2:30">
      <c r="B122" s="1289"/>
      <c r="C122" s="1289"/>
      <c r="D122" s="1289"/>
      <c r="E122" s="1289"/>
      <c r="F122" s="1289"/>
      <c r="G122" s="1289"/>
      <c r="H122" s="1289"/>
      <c r="I122" s="1289"/>
      <c r="J122" s="1289"/>
      <c r="K122" s="1289"/>
      <c r="L122" s="1289"/>
      <c r="M122" s="1289"/>
      <c r="N122" s="1289"/>
      <c r="O122" s="1289"/>
      <c r="P122" s="1289"/>
      <c r="Q122" s="1289"/>
      <c r="R122" s="1289"/>
      <c r="S122" s="1289"/>
      <c r="T122" s="1289"/>
      <c r="U122" s="1289"/>
      <c r="V122" s="1289"/>
      <c r="W122" s="1289"/>
      <c r="X122" s="1289"/>
      <c r="Y122" s="1289"/>
      <c r="Z122" s="1289"/>
      <c r="AA122" s="1289"/>
      <c r="AB122" s="1289"/>
      <c r="AC122" s="1289"/>
      <c r="AD122" s="1289"/>
    </row>
    <row r="123" spans="2:30">
      <c r="B123" s="1289"/>
      <c r="C123" s="1289"/>
      <c r="D123" s="1289"/>
      <c r="E123" s="1289"/>
      <c r="F123" s="1289"/>
      <c r="G123" s="1289"/>
      <c r="H123" s="1289"/>
      <c r="I123" s="1289"/>
      <c r="J123" s="1289"/>
      <c r="K123" s="1289"/>
      <c r="L123" s="1289"/>
      <c r="M123" s="1289"/>
      <c r="N123" s="1289"/>
      <c r="O123" s="1289"/>
      <c r="P123" s="1289"/>
      <c r="Q123" s="1289"/>
      <c r="R123" s="1289"/>
      <c r="S123" s="1289"/>
      <c r="T123" s="1289"/>
      <c r="U123" s="1289"/>
      <c r="V123" s="1289"/>
      <c r="W123" s="1289"/>
      <c r="X123" s="1289"/>
      <c r="Y123" s="1289"/>
      <c r="Z123" s="1289"/>
      <c r="AA123" s="1289"/>
      <c r="AB123" s="1289"/>
      <c r="AC123" s="1289"/>
      <c r="AD123" s="1289"/>
    </row>
    <row r="124" spans="2:30">
      <c r="B124" s="1289"/>
      <c r="C124" s="1289"/>
      <c r="D124" s="1289"/>
      <c r="E124" s="1289"/>
      <c r="F124" s="1289"/>
      <c r="G124" s="1289"/>
      <c r="H124" s="1289"/>
      <c r="I124" s="1289"/>
      <c r="J124" s="1289"/>
      <c r="K124" s="1289"/>
      <c r="L124" s="1289"/>
      <c r="M124" s="1289"/>
      <c r="N124" s="1289"/>
      <c r="O124" s="1289"/>
      <c r="P124" s="1289"/>
      <c r="Q124" s="1289"/>
      <c r="R124" s="1289"/>
      <c r="S124" s="1289"/>
      <c r="T124" s="1289"/>
      <c r="U124" s="1289"/>
      <c r="V124" s="1289"/>
      <c r="W124" s="1289"/>
      <c r="X124" s="1289"/>
      <c r="Y124" s="1289"/>
      <c r="Z124" s="1289"/>
      <c r="AA124" s="1289"/>
      <c r="AB124" s="1289"/>
      <c r="AC124" s="1289"/>
      <c r="AD124" s="1289"/>
    </row>
    <row r="125" spans="2:30">
      <c r="B125" s="1289"/>
      <c r="C125" s="1289"/>
      <c r="D125" s="1289"/>
      <c r="E125" s="1289"/>
      <c r="F125" s="1289"/>
      <c r="G125" s="1289"/>
      <c r="H125" s="1289"/>
      <c r="I125" s="1289"/>
      <c r="J125" s="1289"/>
      <c r="K125" s="1289"/>
      <c r="L125" s="1289"/>
      <c r="M125" s="1289"/>
      <c r="N125" s="1289"/>
      <c r="O125" s="1289"/>
      <c r="P125" s="1289"/>
      <c r="Q125" s="1289"/>
      <c r="R125" s="1289"/>
      <c r="S125" s="1289"/>
      <c r="T125" s="1289"/>
      <c r="U125" s="1289"/>
      <c r="V125" s="1289"/>
      <c r="W125" s="1289"/>
      <c r="X125" s="1289"/>
      <c r="Y125" s="1289"/>
      <c r="Z125" s="1289"/>
      <c r="AA125" s="1289"/>
      <c r="AB125" s="1289"/>
      <c r="AC125" s="1289"/>
      <c r="AD125" s="1289"/>
    </row>
    <row r="126" spans="2:30">
      <c r="B126" s="1289"/>
      <c r="C126" s="1289"/>
      <c r="D126" s="1289"/>
      <c r="E126" s="1289"/>
      <c r="F126" s="1289"/>
      <c r="G126" s="1289"/>
      <c r="H126" s="1289"/>
      <c r="I126" s="1289"/>
      <c r="J126" s="1289"/>
      <c r="K126" s="1289"/>
      <c r="L126" s="1289"/>
      <c r="M126" s="1289"/>
      <c r="N126" s="1289"/>
      <c r="O126" s="1289"/>
      <c r="P126" s="1289"/>
      <c r="Q126" s="1289"/>
      <c r="R126" s="1289"/>
      <c r="S126" s="1289"/>
      <c r="T126" s="1289"/>
      <c r="U126" s="1289"/>
      <c r="V126" s="1289"/>
      <c r="W126" s="1289"/>
      <c r="X126" s="1289"/>
      <c r="Y126" s="1289"/>
      <c r="Z126" s="1289"/>
      <c r="AA126" s="1289"/>
      <c r="AB126" s="1289"/>
      <c r="AC126" s="1289"/>
      <c r="AD126" s="1289"/>
    </row>
    <row r="127" spans="2:30">
      <c r="B127" s="1289"/>
      <c r="C127" s="1289"/>
      <c r="D127" s="1289"/>
      <c r="E127" s="1289"/>
      <c r="F127" s="1289"/>
      <c r="G127" s="1289"/>
      <c r="H127" s="1289"/>
      <c r="I127" s="1289"/>
      <c r="J127" s="1289"/>
      <c r="K127" s="1289"/>
      <c r="L127" s="1289"/>
      <c r="M127" s="1289"/>
      <c r="N127" s="1289"/>
      <c r="O127" s="1289"/>
      <c r="P127" s="1289"/>
      <c r="Q127" s="1289"/>
      <c r="R127" s="1289"/>
      <c r="S127" s="1289"/>
      <c r="T127" s="1289"/>
      <c r="U127" s="1289"/>
      <c r="V127" s="1289"/>
      <c r="W127" s="1289"/>
      <c r="X127" s="1289"/>
      <c r="Y127" s="1289"/>
      <c r="Z127" s="1289"/>
      <c r="AA127" s="1289"/>
      <c r="AB127" s="1289"/>
      <c r="AC127" s="1289"/>
      <c r="AD127" s="1289"/>
    </row>
    <row r="128" spans="2:30">
      <c r="B128" s="1289"/>
      <c r="C128" s="1289"/>
      <c r="D128" s="1289"/>
      <c r="E128" s="1289"/>
      <c r="F128" s="1289"/>
      <c r="G128" s="1289"/>
      <c r="H128" s="1289"/>
      <c r="I128" s="1289"/>
      <c r="J128" s="1289"/>
      <c r="K128" s="1289"/>
      <c r="L128" s="1289"/>
      <c r="M128" s="1289"/>
      <c r="N128" s="1289"/>
      <c r="O128" s="1289"/>
      <c r="P128" s="1289"/>
      <c r="Q128" s="1289"/>
      <c r="R128" s="1289"/>
      <c r="S128" s="1289"/>
      <c r="T128" s="1289"/>
      <c r="U128" s="1289"/>
      <c r="V128" s="1289"/>
      <c r="W128" s="1289"/>
      <c r="X128" s="1289"/>
      <c r="Y128" s="1289"/>
      <c r="Z128" s="1289"/>
      <c r="AA128" s="1289"/>
      <c r="AB128" s="1289"/>
      <c r="AC128" s="1289"/>
      <c r="AD128" s="1289"/>
    </row>
    <row r="129" spans="2:30">
      <c r="B129" s="1289"/>
      <c r="C129" s="1289"/>
      <c r="D129" s="1289"/>
      <c r="E129" s="1289"/>
      <c r="F129" s="1289"/>
      <c r="G129" s="1289"/>
      <c r="H129" s="1289"/>
      <c r="I129" s="1289"/>
      <c r="J129" s="1289"/>
      <c r="K129" s="1289"/>
      <c r="L129" s="1289"/>
      <c r="M129" s="1289"/>
      <c r="N129" s="1289"/>
      <c r="O129" s="1289"/>
      <c r="P129" s="1289"/>
      <c r="Q129" s="1289"/>
      <c r="R129" s="1289"/>
      <c r="S129" s="1289"/>
      <c r="T129" s="1289"/>
      <c r="U129" s="1289"/>
      <c r="V129" s="1289"/>
      <c r="W129" s="1289"/>
      <c r="X129" s="1289"/>
      <c r="Y129" s="1289"/>
      <c r="Z129" s="1289"/>
      <c r="AA129" s="1289"/>
      <c r="AB129" s="1289"/>
      <c r="AC129" s="1289"/>
      <c r="AD129" s="1289"/>
    </row>
    <row r="130" spans="2:30">
      <c r="B130" s="1289"/>
      <c r="C130" s="1289"/>
      <c r="D130" s="1289"/>
      <c r="E130" s="1289"/>
      <c r="F130" s="1289"/>
      <c r="G130" s="1289"/>
      <c r="H130" s="1289"/>
      <c r="I130" s="1289"/>
      <c r="J130" s="1289"/>
      <c r="K130" s="1289"/>
      <c r="L130" s="1289"/>
      <c r="M130" s="1289"/>
      <c r="N130" s="1289"/>
      <c r="O130" s="1289"/>
      <c r="P130" s="1289"/>
      <c r="Q130" s="1289"/>
      <c r="R130" s="1289"/>
      <c r="S130" s="1289"/>
      <c r="T130" s="1289"/>
      <c r="U130" s="1289"/>
      <c r="V130" s="1289"/>
      <c r="W130" s="1289"/>
      <c r="X130" s="1289"/>
      <c r="Y130" s="1289"/>
      <c r="Z130" s="1289"/>
      <c r="AA130" s="1289"/>
      <c r="AB130" s="1289"/>
      <c r="AC130" s="1289"/>
      <c r="AD130" s="1289"/>
    </row>
    <row r="131" spans="2:30">
      <c r="B131" s="1289"/>
      <c r="C131" s="1289"/>
      <c r="D131" s="1289"/>
      <c r="E131" s="1289"/>
      <c r="F131" s="1289"/>
      <c r="G131" s="1289"/>
      <c r="H131" s="1289"/>
      <c r="I131" s="1289"/>
      <c r="J131" s="1289"/>
      <c r="K131" s="1289"/>
      <c r="L131" s="1289"/>
      <c r="M131" s="1289"/>
      <c r="N131" s="1289"/>
      <c r="O131" s="1289"/>
      <c r="P131" s="1289"/>
      <c r="Q131" s="1289"/>
      <c r="R131" s="1289"/>
      <c r="S131" s="1289"/>
      <c r="T131" s="1289"/>
      <c r="U131" s="1289"/>
      <c r="V131" s="1289"/>
      <c r="W131" s="1289"/>
      <c r="X131" s="1289"/>
      <c r="Y131" s="1289"/>
      <c r="Z131" s="1289"/>
      <c r="AA131" s="1289"/>
      <c r="AB131" s="1289"/>
      <c r="AC131" s="1289"/>
      <c r="AD131" s="1289"/>
    </row>
    <row r="132" spans="2:30">
      <c r="B132" s="1289"/>
      <c r="C132" s="1289"/>
      <c r="D132" s="1289"/>
      <c r="E132" s="1289"/>
      <c r="F132" s="1289"/>
      <c r="G132" s="1289"/>
      <c r="H132" s="1289"/>
      <c r="I132" s="1289"/>
      <c r="J132" s="1289"/>
      <c r="K132" s="1289"/>
      <c r="L132" s="1289"/>
      <c r="M132" s="1289"/>
      <c r="N132" s="1289"/>
      <c r="O132" s="1289"/>
      <c r="P132" s="1289"/>
      <c r="Q132" s="1289"/>
      <c r="R132" s="1289"/>
      <c r="S132" s="1289"/>
      <c r="T132" s="1289"/>
      <c r="U132" s="1289"/>
      <c r="V132" s="1289"/>
      <c r="W132" s="1289"/>
      <c r="X132" s="1289"/>
      <c r="Y132" s="1289"/>
      <c r="Z132" s="1289"/>
      <c r="AA132" s="1289"/>
      <c r="AB132" s="1289"/>
      <c r="AC132" s="1289"/>
      <c r="AD132" s="1289"/>
    </row>
    <row r="133" spans="2:30">
      <c r="B133" s="1289"/>
      <c r="C133" s="1289"/>
      <c r="D133" s="1289"/>
      <c r="E133" s="1289"/>
      <c r="F133" s="1289"/>
      <c r="G133" s="1289"/>
      <c r="H133" s="1289"/>
      <c r="I133" s="1289"/>
      <c r="J133" s="1289"/>
      <c r="K133" s="1289"/>
      <c r="L133" s="1289"/>
      <c r="M133" s="1289"/>
      <c r="N133" s="1289"/>
      <c r="O133" s="1289"/>
      <c r="P133" s="1289"/>
      <c r="Q133" s="1289"/>
      <c r="R133" s="1289"/>
      <c r="S133" s="1289"/>
      <c r="T133" s="1289"/>
      <c r="U133" s="1289"/>
      <c r="V133" s="1289"/>
      <c r="W133" s="1289"/>
      <c r="X133" s="1289"/>
      <c r="Y133" s="1289"/>
      <c r="Z133" s="1289"/>
      <c r="AA133" s="1289"/>
      <c r="AB133" s="1289"/>
      <c r="AC133" s="1289"/>
      <c r="AD133" s="1289"/>
    </row>
    <row r="134" spans="2:30">
      <c r="B134" s="1289"/>
      <c r="C134" s="1289"/>
      <c r="D134" s="1289"/>
      <c r="E134" s="1289"/>
      <c r="F134" s="1289"/>
      <c r="G134" s="1289"/>
      <c r="H134" s="1289"/>
      <c r="I134" s="1289"/>
      <c r="J134" s="1289"/>
      <c r="K134" s="1289"/>
      <c r="L134" s="1289"/>
      <c r="M134" s="1289"/>
      <c r="N134" s="1289"/>
      <c r="O134" s="1289"/>
      <c r="P134" s="1289"/>
      <c r="Q134" s="1289"/>
      <c r="R134" s="1289"/>
      <c r="S134" s="1289"/>
      <c r="T134" s="1289"/>
      <c r="U134" s="1289"/>
      <c r="V134" s="1289"/>
      <c r="W134" s="1289"/>
      <c r="X134" s="1289"/>
      <c r="Y134" s="1289"/>
      <c r="Z134" s="1289"/>
      <c r="AA134" s="1289"/>
      <c r="AB134" s="1289"/>
      <c r="AC134" s="1289"/>
      <c r="AD134" s="1289"/>
    </row>
    <row r="135" spans="2:30">
      <c r="B135" s="1289"/>
      <c r="C135" s="1289"/>
      <c r="D135" s="1289"/>
      <c r="E135" s="1289"/>
      <c r="F135" s="1289"/>
      <c r="G135" s="1289"/>
      <c r="H135" s="1289"/>
      <c r="I135" s="1289"/>
      <c r="J135" s="1289"/>
      <c r="K135" s="1289"/>
      <c r="L135" s="1289"/>
      <c r="M135" s="1289"/>
      <c r="N135" s="1289"/>
      <c r="O135" s="1289"/>
      <c r="P135" s="1289"/>
      <c r="Q135" s="1289"/>
      <c r="R135" s="1289"/>
      <c r="S135" s="1289"/>
      <c r="T135" s="1289"/>
      <c r="U135" s="1289"/>
      <c r="V135" s="1289"/>
      <c r="W135" s="1289"/>
      <c r="X135" s="1289"/>
      <c r="Y135" s="1289"/>
      <c r="Z135" s="1289"/>
      <c r="AA135" s="1289"/>
      <c r="AB135" s="1289"/>
      <c r="AC135" s="1289"/>
      <c r="AD135" s="1289"/>
    </row>
    <row r="136" spans="2:30">
      <c r="B136" s="1289"/>
      <c r="C136" s="1289"/>
      <c r="D136" s="1289"/>
      <c r="E136" s="1289"/>
      <c r="F136" s="1289"/>
      <c r="G136" s="1289"/>
      <c r="H136" s="1289"/>
      <c r="I136" s="1289"/>
      <c r="J136" s="1289"/>
      <c r="K136" s="1289"/>
      <c r="L136" s="1289"/>
      <c r="M136" s="1289"/>
      <c r="N136" s="1289"/>
      <c r="O136" s="1289"/>
      <c r="P136" s="1289"/>
      <c r="Q136" s="1289"/>
      <c r="R136" s="1289"/>
      <c r="S136" s="1289"/>
      <c r="T136" s="1289"/>
      <c r="U136" s="1289"/>
      <c r="V136" s="1289"/>
      <c r="W136" s="1289"/>
      <c r="X136" s="1289"/>
      <c r="Y136" s="1289"/>
      <c r="Z136" s="1289"/>
      <c r="AA136" s="1289"/>
      <c r="AB136" s="1289"/>
      <c r="AC136" s="1289"/>
      <c r="AD136" s="1289"/>
    </row>
    <row r="137" spans="2:30">
      <c r="B137" s="1289"/>
      <c r="C137" s="1289"/>
      <c r="D137" s="1289"/>
      <c r="E137" s="1289"/>
      <c r="F137" s="1289"/>
      <c r="G137" s="1289"/>
      <c r="H137" s="1289"/>
      <c r="I137" s="1289"/>
      <c r="J137" s="1289"/>
      <c r="K137" s="1289"/>
      <c r="L137" s="1289"/>
      <c r="M137" s="1289"/>
      <c r="N137" s="1289"/>
      <c r="O137" s="1289"/>
      <c r="P137" s="1289"/>
      <c r="Q137" s="1289"/>
      <c r="R137" s="1289"/>
      <c r="S137" s="1289"/>
      <c r="T137" s="1289"/>
      <c r="U137" s="1289"/>
      <c r="V137" s="1289"/>
      <c r="W137" s="1289"/>
      <c r="X137" s="1289"/>
      <c r="Y137" s="1289"/>
      <c r="Z137" s="1289"/>
      <c r="AA137" s="1289"/>
      <c r="AB137" s="1289"/>
      <c r="AC137" s="1289"/>
      <c r="AD137" s="1289"/>
    </row>
    <row r="138" spans="2:30">
      <c r="B138" s="1289"/>
      <c r="C138" s="1289"/>
      <c r="D138" s="1289"/>
      <c r="E138" s="1289"/>
      <c r="F138" s="1289"/>
      <c r="G138" s="1289"/>
      <c r="H138" s="1289"/>
      <c r="I138" s="1289"/>
      <c r="J138" s="1289"/>
      <c r="K138" s="1289"/>
      <c r="L138" s="1289"/>
      <c r="M138" s="1289"/>
      <c r="N138" s="1289"/>
      <c r="O138" s="1289"/>
      <c r="P138" s="1289"/>
      <c r="Q138" s="1289"/>
      <c r="R138" s="1289"/>
      <c r="S138" s="1289"/>
      <c r="T138" s="1289"/>
      <c r="U138" s="1289"/>
      <c r="V138" s="1289"/>
      <c r="W138" s="1289"/>
      <c r="X138" s="1289"/>
      <c r="Y138" s="1289"/>
      <c r="Z138" s="1289"/>
      <c r="AA138" s="1289"/>
      <c r="AB138" s="1289"/>
      <c r="AC138" s="1289"/>
      <c r="AD138" s="1289"/>
    </row>
    <row r="139" spans="2:30">
      <c r="B139" s="1289"/>
      <c r="C139" s="1289"/>
      <c r="D139" s="1289"/>
      <c r="E139" s="1289"/>
      <c r="F139" s="1289"/>
      <c r="G139" s="1289"/>
      <c r="H139" s="1289"/>
      <c r="I139" s="1289"/>
      <c r="J139" s="1289"/>
      <c r="K139" s="1289"/>
      <c r="L139" s="1289"/>
      <c r="M139" s="1289"/>
      <c r="N139" s="1289"/>
      <c r="O139" s="1289"/>
      <c r="P139" s="1289"/>
      <c r="Q139" s="1289"/>
      <c r="R139" s="1289"/>
      <c r="S139" s="1289"/>
      <c r="T139" s="1289"/>
      <c r="U139" s="1289"/>
      <c r="V139" s="1289"/>
      <c r="W139" s="1289"/>
      <c r="X139" s="1289"/>
      <c r="Y139" s="1289"/>
      <c r="Z139" s="1289"/>
      <c r="AA139" s="1289"/>
      <c r="AB139" s="1289"/>
      <c r="AC139" s="1289"/>
      <c r="AD139" s="1289"/>
    </row>
    <row r="140" spans="2:30">
      <c r="B140" s="1289"/>
      <c r="C140" s="1289"/>
      <c r="D140" s="1289"/>
      <c r="E140" s="1289"/>
      <c r="F140" s="1289"/>
      <c r="G140" s="1289"/>
      <c r="H140" s="1289"/>
      <c r="I140" s="1289"/>
      <c r="J140" s="1289"/>
      <c r="K140" s="1289"/>
      <c r="L140" s="1289"/>
      <c r="M140" s="1289"/>
      <c r="N140" s="1289"/>
      <c r="O140" s="1289"/>
      <c r="P140" s="1289"/>
      <c r="Q140" s="1289"/>
      <c r="R140" s="1289"/>
      <c r="S140" s="1289"/>
      <c r="T140" s="1289"/>
      <c r="U140" s="1289"/>
      <c r="V140" s="1289"/>
      <c r="W140" s="1289"/>
      <c r="X140" s="1289"/>
      <c r="Y140" s="1289"/>
      <c r="Z140" s="1289"/>
      <c r="AA140" s="1289"/>
      <c r="AB140" s="1289"/>
      <c r="AC140" s="1289"/>
      <c r="AD140" s="1289"/>
    </row>
    <row r="141" spans="2:30">
      <c r="B141" s="1289"/>
      <c r="C141" s="1289"/>
      <c r="D141" s="1289"/>
      <c r="E141" s="1289"/>
      <c r="F141" s="1289"/>
      <c r="G141" s="1289"/>
      <c r="H141" s="1289"/>
      <c r="I141" s="1289"/>
      <c r="J141" s="1289"/>
      <c r="K141" s="1289"/>
      <c r="L141" s="1289"/>
      <c r="M141" s="1289"/>
      <c r="N141" s="1289"/>
      <c r="O141" s="1289"/>
      <c r="P141" s="1289"/>
      <c r="Q141" s="1289"/>
      <c r="R141" s="1289"/>
      <c r="S141" s="1289"/>
      <c r="T141" s="1289"/>
      <c r="U141" s="1289"/>
      <c r="V141" s="1289"/>
      <c r="W141" s="1289"/>
      <c r="X141" s="1289"/>
      <c r="Y141" s="1289"/>
      <c r="Z141" s="1289"/>
      <c r="AA141" s="1289"/>
      <c r="AB141" s="1289"/>
      <c r="AC141" s="1289"/>
      <c r="AD141" s="1289"/>
    </row>
    <row r="142" spans="2:30">
      <c r="B142" s="1289"/>
      <c r="C142" s="1289"/>
      <c r="D142" s="1289"/>
      <c r="E142" s="1289"/>
      <c r="F142" s="1289"/>
      <c r="G142" s="1289"/>
      <c r="H142" s="1289"/>
      <c r="I142" s="1289"/>
      <c r="J142" s="1289"/>
      <c r="K142" s="1289"/>
      <c r="L142" s="1289"/>
      <c r="M142" s="1289"/>
      <c r="N142" s="1289"/>
      <c r="O142" s="1289"/>
      <c r="P142" s="1289"/>
      <c r="Q142" s="1289"/>
      <c r="R142" s="1289"/>
      <c r="S142" s="1289"/>
      <c r="T142" s="1289"/>
      <c r="U142" s="1289"/>
      <c r="V142" s="1289"/>
      <c r="W142" s="1289"/>
      <c r="X142" s="1289"/>
      <c r="Y142" s="1289"/>
      <c r="Z142" s="1289"/>
      <c r="AA142" s="1289"/>
      <c r="AB142" s="1289"/>
      <c r="AC142" s="1289"/>
      <c r="AD142" s="1289"/>
    </row>
    <row r="143" spans="2:30">
      <c r="B143" s="1289"/>
      <c r="C143" s="1289"/>
      <c r="D143" s="1289"/>
      <c r="E143" s="1289"/>
      <c r="F143" s="1289"/>
      <c r="G143" s="1289"/>
      <c r="H143" s="1289"/>
      <c r="I143" s="1289"/>
      <c r="J143" s="1289"/>
      <c r="K143" s="1289"/>
      <c r="L143" s="1289"/>
      <c r="M143" s="1289"/>
      <c r="N143" s="1289"/>
      <c r="O143" s="1289"/>
      <c r="P143" s="1289"/>
      <c r="Q143" s="1289"/>
      <c r="R143" s="1289"/>
      <c r="S143" s="1289"/>
      <c r="T143" s="1289"/>
      <c r="U143" s="1289"/>
      <c r="V143" s="1289"/>
      <c r="W143" s="1289"/>
      <c r="X143" s="1289"/>
      <c r="Y143" s="1289"/>
      <c r="Z143" s="1289"/>
      <c r="AA143" s="1289"/>
      <c r="AB143" s="1289"/>
      <c r="AC143" s="1289"/>
      <c r="AD143" s="1289"/>
    </row>
    <row r="144" spans="2:30">
      <c r="B144" s="1289"/>
      <c r="C144" s="1289"/>
      <c r="D144" s="1289"/>
      <c r="E144" s="1289"/>
      <c r="F144" s="1289"/>
      <c r="G144" s="1289"/>
      <c r="H144" s="1289"/>
      <c r="I144" s="1289"/>
      <c r="J144" s="1289"/>
      <c r="K144" s="1289"/>
      <c r="L144" s="1289"/>
      <c r="M144" s="1289"/>
      <c r="N144" s="1289"/>
      <c r="O144" s="1289"/>
      <c r="P144" s="1289"/>
      <c r="Q144" s="1289"/>
      <c r="R144" s="1289"/>
      <c r="S144" s="1289"/>
      <c r="T144" s="1289"/>
      <c r="U144" s="1289"/>
      <c r="V144" s="1289"/>
      <c r="W144" s="1289"/>
      <c r="X144" s="1289"/>
      <c r="Y144" s="1289"/>
      <c r="Z144" s="1289"/>
      <c r="AA144" s="1289"/>
      <c r="AB144" s="1289"/>
      <c r="AC144" s="1289"/>
      <c r="AD144" s="1289"/>
    </row>
    <row r="145" spans="2:30">
      <c r="B145" s="1289"/>
      <c r="C145" s="1289"/>
      <c r="D145" s="1289"/>
      <c r="E145" s="1289"/>
      <c r="F145" s="1289"/>
      <c r="G145" s="1289"/>
      <c r="H145" s="1289"/>
      <c r="I145" s="1289"/>
      <c r="J145" s="1289"/>
      <c r="K145" s="1289"/>
      <c r="L145" s="1289"/>
      <c r="M145" s="1289"/>
      <c r="N145" s="1289"/>
      <c r="O145" s="1289"/>
      <c r="P145" s="1289"/>
      <c r="Q145" s="1289"/>
      <c r="R145" s="1289"/>
      <c r="S145" s="1289"/>
      <c r="T145" s="1289"/>
      <c r="U145" s="1289"/>
      <c r="V145" s="1289"/>
      <c r="W145" s="1289"/>
      <c r="X145" s="1289"/>
      <c r="Y145" s="1289"/>
      <c r="Z145" s="1289"/>
      <c r="AA145" s="1289"/>
      <c r="AB145" s="1289"/>
      <c r="AC145" s="1289"/>
      <c r="AD145" s="1289"/>
    </row>
    <row r="146" spans="2:30">
      <c r="B146" s="1289"/>
      <c r="C146" s="1289"/>
      <c r="D146" s="1289"/>
      <c r="E146" s="1289"/>
      <c r="F146" s="1289"/>
      <c r="G146" s="1289"/>
      <c r="H146" s="1289"/>
      <c r="I146" s="1289"/>
      <c r="J146" s="1289"/>
      <c r="K146" s="1289"/>
      <c r="L146" s="1289"/>
      <c r="M146" s="1289"/>
      <c r="N146" s="1289"/>
      <c r="O146" s="1289"/>
      <c r="P146" s="1289"/>
      <c r="Q146" s="1289"/>
      <c r="R146" s="1289"/>
      <c r="S146" s="1289"/>
      <c r="T146" s="1289"/>
      <c r="U146" s="1289"/>
      <c r="V146" s="1289"/>
      <c r="W146" s="1289"/>
      <c r="X146" s="1289"/>
      <c r="Y146" s="1289"/>
      <c r="Z146" s="1289"/>
      <c r="AA146" s="1289"/>
      <c r="AB146" s="1289"/>
      <c r="AC146" s="1289"/>
      <c r="AD146" s="1289"/>
    </row>
    <row r="147" spans="2:30">
      <c r="B147" s="1289"/>
      <c r="C147" s="1289"/>
      <c r="D147" s="1289"/>
      <c r="E147" s="1289"/>
      <c r="F147" s="1289"/>
      <c r="G147" s="1289"/>
      <c r="H147" s="1289"/>
      <c r="I147" s="1289"/>
      <c r="J147" s="1289"/>
      <c r="K147" s="1289"/>
      <c r="L147" s="1289"/>
      <c r="M147" s="1289"/>
      <c r="N147" s="1289"/>
      <c r="O147" s="1289"/>
      <c r="P147" s="1289"/>
      <c r="Q147" s="1289"/>
      <c r="R147" s="1289"/>
      <c r="S147" s="1289"/>
      <c r="T147" s="1289"/>
      <c r="U147" s="1289"/>
      <c r="V147" s="1289"/>
      <c r="W147" s="1289"/>
      <c r="X147" s="1289"/>
      <c r="Y147" s="1289"/>
      <c r="Z147" s="1289"/>
      <c r="AA147" s="1289"/>
      <c r="AB147" s="1289"/>
      <c r="AC147" s="1289"/>
      <c r="AD147" s="1289"/>
    </row>
    <row r="148" spans="2:30">
      <c r="B148" s="1289"/>
      <c r="C148" s="1289"/>
      <c r="D148" s="1289"/>
      <c r="E148" s="1289"/>
      <c r="F148" s="1289"/>
      <c r="G148" s="1289"/>
      <c r="H148" s="1289"/>
      <c r="I148" s="1289"/>
      <c r="J148" s="1289"/>
      <c r="K148" s="1289"/>
      <c r="L148" s="1289"/>
      <c r="M148" s="1289"/>
      <c r="N148" s="1289"/>
      <c r="O148" s="1289"/>
      <c r="P148" s="1289"/>
      <c r="Q148" s="1289"/>
      <c r="R148" s="1289"/>
      <c r="S148" s="1289"/>
      <c r="T148" s="1289"/>
      <c r="U148" s="1289"/>
      <c r="V148" s="1289"/>
      <c r="W148" s="1289"/>
      <c r="X148" s="1289"/>
      <c r="Y148" s="1289"/>
      <c r="Z148" s="1289"/>
      <c r="AA148" s="1289"/>
      <c r="AB148" s="1289"/>
      <c r="AC148" s="1289"/>
      <c r="AD148" s="1289"/>
    </row>
    <row r="149" spans="2:30">
      <c r="B149" s="1289"/>
      <c r="C149" s="1289"/>
      <c r="D149" s="1289"/>
      <c r="E149" s="1289"/>
      <c r="F149" s="1289"/>
      <c r="G149" s="1289"/>
      <c r="H149" s="1289"/>
      <c r="I149" s="1289"/>
      <c r="J149" s="1289"/>
      <c r="K149" s="1289"/>
      <c r="L149" s="1289"/>
      <c r="M149" s="1289"/>
      <c r="N149" s="1289"/>
      <c r="O149" s="1289"/>
      <c r="P149" s="1289"/>
      <c r="Q149" s="1289"/>
      <c r="R149" s="1289"/>
      <c r="S149" s="1289"/>
      <c r="T149" s="1289"/>
      <c r="U149" s="1289"/>
      <c r="V149" s="1289"/>
      <c r="W149" s="1289"/>
      <c r="X149" s="1289"/>
      <c r="Y149" s="1289"/>
      <c r="Z149" s="1289"/>
      <c r="AA149" s="1289"/>
      <c r="AB149" s="1289"/>
      <c r="AC149" s="1289"/>
      <c r="AD149" s="1289"/>
    </row>
    <row r="150" spans="2:30">
      <c r="B150" s="1289"/>
      <c r="C150" s="1289"/>
      <c r="D150" s="1289"/>
      <c r="E150" s="1289"/>
      <c r="F150" s="1289"/>
      <c r="G150" s="1289"/>
      <c r="H150" s="1289"/>
      <c r="I150" s="1289"/>
      <c r="J150" s="1289"/>
      <c r="K150" s="1289"/>
      <c r="L150" s="1289"/>
      <c r="M150" s="1289"/>
      <c r="N150" s="1289"/>
      <c r="O150" s="1289"/>
      <c r="P150" s="1289"/>
      <c r="Q150" s="1289"/>
      <c r="R150" s="1289"/>
      <c r="S150" s="1289"/>
      <c r="T150" s="1289"/>
      <c r="U150" s="1289"/>
      <c r="V150" s="1289"/>
      <c r="W150" s="1289"/>
      <c r="X150" s="1289"/>
      <c r="Y150" s="1289"/>
      <c r="Z150" s="1289"/>
      <c r="AA150" s="1289"/>
      <c r="AB150" s="1289"/>
      <c r="AC150" s="1289"/>
      <c r="AD150" s="1289"/>
    </row>
    <row r="151" spans="2:30">
      <c r="B151" s="1289"/>
      <c r="C151" s="1289"/>
      <c r="D151" s="1289"/>
      <c r="E151" s="1289"/>
      <c r="F151" s="1289"/>
      <c r="G151" s="1289"/>
      <c r="H151" s="1289"/>
      <c r="I151" s="1289"/>
      <c r="J151" s="1289"/>
      <c r="K151" s="1289"/>
      <c r="L151" s="1289"/>
      <c r="M151" s="1289"/>
      <c r="N151" s="1289"/>
      <c r="O151" s="1289"/>
      <c r="P151" s="1289"/>
      <c r="Q151" s="1289"/>
      <c r="R151" s="1289"/>
      <c r="S151" s="1289"/>
      <c r="T151" s="1289"/>
      <c r="U151" s="1289"/>
      <c r="V151" s="1289"/>
      <c r="W151" s="1289"/>
      <c r="X151" s="1289"/>
      <c r="Y151" s="1289"/>
      <c r="Z151" s="1289"/>
      <c r="AA151" s="1289"/>
      <c r="AB151" s="1289"/>
      <c r="AC151" s="1289"/>
      <c r="AD151" s="1289"/>
    </row>
    <row r="152" spans="2:30">
      <c r="B152" s="1289"/>
      <c r="C152" s="1289"/>
      <c r="D152" s="1289"/>
      <c r="E152" s="1289"/>
      <c r="F152" s="1289"/>
      <c r="G152" s="1289"/>
      <c r="H152" s="1289"/>
      <c r="I152" s="1289"/>
      <c r="J152" s="1289"/>
      <c r="K152" s="1289"/>
      <c r="L152" s="1289"/>
      <c r="M152" s="1289"/>
      <c r="N152" s="1289"/>
      <c r="O152" s="1289"/>
      <c r="P152" s="1289"/>
      <c r="Q152" s="1289"/>
      <c r="R152" s="1289"/>
      <c r="S152" s="1289"/>
      <c r="T152" s="1289"/>
      <c r="U152" s="1289"/>
      <c r="V152" s="1289"/>
      <c r="W152" s="1289"/>
      <c r="X152" s="1289"/>
      <c r="Y152" s="1289"/>
      <c r="Z152" s="1289"/>
      <c r="AA152" s="1289"/>
      <c r="AB152" s="1289"/>
      <c r="AC152" s="1289"/>
      <c r="AD152" s="1289"/>
    </row>
    <row r="153" spans="2:30">
      <c r="B153" s="1289"/>
      <c r="C153" s="1289"/>
      <c r="D153" s="1289"/>
      <c r="E153" s="1289"/>
      <c r="F153" s="1289"/>
      <c r="G153" s="1289"/>
      <c r="H153" s="1289"/>
      <c r="I153" s="1289"/>
      <c r="J153" s="1289"/>
      <c r="K153" s="1289"/>
      <c r="L153" s="1289"/>
      <c r="M153" s="1289"/>
      <c r="N153" s="1289"/>
      <c r="O153" s="1289"/>
      <c r="P153" s="1289"/>
      <c r="Q153" s="1289"/>
      <c r="R153" s="1289"/>
      <c r="S153" s="1289"/>
      <c r="T153" s="1289"/>
      <c r="U153" s="1289"/>
      <c r="V153" s="1289"/>
      <c r="W153" s="1289"/>
      <c r="X153" s="1289"/>
      <c r="Y153" s="1289"/>
      <c r="Z153" s="1289"/>
      <c r="AA153" s="1289"/>
      <c r="AB153" s="1289"/>
      <c r="AC153" s="1289"/>
      <c r="AD153" s="1289"/>
    </row>
    <row r="154" spans="2:30">
      <c r="B154" s="1289"/>
      <c r="C154" s="1289"/>
      <c r="D154" s="1289"/>
      <c r="E154" s="1289"/>
      <c r="F154" s="1289"/>
      <c r="G154" s="1289"/>
      <c r="H154" s="1289"/>
      <c r="I154" s="1289"/>
      <c r="J154" s="1289"/>
      <c r="K154" s="1289"/>
      <c r="L154" s="1289"/>
      <c r="M154" s="1289"/>
      <c r="N154" s="1289"/>
      <c r="O154" s="1289"/>
      <c r="P154" s="1289"/>
      <c r="Q154" s="1289"/>
      <c r="R154" s="1289"/>
      <c r="S154" s="1289"/>
      <c r="T154" s="1289"/>
      <c r="U154" s="1289"/>
      <c r="V154" s="1289"/>
      <c r="W154" s="1289"/>
      <c r="X154" s="1289"/>
      <c r="Y154" s="1289"/>
      <c r="Z154" s="1289"/>
      <c r="AA154" s="1289"/>
      <c r="AB154" s="1289"/>
      <c r="AC154" s="1289"/>
      <c r="AD154" s="1289"/>
    </row>
    <row r="155" spans="2:30">
      <c r="B155" s="1289"/>
      <c r="C155" s="1289"/>
      <c r="D155" s="1289"/>
      <c r="E155" s="1289"/>
      <c r="F155" s="1289"/>
      <c r="G155" s="1289"/>
      <c r="H155" s="1289"/>
      <c r="I155" s="1289"/>
      <c r="J155" s="1289"/>
      <c r="K155" s="1289"/>
      <c r="L155" s="1289"/>
      <c r="M155" s="1289"/>
      <c r="N155" s="1289"/>
      <c r="O155" s="1289"/>
      <c r="P155" s="1289"/>
      <c r="Q155" s="1289"/>
      <c r="R155" s="1289"/>
      <c r="S155" s="1289"/>
      <c r="T155" s="1289"/>
      <c r="U155" s="1289"/>
      <c r="V155" s="1289"/>
      <c r="W155" s="1289"/>
      <c r="X155" s="1289"/>
      <c r="Y155" s="1289"/>
      <c r="Z155" s="1289"/>
      <c r="AA155" s="1289"/>
      <c r="AB155" s="1289"/>
      <c r="AC155" s="1289"/>
      <c r="AD155" s="1289"/>
    </row>
    <row r="156" spans="2:30">
      <c r="B156" s="1289"/>
      <c r="C156" s="1289"/>
      <c r="D156" s="1289"/>
      <c r="E156" s="1289"/>
      <c r="F156" s="1289"/>
      <c r="G156" s="1289"/>
      <c r="H156" s="1289"/>
      <c r="I156" s="1289"/>
      <c r="J156" s="1289"/>
      <c r="K156" s="1289"/>
      <c r="L156" s="1289"/>
      <c r="M156" s="1289"/>
      <c r="N156" s="1289"/>
      <c r="O156" s="1289"/>
      <c r="P156" s="1289"/>
      <c r="Q156" s="1289"/>
      <c r="R156" s="1289"/>
      <c r="S156" s="1289"/>
      <c r="T156" s="1289"/>
      <c r="U156" s="1289"/>
      <c r="V156" s="1289"/>
      <c r="W156" s="1289"/>
      <c r="X156" s="1289"/>
      <c r="Y156" s="1289"/>
      <c r="Z156" s="1289"/>
      <c r="AA156" s="1289"/>
      <c r="AB156" s="1289"/>
      <c r="AC156" s="1289"/>
      <c r="AD156" s="1289"/>
    </row>
    <row r="157" spans="2:30">
      <c r="B157" s="1289"/>
      <c r="C157" s="1289"/>
      <c r="D157" s="1289"/>
      <c r="E157" s="1289"/>
      <c r="F157" s="1289"/>
      <c r="G157" s="1289"/>
      <c r="H157" s="1289"/>
      <c r="I157" s="1289"/>
      <c r="J157" s="1289"/>
      <c r="K157" s="1289"/>
      <c r="L157" s="1289"/>
      <c r="M157" s="1289"/>
      <c r="N157" s="1289"/>
      <c r="O157" s="1289"/>
      <c r="P157" s="1289"/>
      <c r="Q157" s="1289"/>
      <c r="R157" s="1289"/>
      <c r="S157" s="1289"/>
      <c r="T157" s="1289"/>
      <c r="U157" s="1289"/>
      <c r="V157" s="1289"/>
      <c r="W157" s="1289"/>
      <c r="X157" s="1289"/>
      <c r="Y157" s="1289"/>
      <c r="Z157" s="1289"/>
      <c r="AA157" s="1289"/>
      <c r="AB157" s="1289"/>
      <c r="AC157" s="1289"/>
      <c r="AD157" s="1289"/>
    </row>
    <row r="158" spans="2:30">
      <c r="B158" s="1289"/>
      <c r="C158" s="1289"/>
      <c r="D158" s="1289"/>
      <c r="E158" s="1289"/>
      <c r="F158" s="1289"/>
      <c r="G158" s="1289"/>
      <c r="H158" s="1289"/>
      <c r="I158" s="1289"/>
      <c r="J158" s="1289"/>
      <c r="K158" s="1289"/>
      <c r="L158" s="1289"/>
      <c r="M158" s="1289"/>
      <c r="N158" s="1289"/>
      <c r="O158" s="1289"/>
      <c r="P158" s="1289"/>
      <c r="Q158" s="1289"/>
      <c r="R158" s="1289"/>
      <c r="S158" s="1289"/>
      <c r="T158" s="1289"/>
      <c r="U158" s="1289"/>
      <c r="V158" s="1289"/>
      <c r="W158" s="1289"/>
      <c r="X158" s="1289"/>
      <c r="Y158" s="1289"/>
      <c r="Z158" s="1289"/>
      <c r="AA158" s="1289"/>
      <c r="AB158" s="1289"/>
      <c r="AC158" s="1289"/>
      <c r="AD158" s="1289"/>
    </row>
    <row r="159" spans="2:30">
      <c r="B159" s="1289"/>
      <c r="C159" s="1289"/>
      <c r="D159" s="1289"/>
      <c r="E159" s="1289"/>
      <c r="F159" s="1289"/>
      <c r="G159" s="1289"/>
      <c r="H159" s="1289"/>
      <c r="I159" s="1289"/>
      <c r="J159" s="1289"/>
      <c r="K159" s="1289"/>
      <c r="L159" s="1289"/>
      <c r="M159" s="1289"/>
      <c r="N159" s="1289"/>
      <c r="O159" s="1289"/>
      <c r="P159" s="1289"/>
      <c r="Q159" s="1289"/>
      <c r="R159" s="1289"/>
      <c r="S159" s="1289"/>
      <c r="T159" s="1289"/>
      <c r="U159" s="1289"/>
      <c r="V159" s="1289"/>
      <c r="W159" s="1289"/>
      <c r="X159" s="1289"/>
      <c r="Y159" s="1289"/>
      <c r="Z159" s="1289"/>
      <c r="AA159" s="1289"/>
      <c r="AB159" s="1289"/>
      <c r="AC159" s="1289"/>
      <c r="AD159" s="1289"/>
    </row>
    <row r="160" spans="2:30">
      <c r="B160" s="1289"/>
      <c r="C160" s="1289"/>
      <c r="D160" s="1289"/>
      <c r="E160" s="1289"/>
      <c r="F160" s="1289"/>
      <c r="G160" s="1289"/>
      <c r="H160" s="1289"/>
      <c r="I160" s="1289"/>
      <c r="J160" s="1289"/>
      <c r="K160" s="1289"/>
      <c r="L160" s="1289"/>
      <c r="M160" s="1289"/>
      <c r="N160" s="1289"/>
      <c r="O160" s="1289"/>
      <c r="P160" s="1289"/>
      <c r="Q160" s="1289"/>
      <c r="R160" s="1289"/>
      <c r="S160" s="1289"/>
      <c r="T160" s="1289"/>
      <c r="U160" s="1289"/>
      <c r="V160" s="1289"/>
      <c r="W160" s="1289"/>
      <c r="X160" s="1289"/>
      <c r="Y160" s="1289"/>
      <c r="Z160" s="1289"/>
      <c r="AA160" s="1289"/>
      <c r="AB160" s="1289"/>
      <c r="AC160" s="1289"/>
      <c r="AD160" s="1289"/>
    </row>
    <row r="161" spans="2:30">
      <c r="B161" s="1289"/>
      <c r="C161" s="1289"/>
      <c r="D161" s="1289"/>
      <c r="E161" s="1289"/>
      <c r="F161" s="1289"/>
      <c r="G161" s="1289"/>
      <c r="H161" s="1289"/>
      <c r="I161" s="1289"/>
      <c r="J161" s="1289"/>
      <c r="K161" s="1289"/>
      <c r="L161" s="1289"/>
      <c r="M161" s="1289"/>
      <c r="N161" s="1289"/>
      <c r="O161" s="1289"/>
      <c r="P161" s="1289"/>
      <c r="Q161" s="1289"/>
      <c r="R161" s="1289"/>
      <c r="S161" s="1289"/>
      <c r="T161" s="1289"/>
      <c r="U161" s="1289"/>
      <c r="V161" s="1289"/>
      <c r="W161" s="1289"/>
      <c r="X161" s="1289"/>
      <c r="Y161" s="1289"/>
      <c r="Z161" s="1289"/>
      <c r="AA161" s="1289"/>
      <c r="AB161" s="1289"/>
      <c r="AC161" s="1289"/>
      <c r="AD161" s="1289"/>
    </row>
    <row r="162" spans="2:30">
      <c r="B162" s="1289"/>
      <c r="C162" s="1289"/>
      <c r="D162" s="1289"/>
      <c r="E162" s="1289"/>
      <c r="F162" s="1289"/>
      <c r="G162" s="1289"/>
      <c r="H162" s="1289"/>
      <c r="I162" s="1289"/>
      <c r="J162" s="1289"/>
      <c r="K162" s="1289"/>
      <c r="L162" s="1289"/>
      <c r="M162" s="1289"/>
      <c r="N162" s="1289"/>
      <c r="O162" s="1289"/>
      <c r="P162" s="1289"/>
      <c r="Q162" s="1289"/>
      <c r="R162" s="1289"/>
      <c r="S162" s="1289"/>
      <c r="T162" s="1289"/>
      <c r="U162" s="1289"/>
      <c r="V162" s="1289"/>
      <c r="W162" s="1289"/>
      <c r="X162" s="1289"/>
      <c r="Y162" s="1289"/>
      <c r="Z162" s="1289"/>
      <c r="AA162" s="1289"/>
      <c r="AB162" s="1289"/>
      <c r="AC162" s="1289"/>
      <c r="AD162" s="1289"/>
    </row>
    <row r="163" spans="2:30">
      <c r="B163" s="1289"/>
      <c r="C163" s="1289"/>
      <c r="D163" s="1289"/>
      <c r="E163" s="1289"/>
      <c r="F163" s="1289"/>
      <c r="G163" s="1289"/>
      <c r="H163" s="1289"/>
      <c r="I163" s="1289"/>
      <c r="J163" s="1289"/>
      <c r="K163" s="1289"/>
      <c r="L163" s="1289"/>
      <c r="M163" s="1289"/>
      <c r="N163" s="1289"/>
      <c r="O163" s="1289"/>
      <c r="P163" s="1289"/>
      <c r="Q163" s="1289"/>
      <c r="R163" s="1289"/>
      <c r="S163" s="1289"/>
      <c r="T163" s="1289"/>
      <c r="U163" s="1289"/>
      <c r="V163" s="1289"/>
      <c r="W163" s="1289"/>
      <c r="X163" s="1289"/>
      <c r="Y163" s="1289"/>
      <c r="Z163" s="1289"/>
      <c r="AA163" s="1289"/>
      <c r="AB163" s="1289"/>
      <c r="AC163" s="1289"/>
      <c r="AD163" s="1289"/>
    </row>
    <row r="164" spans="2:30">
      <c r="B164" s="1289"/>
      <c r="C164" s="1289"/>
      <c r="D164" s="1289"/>
      <c r="E164" s="1289"/>
      <c r="F164" s="1289"/>
      <c r="G164" s="1289"/>
      <c r="H164" s="1289"/>
      <c r="I164" s="1289"/>
      <c r="J164" s="1289"/>
      <c r="K164" s="1289"/>
      <c r="L164" s="1289"/>
      <c r="M164" s="1289"/>
      <c r="N164" s="1289"/>
      <c r="O164" s="1289"/>
      <c r="P164" s="1289"/>
      <c r="Q164" s="1289"/>
      <c r="R164" s="1289"/>
      <c r="S164" s="1289"/>
      <c r="T164" s="1289"/>
      <c r="U164" s="1289"/>
      <c r="V164" s="1289"/>
      <c r="W164" s="1289"/>
      <c r="X164" s="1289"/>
      <c r="Y164" s="1289"/>
      <c r="Z164" s="1289"/>
      <c r="AA164" s="1289"/>
      <c r="AB164" s="1289"/>
      <c r="AC164" s="1289"/>
      <c r="AD164" s="1289"/>
    </row>
    <row r="165" spans="2:30">
      <c r="B165" s="1289"/>
      <c r="C165" s="1289"/>
      <c r="D165" s="1289"/>
      <c r="E165" s="1289"/>
      <c r="F165" s="1289"/>
      <c r="G165" s="1289"/>
      <c r="H165" s="1289"/>
      <c r="I165" s="1289"/>
      <c r="J165" s="1289"/>
      <c r="K165" s="1289"/>
      <c r="L165" s="1289"/>
      <c r="M165" s="1289"/>
      <c r="N165" s="1289"/>
      <c r="O165" s="1289"/>
      <c r="P165" s="1289"/>
      <c r="Q165" s="1289"/>
      <c r="R165" s="1289"/>
      <c r="S165" s="1289"/>
      <c r="T165" s="1289"/>
      <c r="U165" s="1289"/>
      <c r="V165" s="1289"/>
      <c r="W165" s="1289"/>
      <c r="X165" s="1289"/>
      <c r="Y165" s="1289"/>
      <c r="Z165" s="1289"/>
      <c r="AA165" s="1289"/>
      <c r="AB165" s="1289"/>
      <c r="AC165" s="1289"/>
      <c r="AD165" s="1289"/>
    </row>
    <row r="166" spans="2:30">
      <c r="B166" s="1289"/>
      <c r="C166" s="1289"/>
      <c r="D166" s="1289"/>
      <c r="E166" s="1289"/>
      <c r="F166" s="1289"/>
      <c r="G166" s="1289"/>
      <c r="H166" s="1289"/>
      <c r="I166" s="1289"/>
      <c r="J166" s="1289"/>
      <c r="K166" s="1289"/>
      <c r="L166" s="1289"/>
      <c r="M166" s="1289"/>
      <c r="N166" s="1289"/>
      <c r="O166" s="1289"/>
      <c r="P166" s="1289"/>
      <c r="Q166" s="1289"/>
      <c r="R166" s="1289"/>
      <c r="S166" s="1289"/>
      <c r="T166" s="1289"/>
      <c r="U166" s="1289"/>
      <c r="V166" s="1289"/>
      <c r="W166" s="1289"/>
      <c r="X166" s="1289"/>
      <c r="Y166" s="1289"/>
      <c r="Z166" s="1289"/>
      <c r="AA166" s="1289"/>
      <c r="AB166" s="1289"/>
      <c r="AC166" s="1289"/>
      <c r="AD166" s="1289"/>
    </row>
    <row r="167" spans="2:30">
      <c r="B167" s="1289"/>
      <c r="C167" s="1289"/>
      <c r="D167" s="1289"/>
      <c r="E167" s="1289"/>
      <c r="F167" s="1289"/>
      <c r="G167" s="1289"/>
      <c r="H167" s="1289"/>
      <c r="I167" s="1289"/>
      <c r="J167" s="1289"/>
      <c r="K167" s="1289"/>
      <c r="L167" s="1289"/>
      <c r="M167" s="1289"/>
      <c r="N167" s="1289"/>
      <c r="O167" s="1289"/>
      <c r="P167" s="1289"/>
      <c r="Q167" s="1289"/>
      <c r="R167" s="1289"/>
      <c r="S167" s="1289"/>
      <c r="T167" s="1289"/>
      <c r="U167" s="1289"/>
      <c r="V167" s="1289"/>
      <c r="W167" s="1289"/>
      <c r="X167" s="1289"/>
      <c r="Y167" s="1289"/>
      <c r="Z167" s="1289"/>
      <c r="AA167" s="1289"/>
      <c r="AB167" s="1289"/>
      <c r="AC167" s="1289"/>
      <c r="AD167" s="1289"/>
    </row>
    <row r="168" spans="2:30">
      <c r="B168" s="1289"/>
      <c r="C168" s="1289"/>
      <c r="D168" s="1289"/>
      <c r="E168" s="1289"/>
      <c r="F168" s="1289"/>
      <c r="G168" s="1289"/>
      <c r="H168" s="1289"/>
      <c r="I168" s="1289"/>
      <c r="J168" s="1289"/>
      <c r="K168" s="1289"/>
      <c r="L168" s="1289"/>
      <c r="M168" s="1289"/>
      <c r="N168" s="1289"/>
      <c r="O168" s="1289"/>
      <c r="P168" s="1289"/>
      <c r="Q168" s="1289"/>
      <c r="R168" s="1289"/>
      <c r="S168" s="1289"/>
      <c r="T168" s="1289"/>
      <c r="U168" s="1289"/>
      <c r="V168" s="1289"/>
      <c r="W168" s="1289"/>
      <c r="X168" s="1289"/>
      <c r="Y168" s="1289"/>
      <c r="Z168" s="1289"/>
      <c r="AA168" s="1289"/>
      <c r="AB168" s="1289"/>
      <c r="AC168" s="1289"/>
      <c r="AD168" s="1289"/>
    </row>
    <row r="169" spans="2:30">
      <c r="B169" s="1289"/>
      <c r="C169" s="1289"/>
      <c r="D169" s="1289"/>
      <c r="E169" s="1289"/>
      <c r="F169" s="1289"/>
      <c r="G169" s="1289"/>
      <c r="H169" s="1289"/>
      <c r="I169" s="1289"/>
      <c r="J169" s="1289"/>
      <c r="K169" s="1289"/>
      <c r="L169" s="1289"/>
      <c r="M169" s="1289"/>
      <c r="N169" s="1289"/>
      <c r="O169" s="1289"/>
      <c r="P169" s="1289"/>
      <c r="Q169" s="1289"/>
      <c r="R169" s="1289"/>
      <c r="S169" s="1289"/>
      <c r="T169" s="1289"/>
      <c r="U169" s="1289"/>
      <c r="V169" s="1289"/>
      <c r="W169" s="1289"/>
      <c r="X169" s="1289"/>
      <c r="Y169" s="1289"/>
      <c r="Z169" s="1289"/>
      <c r="AA169" s="1289"/>
      <c r="AB169" s="1289"/>
      <c r="AC169" s="1289"/>
      <c r="AD169" s="1289"/>
    </row>
    <row r="170" spans="2:30">
      <c r="B170" s="1289"/>
      <c r="C170" s="1289"/>
      <c r="D170" s="1289"/>
      <c r="E170" s="1289"/>
      <c r="F170" s="1289"/>
      <c r="G170" s="1289"/>
      <c r="H170" s="1289"/>
      <c r="I170" s="1289"/>
      <c r="J170" s="1289"/>
      <c r="K170" s="1289"/>
      <c r="L170" s="1289"/>
      <c r="M170" s="1289"/>
      <c r="N170" s="1289"/>
      <c r="O170" s="1289"/>
      <c r="P170" s="1289"/>
      <c r="Q170" s="1289"/>
      <c r="R170" s="1289"/>
      <c r="S170" s="1289"/>
      <c r="T170" s="1289"/>
      <c r="U170" s="1289"/>
      <c r="V170" s="1289"/>
      <c r="W170" s="1289"/>
      <c r="X170" s="1289"/>
      <c r="Y170" s="1289"/>
      <c r="Z170" s="1289"/>
      <c r="AA170" s="1289"/>
      <c r="AB170" s="1289"/>
      <c r="AC170" s="1289"/>
      <c r="AD170" s="1289"/>
    </row>
    <row r="171" spans="2:30">
      <c r="B171" s="1289"/>
      <c r="C171" s="1289"/>
      <c r="D171" s="1289"/>
      <c r="E171" s="1289"/>
      <c r="F171" s="1289"/>
      <c r="G171" s="1289"/>
      <c r="H171" s="1289"/>
      <c r="I171" s="1289"/>
      <c r="J171" s="1289"/>
      <c r="K171" s="1289"/>
      <c r="L171" s="1289"/>
      <c r="M171" s="1289"/>
      <c r="N171" s="1289"/>
      <c r="O171" s="1289"/>
      <c r="P171" s="1289"/>
      <c r="Q171" s="1289"/>
      <c r="R171" s="1289"/>
      <c r="S171" s="1289"/>
      <c r="T171" s="1289"/>
      <c r="U171" s="1289"/>
      <c r="V171" s="1289"/>
      <c r="W171" s="1289"/>
      <c r="X171" s="1289"/>
      <c r="Y171" s="1289"/>
      <c r="Z171" s="1289"/>
      <c r="AA171" s="1289"/>
      <c r="AB171" s="1289"/>
      <c r="AC171" s="1289"/>
      <c r="AD171" s="1289"/>
    </row>
    <row r="172" spans="2:30">
      <c r="B172" s="1289"/>
      <c r="C172" s="1289"/>
      <c r="D172" s="1289"/>
      <c r="E172" s="1289"/>
      <c r="F172" s="1289"/>
      <c r="G172" s="1289"/>
      <c r="H172" s="1289"/>
      <c r="I172" s="1289"/>
      <c r="J172" s="1289"/>
      <c r="K172" s="1289"/>
      <c r="L172" s="1289"/>
      <c r="M172" s="1289"/>
      <c r="N172" s="1289"/>
      <c r="O172" s="1289"/>
      <c r="P172" s="1289"/>
      <c r="Q172" s="1289"/>
      <c r="R172" s="1289"/>
      <c r="S172" s="1289"/>
      <c r="T172" s="1289"/>
      <c r="U172" s="1289"/>
      <c r="V172" s="1289"/>
      <c r="W172" s="1289"/>
      <c r="X172" s="1289"/>
      <c r="Y172" s="1289"/>
      <c r="Z172" s="1289"/>
      <c r="AA172" s="1289"/>
      <c r="AB172" s="1289"/>
      <c r="AC172" s="1289"/>
      <c r="AD172" s="1289"/>
    </row>
    <row r="173" spans="2:30">
      <c r="B173" s="1289"/>
      <c r="C173" s="1289"/>
      <c r="D173" s="1289"/>
      <c r="E173" s="1289"/>
      <c r="F173" s="1289"/>
      <c r="G173" s="1289"/>
      <c r="H173" s="1289"/>
      <c r="I173" s="1289"/>
      <c r="J173" s="1289"/>
      <c r="K173" s="1289"/>
      <c r="L173" s="1289"/>
      <c r="M173" s="1289"/>
      <c r="N173" s="1289"/>
      <c r="O173" s="1289"/>
      <c r="P173" s="1289"/>
      <c r="Q173" s="1289"/>
      <c r="R173" s="1289"/>
      <c r="S173" s="1289"/>
      <c r="T173" s="1289"/>
      <c r="U173" s="1289"/>
      <c r="V173" s="1289"/>
      <c r="W173" s="1289"/>
      <c r="X173" s="1289"/>
      <c r="Y173" s="1289"/>
      <c r="Z173" s="1289"/>
      <c r="AA173" s="1289"/>
      <c r="AB173" s="1289"/>
      <c r="AC173" s="1289"/>
      <c r="AD173" s="1289"/>
    </row>
    <row r="174" spans="2:30">
      <c r="B174" s="1289"/>
      <c r="C174" s="1289"/>
      <c r="D174" s="1289"/>
      <c r="E174" s="1289"/>
      <c r="F174" s="1289"/>
      <c r="G174" s="1289"/>
      <c r="H174" s="1289"/>
      <c r="I174" s="1289"/>
      <c r="J174" s="1289"/>
      <c r="K174" s="1289"/>
      <c r="L174" s="1289"/>
      <c r="M174" s="1289"/>
      <c r="N174" s="1289"/>
      <c r="O174" s="1289"/>
      <c r="P174" s="1289"/>
      <c r="Q174" s="1289"/>
      <c r="R174" s="1289"/>
      <c r="S174" s="1289"/>
      <c r="T174" s="1289"/>
      <c r="U174" s="1289"/>
      <c r="V174" s="1289"/>
      <c r="W174" s="1289"/>
      <c r="X174" s="1289"/>
      <c r="Y174" s="1289"/>
      <c r="Z174" s="1289"/>
      <c r="AA174" s="1289"/>
      <c r="AB174" s="1289"/>
      <c r="AC174" s="1289"/>
      <c r="AD174" s="1289"/>
    </row>
    <row r="175" spans="2:30">
      <c r="B175" s="1289"/>
      <c r="C175" s="1289"/>
      <c r="D175" s="1289"/>
      <c r="E175" s="1289"/>
      <c r="F175" s="1289"/>
      <c r="G175" s="1289"/>
      <c r="H175" s="1289"/>
      <c r="I175" s="1289"/>
      <c r="J175" s="1289"/>
      <c r="K175" s="1289"/>
      <c r="L175" s="1289"/>
      <c r="M175" s="1289"/>
      <c r="N175" s="1289"/>
      <c r="O175" s="1289"/>
      <c r="P175" s="1289"/>
      <c r="Q175" s="1289"/>
      <c r="R175" s="1289"/>
      <c r="S175" s="1289"/>
      <c r="T175" s="1289"/>
      <c r="U175" s="1289"/>
      <c r="V175" s="1289"/>
      <c r="W175" s="1289"/>
      <c r="X175" s="1289"/>
      <c r="Y175" s="1289"/>
      <c r="Z175" s="1289"/>
      <c r="AA175" s="1289"/>
      <c r="AB175" s="1289"/>
      <c r="AC175" s="1289"/>
      <c r="AD175" s="1289"/>
    </row>
    <row r="176" spans="2:30">
      <c r="B176" s="1289"/>
      <c r="C176" s="1289"/>
      <c r="D176" s="1289"/>
      <c r="E176" s="1289"/>
      <c r="F176" s="1289"/>
      <c r="G176" s="1289"/>
      <c r="H176" s="1289"/>
      <c r="I176" s="1289"/>
      <c r="J176" s="1289"/>
      <c r="K176" s="1289"/>
      <c r="L176" s="1289"/>
      <c r="M176" s="1289"/>
      <c r="N176" s="1289"/>
      <c r="O176" s="1289"/>
      <c r="P176" s="1289"/>
      <c r="Q176" s="1289"/>
      <c r="R176" s="1289"/>
      <c r="S176" s="1289"/>
      <c r="T176" s="1289"/>
      <c r="U176" s="1289"/>
      <c r="V176" s="1289"/>
      <c r="W176" s="1289"/>
      <c r="X176" s="1289"/>
      <c r="Y176" s="1289"/>
      <c r="Z176" s="1289"/>
      <c r="AA176" s="1289"/>
      <c r="AB176" s="1289"/>
      <c r="AC176" s="1289"/>
      <c r="AD176" s="1289"/>
    </row>
    <row r="177" spans="2:30">
      <c r="B177" s="1289"/>
      <c r="C177" s="1289"/>
      <c r="D177" s="1289"/>
      <c r="E177" s="1289"/>
      <c r="F177" s="1289"/>
      <c r="G177" s="1289"/>
      <c r="H177" s="1289"/>
      <c r="I177" s="1289"/>
      <c r="J177" s="1289"/>
      <c r="K177" s="1289"/>
      <c r="L177" s="1289"/>
      <c r="M177" s="1289"/>
      <c r="N177" s="1289"/>
      <c r="O177" s="1289"/>
      <c r="P177" s="1289"/>
      <c r="Q177" s="1289"/>
      <c r="R177" s="1289"/>
      <c r="S177" s="1289"/>
      <c r="T177" s="1289"/>
      <c r="U177" s="1289"/>
      <c r="V177" s="1289"/>
      <c r="W177" s="1289"/>
      <c r="X177" s="1289"/>
      <c r="Y177" s="1289"/>
      <c r="Z177" s="1289"/>
      <c r="AA177" s="1289"/>
      <c r="AB177" s="1289"/>
      <c r="AC177" s="1289"/>
      <c r="AD177" s="1289"/>
    </row>
    <row r="178" spans="2:30">
      <c r="B178" s="1289"/>
      <c r="C178" s="1289"/>
      <c r="D178" s="1289"/>
      <c r="E178" s="1289"/>
      <c r="F178" s="1289"/>
      <c r="G178" s="1289"/>
      <c r="H178" s="1289"/>
      <c r="I178" s="1289"/>
      <c r="J178" s="1289"/>
      <c r="K178" s="1289"/>
      <c r="L178" s="1289"/>
      <c r="M178" s="1289"/>
      <c r="N178" s="1289"/>
      <c r="O178" s="1289"/>
      <c r="P178" s="1289"/>
      <c r="Q178" s="1289"/>
      <c r="R178" s="1289"/>
      <c r="S178" s="1289"/>
      <c r="T178" s="1289"/>
      <c r="U178" s="1289"/>
      <c r="V178" s="1289"/>
      <c r="W178" s="1289"/>
      <c r="X178" s="1289"/>
      <c r="Y178" s="1289"/>
      <c r="Z178" s="1289"/>
      <c r="AA178" s="1289"/>
      <c r="AB178" s="1289"/>
      <c r="AC178" s="1289"/>
      <c r="AD178" s="1289"/>
    </row>
    <row r="179" spans="2:30">
      <c r="B179" s="1289"/>
      <c r="C179" s="1289"/>
      <c r="D179" s="1289"/>
      <c r="E179" s="1289"/>
      <c r="F179" s="1289"/>
      <c r="G179" s="1289"/>
      <c r="H179" s="1289"/>
      <c r="I179" s="1289"/>
      <c r="J179" s="1289"/>
      <c r="K179" s="1289"/>
      <c r="L179" s="1289"/>
      <c r="M179" s="1289"/>
      <c r="N179" s="1289"/>
      <c r="O179" s="1289"/>
      <c r="P179" s="1289"/>
      <c r="Q179" s="1289"/>
      <c r="R179" s="1289"/>
      <c r="S179" s="1289"/>
      <c r="T179" s="1289"/>
      <c r="U179" s="1289"/>
      <c r="V179" s="1289"/>
      <c r="W179" s="1289"/>
      <c r="X179" s="1289"/>
      <c r="Y179" s="1289"/>
      <c r="Z179" s="1289"/>
      <c r="AA179" s="1289"/>
      <c r="AB179" s="1289"/>
      <c r="AC179" s="1289"/>
      <c r="AD179" s="1289"/>
    </row>
    <row r="180" spans="2:30">
      <c r="B180" s="1289"/>
      <c r="C180" s="1289"/>
      <c r="D180" s="1289"/>
      <c r="E180" s="1289"/>
      <c r="F180" s="1289"/>
      <c r="G180" s="1289"/>
      <c r="H180" s="1289"/>
      <c r="I180" s="1289"/>
      <c r="J180" s="1289"/>
      <c r="K180" s="1289"/>
      <c r="L180" s="1289"/>
      <c r="M180" s="1289"/>
      <c r="N180" s="1289"/>
      <c r="O180" s="1289"/>
      <c r="P180" s="1289"/>
      <c r="Q180" s="1289"/>
      <c r="R180" s="1289"/>
      <c r="S180" s="1289"/>
      <c r="T180" s="1289"/>
      <c r="U180" s="1289"/>
      <c r="V180" s="1289"/>
      <c r="W180" s="1289"/>
      <c r="X180" s="1289"/>
      <c r="Y180" s="1289"/>
      <c r="Z180" s="1289"/>
      <c r="AA180" s="1289"/>
      <c r="AB180" s="1289"/>
      <c r="AC180" s="1289"/>
      <c r="AD180" s="1289"/>
    </row>
    <row r="181" spans="2:30">
      <c r="B181" s="1289"/>
      <c r="C181" s="1289"/>
      <c r="D181" s="1289"/>
      <c r="E181" s="1289"/>
      <c r="F181" s="1289"/>
      <c r="G181" s="1289"/>
      <c r="H181" s="1289"/>
      <c r="I181" s="1289"/>
      <c r="J181" s="1289"/>
      <c r="K181" s="1289"/>
      <c r="L181" s="1289"/>
      <c r="M181" s="1289"/>
      <c r="N181" s="1289"/>
      <c r="O181" s="1289"/>
      <c r="P181" s="1289"/>
      <c r="Q181" s="1289"/>
      <c r="R181" s="1289"/>
      <c r="S181" s="1289"/>
      <c r="T181" s="1289"/>
      <c r="U181" s="1289"/>
      <c r="V181" s="1289"/>
      <c r="W181" s="1289"/>
      <c r="X181" s="1289"/>
      <c r="Y181" s="1289"/>
      <c r="Z181" s="1289"/>
      <c r="AA181" s="1289"/>
      <c r="AB181" s="1289"/>
      <c r="AC181" s="1289"/>
      <c r="AD181" s="1289"/>
    </row>
    <row r="182" spans="2:30">
      <c r="B182" s="1289"/>
      <c r="C182" s="1289"/>
      <c r="D182" s="1289"/>
      <c r="E182" s="1289"/>
      <c r="F182" s="1289"/>
      <c r="G182" s="1289"/>
      <c r="H182" s="1289"/>
      <c r="I182" s="1289"/>
      <c r="J182" s="1289"/>
      <c r="K182" s="1289"/>
      <c r="L182" s="1289"/>
      <c r="M182" s="1289"/>
      <c r="N182" s="1289"/>
      <c r="O182" s="1289"/>
      <c r="P182" s="1289"/>
      <c r="Q182" s="1289"/>
      <c r="R182" s="1289"/>
      <c r="S182" s="1289"/>
      <c r="T182" s="1289"/>
      <c r="U182" s="1289"/>
      <c r="V182" s="1289"/>
      <c r="W182" s="1289"/>
      <c r="X182" s="1289"/>
      <c r="Y182" s="1289"/>
      <c r="Z182" s="1289"/>
      <c r="AA182" s="1289"/>
      <c r="AB182" s="1289"/>
      <c r="AC182" s="1289"/>
      <c r="AD182" s="1289"/>
    </row>
    <row r="183" spans="2:30">
      <c r="B183" s="1289"/>
      <c r="C183" s="1289"/>
      <c r="D183" s="1289"/>
      <c r="E183" s="1289"/>
      <c r="F183" s="1289"/>
      <c r="G183" s="1289"/>
      <c r="H183" s="1289"/>
      <c r="I183" s="1289"/>
      <c r="J183" s="1289"/>
      <c r="K183" s="1289"/>
      <c r="L183" s="1289"/>
      <c r="M183" s="1289"/>
      <c r="N183" s="1289"/>
      <c r="O183" s="1289"/>
      <c r="P183" s="1289"/>
      <c r="Q183" s="1289"/>
      <c r="R183" s="1289"/>
      <c r="S183" s="1289"/>
      <c r="T183" s="1289"/>
      <c r="U183" s="1289"/>
      <c r="V183" s="1289"/>
      <c r="W183" s="1289"/>
      <c r="X183" s="1289"/>
      <c r="Y183" s="1289"/>
      <c r="Z183" s="1289"/>
      <c r="AA183" s="1289"/>
      <c r="AB183" s="1289"/>
      <c r="AC183" s="1289"/>
      <c r="AD183" s="1289"/>
    </row>
    <row r="184" spans="2:30">
      <c r="B184" s="1289"/>
      <c r="C184" s="1289"/>
      <c r="D184" s="1289"/>
      <c r="E184" s="1289"/>
      <c r="F184" s="1289"/>
      <c r="G184" s="1289"/>
      <c r="H184" s="1289"/>
      <c r="I184" s="1289"/>
      <c r="J184" s="1289"/>
      <c r="K184" s="1289"/>
      <c r="L184" s="1289"/>
      <c r="M184" s="1289"/>
      <c r="N184" s="1289"/>
      <c r="O184" s="1289"/>
      <c r="P184" s="1289"/>
      <c r="Q184" s="1289"/>
      <c r="R184" s="1289"/>
      <c r="S184" s="1289"/>
      <c r="T184" s="1289"/>
      <c r="U184" s="1289"/>
      <c r="V184" s="1289"/>
      <c r="W184" s="1289"/>
      <c r="X184" s="1289"/>
      <c r="Y184" s="1289"/>
      <c r="Z184" s="1289"/>
      <c r="AA184" s="1289"/>
      <c r="AB184" s="1289"/>
      <c r="AC184" s="1289"/>
      <c r="AD184" s="1289"/>
    </row>
    <row r="185" spans="2:30">
      <c r="B185" s="1289"/>
      <c r="C185" s="1289"/>
      <c r="D185" s="1289"/>
      <c r="E185" s="1289"/>
      <c r="F185" s="1289"/>
      <c r="G185" s="1289"/>
      <c r="H185" s="1289"/>
      <c r="I185" s="1289"/>
      <c r="J185" s="1289"/>
      <c r="K185" s="1289"/>
      <c r="L185" s="1289"/>
      <c r="M185" s="1289"/>
      <c r="N185" s="1289"/>
      <c r="O185" s="1289"/>
      <c r="P185" s="1289"/>
      <c r="Q185" s="1289"/>
      <c r="R185" s="1289"/>
      <c r="S185" s="1289"/>
      <c r="T185" s="1289"/>
      <c r="U185" s="1289"/>
      <c r="V185" s="1289"/>
      <c r="W185" s="1289"/>
      <c r="X185" s="1289"/>
      <c r="Y185" s="1289"/>
      <c r="Z185" s="1289"/>
      <c r="AA185" s="1289"/>
      <c r="AB185" s="1289"/>
      <c r="AC185" s="1289"/>
      <c r="AD185" s="1289"/>
    </row>
    <row r="186" spans="2:30">
      <c r="B186" s="1289"/>
      <c r="C186" s="1289"/>
      <c r="D186" s="1289"/>
      <c r="E186" s="1289"/>
      <c r="F186" s="1289"/>
      <c r="G186" s="1289"/>
      <c r="H186" s="1289"/>
      <c r="I186" s="1289"/>
      <c r="J186" s="1289"/>
      <c r="K186" s="1289"/>
      <c r="L186" s="1289"/>
      <c r="M186" s="1289"/>
      <c r="N186" s="1289"/>
      <c r="O186" s="1289"/>
      <c r="P186" s="1289"/>
      <c r="Q186" s="1289"/>
      <c r="R186" s="1289"/>
      <c r="S186" s="1289"/>
      <c r="T186" s="1289"/>
      <c r="U186" s="1289"/>
      <c r="V186" s="1289"/>
      <c r="W186" s="1289"/>
      <c r="X186" s="1289"/>
      <c r="Y186" s="1289"/>
      <c r="Z186" s="1289"/>
      <c r="AA186" s="1289"/>
      <c r="AB186" s="1289"/>
      <c r="AC186" s="1289"/>
      <c r="AD186" s="1289"/>
    </row>
    <row r="187" spans="2:30">
      <c r="B187" s="1289"/>
      <c r="C187" s="1289"/>
      <c r="D187" s="1289"/>
      <c r="E187" s="1289"/>
      <c r="F187" s="1289"/>
      <c r="G187" s="1289"/>
      <c r="H187" s="1289"/>
      <c r="I187" s="1289"/>
      <c r="J187" s="1289"/>
      <c r="K187" s="1289"/>
      <c r="L187" s="1289"/>
      <c r="M187" s="1289"/>
      <c r="N187" s="1289"/>
      <c r="O187" s="1289"/>
      <c r="P187" s="1289"/>
      <c r="Q187" s="1289"/>
      <c r="R187" s="1289"/>
      <c r="S187" s="1289"/>
      <c r="T187" s="1289"/>
      <c r="U187" s="1289"/>
      <c r="V187" s="1289"/>
      <c r="W187" s="1289"/>
      <c r="X187" s="1289"/>
      <c r="Y187" s="1289"/>
      <c r="Z187" s="1289"/>
      <c r="AA187" s="1289"/>
      <c r="AB187" s="1289"/>
      <c r="AC187" s="1289"/>
      <c r="AD187" s="1289"/>
    </row>
    <row r="188" spans="2:30">
      <c r="B188" s="1289"/>
      <c r="C188" s="1289"/>
      <c r="D188" s="1289"/>
      <c r="E188" s="1289"/>
      <c r="F188" s="1289"/>
      <c r="G188" s="1289"/>
      <c r="H188" s="1289"/>
      <c r="I188" s="1289"/>
      <c r="J188" s="1289"/>
      <c r="K188" s="1289"/>
      <c r="L188" s="1289"/>
      <c r="M188" s="1289"/>
      <c r="N188" s="1289"/>
      <c r="O188" s="1289"/>
      <c r="P188" s="1289"/>
      <c r="Q188" s="1289"/>
      <c r="R188" s="1289"/>
      <c r="S188" s="1289"/>
      <c r="T188" s="1289"/>
      <c r="U188" s="1289"/>
      <c r="V188" s="1289"/>
      <c r="W188" s="1289"/>
      <c r="X188" s="1289"/>
      <c r="Y188" s="1289"/>
      <c r="Z188" s="1289"/>
      <c r="AA188" s="1289"/>
      <c r="AB188" s="1289"/>
      <c r="AC188" s="1289"/>
      <c r="AD188" s="1289"/>
    </row>
    <row r="189" spans="2:30">
      <c r="B189" s="1289"/>
      <c r="C189" s="1289"/>
      <c r="D189" s="1289"/>
      <c r="E189" s="1289"/>
      <c r="F189" s="1289"/>
      <c r="G189" s="1289"/>
      <c r="H189" s="1289"/>
      <c r="I189" s="1289"/>
      <c r="J189" s="1289"/>
      <c r="K189" s="1289"/>
      <c r="L189" s="1289"/>
      <c r="M189" s="1289"/>
      <c r="N189" s="1289"/>
      <c r="O189" s="1289"/>
      <c r="P189" s="1289"/>
      <c r="Q189" s="1289"/>
      <c r="R189" s="1289"/>
      <c r="S189" s="1289"/>
      <c r="T189" s="1289"/>
      <c r="U189" s="1289"/>
      <c r="V189" s="1289"/>
      <c r="W189" s="1289"/>
      <c r="X189" s="1289"/>
      <c r="Y189" s="1289"/>
      <c r="Z189" s="1289"/>
      <c r="AA189" s="1289"/>
      <c r="AB189" s="1289"/>
      <c r="AC189" s="1289"/>
      <c r="AD189" s="1289"/>
    </row>
    <row r="190" spans="2:30">
      <c r="B190" s="1289"/>
      <c r="C190" s="1289"/>
      <c r="D190" s="1289"/>
      <c r="E190" s="1289"/>
      <c r="F190" s="1289"/>
      <c r="G190" s="1289"/>
      <c r="H190" s="1289"/>
      <c r="I190" s="1289"/>
      <c r="J190" s="1289"/>
      <c r="K190" s="1289"/>
      <c r="L190" s="1289"/>
      <c r="M190" s="1289"/>
      <c r="N190" s="1289"/>
      <c r="O190" s="1289"/>
      <c r="P190" s="1289"/>
      <c r="Q190" s="1289"/>
      <c r="R190" s="1289"/>
      <c r="S190" s="1289"/>
      <c r="T190" s="1289"/>
      <c r="U190" s="1289"/>
      <c r="V190" s="1289"/>
      <c r="W190" s="1289"/>
      <c r="X190" s="1289"/>
      <c r="Y190" s="1289"/>
      <c r="Z190" s="1289"/>
      <c r="AA190" s="1289"/>
      <c r="AB190" s="1289"/>
      <c r="AC190" s="1289"/>
      <c r="AD190" s="1289"/>
    </row>
    <row r="191" spans="2:30">
      <c r="B191" s="1289"/>
      <c r="C191" s="1289"/>
      <c r="D191" s="1289"/>
      <c r="E191" s="1289"/>
      <c r="F191" s="1289"/>
      <c r="G191" s="1289"/>
      <c r="H191" s="1289"/>
      <c r="I191" s="1289"/>
      <c r="J191" s="1289"/>
      <c r="K191" s="1289"/>
      <c r="L191" s="1289"/>
      <c r="M191" s="1289"/>
      <c r="N191" s="1289"/>
      <c r="O191" s="1289"/>
      <c r="P191" s="1289"/>
      <c r="Q191" s="1289"/>
      <c r="R191" s="1289"/>
      <c r="S191" s="1289"/>
      <c r="T191" s="1289"/>
      <c r="U191" s="1289"/>
      <c r="V191" s="1289"/>
      <c r="W191" s="1289"/>
      <c r="X191" s="1289"/>
      <c r="Y191" s="1289"/>
      <c r="Z191" s="1289"/>
      <c r="AA191" s="1289"/>
      <c r="AB191" s="1289"/>
      <c r="AC191" s="1289"/>
      <c r="AD191" s="1289"/>
    </row>
    <row r="192" spans="2:30">
      <c r="B192" s="1289"/>
      <c r="C192" s="1289"/>
      <c r="D192" s="1289"/>
      <c r="E192" s="1289"/>
      <c r="F192" s="1289"/>
      <c r="G192" s="1289"/>
      <c r="H192" s="1289"/>
      <c r="I192" s="1289"/>
      <c r="J192" s="1289"/>
      <c r="K192" s="1289"/>
      <c r="L192" s="1289"/>
      <c r="M192" s="1289"/>
      <c r="N192" s="1289"/>
      <c r="O192" s="1289"/>
      <c r="P192" s="1289"/>
      <c r="Q192" s="1289"/>
      <c r="R192" s="1289"/>
      <c r="S192" s="1289"/>
      <c r="T192" s="1289"/>
      <c r="U192" s="1289"/>
      <c r="V192" s="1289"/>
      <c r="W192" s="1289"/>
      <c r="X192" s="1289"/>
      <c r="Y192" s="1289"/>
      <c r="Z192" s="1289"/>
      <c r="AA192" s="1289"/>
      <c r="AB192" s="1289"/>
      <c r="AC192" s="1289"/>
      <c r="AD192" s="1289"/>
    </row>
    <row r="193" spans="2:30">
      <c r="B193" s="1289"/>
      <c r="C193" s="1289"/>
      <c r="D193" s="1289"/>
      <c r="E193" s="1289"/>
      <c r="F193" s="1289"/>
      <c r="G193" s="1289"/>
      <c r="H193" s="1289"/>
      <c r="I193" s="1289"/>
      <c r="J193" s="1289"/>
      <c r="K193" s="1289"/>
      <c r="L193" s="1289"/>
      <c r="M193" s="1289"/>
      <c r="N193" s="1289"/>
      <c r="O193" s="1289"/>
      <c r="P193" s="1289"/>
      <c r="Q193" s="1289"/>
      <c r="R193" s="1289"/>
      <c r="S193" s="1289"/>
      <c r="T193" s="1289"/>
      <c r="U193" s="1289"/>
      <c r="V193" s="1289"/>
      <c r="W193" s="1289"/>
      <c r="X193" s="1289"/>
      <c r="Y193" s="1289"/>
      <c r="Z193" s="1289"/>
      <c r="AA193" s="1289"/>
      <c r="AB193" s="1289"/>
      <c r="AC193" s="1289"/>
      <c r="AD193" s="1289"/>
    </row>
    <row r="194" spans="2:30">
      <c r="B194" s="1289"/>
      <c r="C194" s="1289"/>
      <c r="D194" s="1289"/>
      <c r="E194" s="1289"/>
      <c r="F194" s="1289"/>
      <c r="G194" s="1289"/>
      <c r="H194" s="1289"/>
      <c r="I194" s="1289"/>
      <c r="J194" s="1289"/>
      <c r="K194" s="1289"/>
      <c r="L194" s="1289"/>
      <c r="M194" s="1289"/>
      <c r="N194" s="1289"/>
      <c r="O194" s="1289"/>
      <c r="P194" s="1289"/>
      <c r="Q194" s="1289"/>
      <c r="R194" s="1289"/>
      <c r="S194" s="1289"/>
      <c r="T194" s="1289"/>
      <c r="U194" s="1289"/>
      <c r="V194" s="1289"/>
      <c r="W194" s="1289"/>
      <c r="X194" s="1289"/>
      <c r="Y194" s="1289"/>
      <c r="Z194" s="1289"/>
      <c r="AA194" s="1289"/>
      <c r="AB194" s="1289"/>
      <c r="AC194" s="1289"/>
      <c r="AD194" s="1289"/>
    </row>
    <row r="195" spans="2:30">
      <c r="B195" s="1289"/>
      <c r="C195" s="1289"/>
      <c r="D195" s="1289"/>
      <c r="E195" s="1289"/>
      <c r="F195" s="1289"/>
      <c r="G195" s="1289"/>
      <c r="H195" s="1289"/>
      <c r="I195" s="1289"/>
      <c r="J195" s="1289"/>
      <c r="K195" s="1289"/>
      <c r="L195" s="1289"/>
      <c r="M195" s="1289"/>
      <c r="N195" s="1289"/>
      <c r="O195" s="1289"/>
      <c r="P195" s="1289"/>
      <c r="Q195" s="1289"/>
      <c r="R195" s="1289"/>
      <c r="S195" s="1289"/>
      <c r="T195" s="1289"/>
      <c r="U195" s="1289"/>
      <c r="V195" s="1289"/>
      <c r="W195" s="1289"/>
      <c r="X195" s="1289"/>
      <c r="Y195" s="1289"/>
      <c r="Z195" s="1289"/>
      <c r="AA195" s="1289"/>
      <c r="AB195" s="1289"/>
      <c r="AC195" s="1289"/>
      <c r="AD195" s="1289"/>
    </row>
    <row r="196" spans="2:30">
      <c r="B196" s="1289"/>
      <c r="C196" s="1289"/>
      <c r="D196" s="1289"/>
      <c r="E196" s="1289"/>
      <c r="F196" s="1289"/>
      <c r="G196" s="1289"/>
      <c r="H196" s="1289"/>
      <c r="I196" s="1289"/>
      <c r="J196" s="1289"/>
      <c r="K196" s="1289"/>
      <c r="L196" s="1289"/>
      <c r="M196" s="1289"/>
      <c r="N196" s="1289"/>
      <c r="O196" s="1289"/>
      <c r="P196" s="1289"/>
      <c r="Q196" s="1289"/>
      <c r="R196" s="1289"/>
      <c r="S196" s="1289"/>
      <c r="T196" s="1289"/>
      <c r="U196" s="1289"/>
      <c r="V196" s="1289"/>
      <c r="W196" s="1289"/>
      <c r="X196" s="1289"/>
      <c r="Y196" s="1289"/>
      <c r="Z196" s="1289"/>
      <c r="AA196" s="1289"/>
      <c r="AB196" s="1289"/>
      <c r="AC196" s="1289"/>
      <c r="AD196" s="1289"/>
    </row>
    <row r="197" spans="2:30">
      <c r="B197" s="1289"/>
      <c r="C197" s="1289"/>
      <c r="D197" s="1289"/>
      <c r="E197" s="1289"/>
      <c r="F197" s="1289"/>
      <c r="G197" s="1289"/>
      <c r="H197" s="1289"/>
      <c r="I197" s="1289"/>
      <c r="J197" s="1289"/>
      <c r="K197" s="1289"/>
      <c r="L197" s="1289"/>
      <c r="M197" s="1289"/>
      <c r="N197" s="1289"/>
      <c r="O197" s="1289"/>
      <c r="P197" s="1289"/>
      <c r="Q197" s="1289"/>
      <c r="R197" s="1289"/>
      <c r="S197" s="1289"/>
      <c r="T197" s="1289"/>
      <c r="U197" s="1289"/>
      <c r="V197" s="1289"/>
      <c r="W197" s="1289"/>
      <c r="X197" s="1289"/>
      <c r="Y197" s="1289"/>
      <c r="Z197" s="1289"/>
      <c r="AA197" s="1289"/>
      <c r="AB197" s="1289"/>
      <c r="AC197" s="1289"/>
      <c r="AD197" s="1289"/>
    </row>
    <row r="198" spans="2:30">
      <c r="B198" s="1289"/>
      <c r="C198" s="1289"/>
      <c r="D198" s="1289"/>
      <c r="E198" s="1289"/>
      <c r="F198" s="1289"/>
      <c r="G198" s="1289"/>
      <c r="H198" s="1289"/>
      <c r="I198" s="1289"/>
      <c r="J198" s="1289"/>
      <c r="K198" s="1289"/>
      <c r="L198" s="1289"/>
      <c r="M198" s="1289"/>
      <c r="N198" s="1289"/>
      <c r="O198" s="1289"/>
      <c r="P198" s="1289"/>
      <c r="Q198" s="1289"/>
      <c r="R198" s="1289"/>
      <c r="S198" s="1289"/>
      <c r="T198" s="1289"/>
      <c r="U198" s="1289"/>
      <c r="V198" s="1289"/>
      <c r="W198" s="1289"/>
      <c r="X198" s="1289"/>
      <c r="Y198" s="1289"/>
      <c r="Z198" s="1289"/>
      <c r="AA198" s="1289"/>
      <c r="AB198" s="1289"/>
      <c r="AC198" s="1289"/>
      <c r="AD198" s="1289"/>
    </row>
    <row r="199" spans="2:30">
      <c r="B199" s="1289"/>
      <c r="C199" s="1289"/>
      <c r="D199" s="1289"/>
      <c r="E199" s="1289"/>
      <c r="F199" s="1289"/>
      <c r="G199" s="1289"/>
      <c r="H199" s="1289"/>
      <c r="I199" s="1289"/>
      <c r="J199" s="1289"/>
      <c r="K199" s="1289"/>
      <c r="L199" s="1289"/>
      <c r="M199" s="1289"/>
      <c r="N199" s="1289"/>
      <c r="O199" s="1289"/>
      <c r="P199" s="1289"/>
      <c r="Q199" s="1289"/>
      <c r="R199" s="1289"/>
      <c r="S199" s="1289"/>
      <c r="T199" s="1289"/>
      <c r="U199" s="1289"/>
      <c r="V199" s="1289"/>
      <c r="W199" s="1289"/>
      <c r="X199" s="1289"/>
      <c r="Y199" s="1289"/>
      <c r="Z199" s="1289"/>
      <c r="AA199" s="1289"/>
      <c r="AB199" s="1289"/>
      <c r="AC199" s="1289"/>
      <c r="AD199" s="1289"/>
    </row>
    <row r="200" spans="2:30">
      <c r="B200" s="1289"/>
      <c r="C200" s="1289"/>
      <c r="D200" s="1289"/>
      <c r="E200" s="1289"/>
      <c r="F200" s="1289"/>
      <c r="G200" s="1289"/>
      <c r="H200" s="1289"/>
      <c r="I200" s="1289"/>
      <c r="J200" s="1289"/>
      <c r="K200" s="1289"/>
      <c r="L200" s="1289"/>
      <c r="M200" s="1289"/>
      <c r="N200" s="1289"/>
      <c r="O200" s="1289"/>
      <c r="P200" s="1289"/>
      <c r="Q200" s="1289"/>
      <c r="R200" s="1289"/>
      <c r="S200" s="1289"/>
      <c r="T200" s="1289"/>
      <c r="U200" s="1289"/>
      <c r="V200" s="1289"/>
      <c r="W200" s="1289"/>
      <c r="X200" s="1289"/>
      <c r="Y200" s="1289"/>
      <c r="Z200" s="1289"/>
      <c r="AA200" s="1289"/>
      <c r="AB200" s="1289"/>
      <c r="AC200" s="1289"/>
      <c r="AD200" s="1289"/>
    </row>
    <row r="201" spans="2:30">
      <c r="B201" s="1289"/>
      <c r="C201" s="1289"/>
      <c r="D201" s="1289"/>
      <c r="E201" s="1289"/>
      <c r="F201" s="1289"/>
      <c r="G201" s="1289"/>
      <c r="H201" s="1289"/>
      <c r="I201" s="1289"/>
      <c r="J201" s="1289"/>
      <c r="K201" s="1289"/>
      <c r="L201" s="1289"/>
      <c r="M201" s="1289"/>
      <c r="N201" s="1289"/>
      <c r="O201" s="1289"/>
      <c r="P201" s="1289"/>
      <c r="Q201" s="1289"/>
      <c r="R201" s="1289"/>
      <c r="S201" s="1289"/>
      <c r="T201" s="1289"/>
      <c r="U201" s="1289"/>
      <c r="V201" s="1289"/>
      <c r="W201" s="1289"/>
      <c r="X201" s="1289"/>
      <c r="Y201" s="1289"/>
      <c r="Z201" s="1289"/>
      <c r="AA201" s="1289"/>
      <c r="AB201" s="1289"/>
      <c r="AC201" s="1289"/>
      <c r="AD201" s="1289"/>
    </row>
    <row r="202" spans="2:30">
      <c r="B202" s="1289"/>
      <c r="C202" s="1289"/>
      <c r="D202" s="1289"/>
      <c r="E202" s="1289"/>
      <c r="F202" s="1289"/>
      <c r="G202" s="1289"/>
      <c r="H202" s="1289"/>
      <c r="I202" s="1289"/>
      <c r="J202" s="1289"/>
      <c r="K202" s="1289"/>
      <c r="L202" s="1289"/>
      <c r="M202" s="1289"/>
      <c r="N202" s="1289"/>
      <c r="O202" s="1289"/>
      <c r="P202" s="1289"/>
      <c r="Q202" s="1289"/>
      <c r="R202" s="1289"/>
      <c r="S202" s="1289"/>
      <c r="T202" s="1289"/>
      <c r="U202" s="1289"/>
      <c r="V202" s="1289"/>
      <c r="W202" s="1289"/>
      <c r="X202" s="1289"/>
      <c r="Y202" s="1289"/>
      <c r="Z202" s="1289"/>
      <c r="AA202" s="1289"/>
      <c r="AB202" s="1289"/>
      <c r="AC202" s="1289"/>
      <c r="AD202" s="1289"/>
    </row>
    <row r="203" spans="2:30">
      <c r="B203" s="1289"/>
      <c r="C203" s="1289"/>
      <c r="D203" s="1289"/>
      <c r="E203" s="1289"/>
      <c r="F203" s="1289"/>
      <c r="G203" s="1289"/>
      <c r="H203" s="1289"/>
      <c r="I203" s="1289"/>
      <c r="J203" s="1289"/>
      <c r="K203" s="1289"/>
      <c r="L203" s="1289"/>
      <c r="M203" s="1289"/>
      <c r="N203" s="1289"/>
      <c r="O203" s="1289"/>
      <c r="P203" s="1289"/>
      <c r="Q203" s="1289"/>
      <c r="R203" s="1289"/>
      <c r="S203" s="1289"/>
      <c r="T203" s="1289"/>
      <c r="U203" s="1289"/>
      <c r="V203" s="1289"/>
      <c r="W203" s="1289"/>
      <c r="X203" s="1289"/>
      <c r="Y203" s="1289"/>
      <c r="Z203" s="1289"/>
      <c r="AA203" s="1289"/>
      <c r="AB203" s="1289"/>
      <c r="AC203" s="1289"/>
      <c r="AD203" s="1289"/>
    </row>
    <row r="204" spans="2:30">
      <c r="B204" s="1289"/>
      <c r="C204" s="1289"/>
      <c r="D204" s="1289"/>
      <c r="E204" s="1289"/>
      <c r="F204" s="1289"/>
      <c r="G204" s="1289"/>
      <c r="H204" s="1289"/>
      <c r="I204" s="1289"/>
      <c r="J204" s="1289"/>
      <c r="K204" s="1289"/>
      <c r="L204" s="1289"/>
      <c r="M204" s="1289"/>
      <c r="N204" s="1289"/>
      <c r="O204" s="1289"/>
      <c r="P204" s="1289"/>
      <c r="Q204" s="1289"/>
      <c r="R204" s="1289"/>
      <c r="S204" s="1289"/>
      <c r="T204" s="1289"/>
      <c r="U204" s="1289"/>
      <c r="V204" s="1289"/>
      <c r="W204" s="1289"/>
      <c r="X204" s="1289"/>
      <c r="Y204" s="1289"/>
      <c r="Z204" s="1289"/>
      <c r="AA204" s="1289"/>
      <c r="AB204" s="1289"/>
      <c r="AC204" s="1289"/>
      <c r="AD204" s="1289"/>
    </row>
    <row r="205" spans="2:30">
      <c r="B205" s="1289"/>
      <c r="C205" s="1289"/>
      <c r="D205" s="1289"/>
      <c r="E205" s="1289"/>
      <c r="F205" s="1289"/>
      <c r="G205" s="1289"/>
      <c r="H205" s="1289"/>
      <c r="I205" s="1289"/>
      <c r="J205" s="1289"/>
      <c r="K205" s="1289"/>
      <c r="L205" s="1289"/>
      <c r="M205" s="1289"/>
      <c r="N205" s="1289"/>
      <c r="O205" s="1289"/>
      <c r="P205" s="1289"/>
      <c r="Q205" s="1289"/>
      <c r="R205" s="1289"/>
      <c r="S205" s="1289"/>
      <c r="T205" s="1289"/>
      <c r="U205" s="1289"/>
      <c r="V205" s="1289"/>
      <c r="W205" s="1289"/>
      <c r="X205" s="1289"/>
      <c r="Y205" s="1289"/>
      <c r="Z205" s="1289"/>
      <c r="AA205" s="1289"/>
      <c r="AB205" s="1289"/>
      <c r="AC205" s="1289"/>
      <c r="AD205" s="1289"/>
    </row>
    <row r="206" spans="2:30">
      <c r="B206" s="1289"/>
      <c r="C206" s="1289"/>
      <c r="D206" s="1289"/>
      <c r="E206" s="1289"/>
      <c r="F206" s="1289"/>
      <c r="G206" s="1289"/>
      <c r="H206" s="1289"/>
      <c r="I206" s="1289"/>
      <c r="J206" s="1289"/>
      <c r="K206" s="1289"/>
      <c r="L206" s="1289"/>
      <c r="M206" s="1289"/>
      <c r="N206" s="1289"/>
      <c r="O206" s="1289"/>
      <c r="P206" s="1289"/>
      <c r="Q206" s="1289"/>
      <c r="R206" s="1289"/>
      <c r="S206" s="1289"/>
      <c r="T206" s="1289"/>
      <c r="U206" s="1289"/>
      <c r="V206" s="1289"/>
      <c r="W206" s="1289"/>
      <c r="X206" s="1289"/>
      <c r="Y206" s="1289"/>
      <c r="Z206" s="1289"/>
      <c r="AA206" s="1289"/>
      <c r="AB206" s="1289"/>
      <c r="AC206" s="1289"/>
      <c r="AD206" s="1289"/>
    </row>
    <row r="207" spans="2:30">
      <c r="B207" s="1289"/>
      <c r="C207" s="1289"/>
      <c r="D207" s="1289"/>
      <c r="E207" s="1289"/>
      <c r="F207" s="1289"/>
      <c r="G207" s="1289"/>
      <c r="H207" s="1289"/>
      <c r="I207" s="1289"/>
      <c r="J207" s="1289"/>
      <c r="K207" s="1289"/>
      <c r="L207" s="1289"/>
      <c r="M207" s="1289"/>
      <c r="N207" s="1289"/>
      <c r="O207" s="1289"/>
      <c r="P207" s="1289"/>
      <c r="Q207" s="1289"/>
      <c r="R207" s="1289"/>
      <c r="S207" s="1289"/>
      <c r="T207" s="1289"/>
      <c r="U207" s="1289"/>
      <c r="V207" s="1289"/>
      <c r="W207" s="1289"/>
      <c r="X207" s="1289"/>
      <c r="Y207" s="1289"/>
      <c r="Z207" s="1289"/>
      <c r="AA207" s="1289"/>
      <c r="AB207" s="1289"/>
      <c r="AC207" s="1289"/>
      <c r="AD207" s="1289"/>
    </row>
    <row r="208" spans="2:30">
      <c r="B208" s="1289"/>
      <c r="C208" s="1289"/>
      <c r="D208" s="1289"/>
      <c r="E208" s="1289"/>
      <c r="F208" s="1289"/>
      <c r="G208" s="1289"/>
      <c r="H208" s="1289"/>
      <c r="I208" s="1289"/>
      <c r="J208" s="1289"/>
      <c r="K208" s="1289"/>
      <c r="L208" s="1289"/>
      <c r="M208" s="1289"/>
      <c r="N208" s="1289"/>
      <c r="O208" s="1289"/>
      <c r="P208" s="1289"/>
      <c r="Q208" s="1289"/>
      <c r="R208" s="1289"/>
      <c r="S208" s="1289"/>
      <c r="T208" s="1289"/>
      <c r="U208" s="1289"/>
      <c r="V208" s="1289"/>
      <c r="W208" s="1289"/>
      <c r="X208" s="1289"/>
      <c r="Y208" s="1289"/>
      <c r="Z208" s="1289"/>
      <c r="AA208" s="1289"/>
      <c r="AB208" s="1289"/>
      <c r="AC208" s="1289"/>
      <c r="AD208" s="1289"/>
    </row>
    <row r="209" spans="2:30">
      <c r="B209" s="1289"/>
      <c r="C209" s="1289"/>
      <c r="D209" s="1289"/>
      <c r="E209" s="1289"/>
      <c r="F209" s="1289"/>
      <c r="G209" s="1289"/>
      <c r="H209" s="1289"/>
      <c r="I209" s="1289"/>
      <c r="J209" s="1289"/>
      <c r="K209" s="1289"/>
      <c r="L209" s="1289"/>
      <c r="M209" s="1289"/>
      <c r="N209" s="1289"/>
      <c r="O209" s="1289"/>
      <c r="P209" s="1289"/>
      <c r="Q209" s="1289"/>
      <c r="R209" s="1289"/>
      <c r="S209" s="1289"/>
      <c r="T209" s="1289"/>
      <c r="U209" s="1289"/>
      <c r="V209" s="1289"/>
      <c r="W209" s="1289"/>
      <c r="X209" s="1289"/>
      <c r="Y209" s="1289"/>
      <c r="Z209" s="1289"/>
      <c r="AA209" s="1289"/>
      <c r="AB209" s="1289"/>
      <c r="AC209" s="1289"/>
      <c r="AD209" s="1289"/>
    </row>
    <row r="210" spans="2:30">
      <c r="B210" s="1289"/>
      <c r="C210" s="1289"/>
      <c r="D210" s="1289"/>
      <c r="E210" s="1289"/>
      <c r="F210" s="1289"/>
      <c r="G210" s="1289"/>
      <c r="H210" s="1289"/>
      <c r="I210" s="1289"/>
      <c r="J210" s="1289"/>
      <c r="K210" s="1289"/>
      <c r="L210" s="1289"/>
      <c r="M210" s="1289"/>
      <c r="N210" s="1289"/>
      <c r="O210" s="1289"/>
      <c r="P210" s="1289"/>
      <c r="Q210" s="1289"/>
      <c r="R210" s="1289"/>
      <c r="S210" s="1289"/>
      <c r="T210" s="1289"/>
      <c r="U210" s="1289"/>
      <c r="V210" s="1289"/>
      <c r="W210" s="1289"/>
      <c r="X210" s="1289"/>
      <c r="Y210" s="1289"/>
      <c r="Z210" s="1289"/>
      <c r="AA210" s="1289"/>
      <c r="AB210" s="1289"/>
      <c r="AC210" s="1289"/>
      <c r="AD210" s="1289"/>
    </row>
    <row r="211" spans="2:30">
      <c r="B211" s="1289"/>
      <c r="C211" s="1289"/>
      <c r="D211" s="1289"/>
      <c r="E211" s="1289"/>
      <c r="F211" s="1289"/>
      <c r="G211" s="1289"/>
      <c r="H211" s="1289"/>
      <c r="I211" s="1289"/>
      <c r="J211" s="1289"/>
      <c r="K211" s="1289"/>
      <c r="L211" s="1289"/>
      <c r="M211" s="1289"/>
      <c r="N211" s="1289"/>
      <c r="O211" s="1289"/>
      <c r="P211" s="1289"/>
      <c r="Q211" s="1289"/>
      <c r="R211" s="1289"/>
      <c r="S211" s="1289"/>
      <c r="T211" s="1289"/>
      <c r="U211" s="1289"/>
      <c r="V211" s="1289"/>
      <c r="W211" s="1289"/>
      <c r="X211" s="1289"/>
      <c r="Y211" s="1289"/>
      <c r="Z211" s="1289"/>
      <c r="AA211" s="1289"/>
      <c r="AB211" s="1289"/>
      <c r="AC211" s="1289"/>
      <c r="AD211" s="1289"/>
    </row>
    <row r="212" spans="2:30">
      <c r="B212" s="1289"/>
      <c r="C212" s="1289"/>
      <c r="D212" s="1289"/>
      <c r="E212" s="1289"/>
      <c r="F212" s="1289"/>
      <c r="G212" s="1289"/>
      <c r="H212" s="1289"/>
      <c r="I212" s="1289"/>
      <c r="J212" s="1289"/>
      <c r="K212" s="1289"/>
      <c r="L212" s="1289"/>
      <c r="M212" s="1289"/>
      <c r="N212" s="1289"/>
      <c r="O212" s="1289"/>
      <c r="P212" s="1289"/>
      <c r="Q212" s="1289"/>
      <c r="R212" s="1289"/>
      <c r="S212" s="1289"/>
      <c r="T212" s="1289"/>
      <c r="U212" s="1289"/>
      <c r="V212" s="1289"/>
      <c r="W212" s="1289"/>
      <c r="X212" s="1289"/>
      <c r="Y212" s="1289"/>
      <c r="Z212" s="1289"/>
      <c r="AA212" s="1289"/>
      <c r="AB212" s="1289"/>
      <c r="AC212" s="1289"/>
      <c r="AD212" s="1289"/>
    </row>
    <row r="213" spans="2:30">
      <c r="B213" s="1289"/>
      <c r="C213" s="1289"/>
      <c r="D213" s="1289"/>
      <c r="E213" s="1289"/>
      <c r="F213" s="1289"/>
      <c r="G213" s="1289"/>
      <c r="H213" s="1289"/>
      <c r="I213" s="1289"/>
      <c r="J213" s="1289"/>
      <c r="K213" s="1289"/>
      <c r="L213" s="1289"/>
      <c r="M213" s="1289"/>
      <c r="N213" s="1289"/>
      <c r="O213" s="1289"/>
      <c r="P213" s="1289"/>
      <c r="Q213" s="1289"/>
      <c r="R213" s="1289"/>
      <c r="S213" s="1289"/>
      <c r="T213" s="1289"/>
      <c r="U213" s="1289"/>
      <c r="V213" s="1289"/>
      <c r="W213" s="1289"/>
      <c r="X213" s="1289"/>
      <c r="Y213" s="1289"/>
      <c r="Z213" s="1289"/>
      <c r="AA213" s="1289"/>
      <c r="AB213" s="1289"/>
      <c r="AC213" s="1289"/>
      <c r="AD213" s="1289"/>
    </row>
    <row r="214" spans="2:30">
      <c r="B214" s="1289"/>
      <c r="C214" s="1289"/>
      <c r="D214" s="1289"/>
      <c r="E214" s="1289"/>
      <c r="F214" s="1289"/>
      <c r="G214" s="1289"/>
      <c r="H214" s="1289"/>
      <c r="I214" s="1289"/>
      <c r="J214" s="1289"/>
      <c r="K214" s="1289"/>
      <c r="L214" s="1289"/>
      <c r="M214" s="1289"/>
      <c r="N214" s="1289"/>
      <c r="O214" s="1289"/>
      <c r="P214" s="1289"/>
      <c r="Q214" s="1289"/>
      <c r="R214" s="1289"/>
      <c r="S214" s="1289"/>
      <c r="T214" s="1289"/>
      <c r="U214" s="1289"/>
      <c r="V214" s="1289"/>
      <c r="W214" s="1289"/>
      <c r="X214" s="1289"/>
      <c r="Y214" s="1289"/>
      <c r="Z214" s="1289"/>
      <c r="AA214" s="1289"/>
      <c r="AB214" s="1289"/>
      <c r="AC214" s="1289"/>
      <c r="AD214" s="1289"/>
    </row>
    <row r="215" spans="2:30">
      <c r="B215" s="1289"/>
      <c r="C215" s="1289"/>
      <c r="D215" s="1289"/>
      <c r="E215" s="1289"/>
      <c r="F215" s="1289"/>
      <c r="G215" s="1289"/>
      <c r="H215" s="1289"/>
      <c r="I215" s="1289"/>
      <c r="J215" s="1289"/>
      <c r="K215" s="1289"/>
      <c r="L215" s="1289"/>
      <c r="M215" s="1289"/>
      <c r="N215" s="1289"/>
      <c r="O215" s="1289"/>
      <c r="P215" s="1289"/>
      <c r="Q215" s="1289"/>
      <c r="R215" s="1289"/>
      <c r="S215" s="1289"/>
      <c r="T215" s="1289"/>
      <c r="U215" s="1289"/>
      <c r="V215" s="1289"/>
      <c r="W215" s="1289"/>
      <c r="X215" s="1289"/>
      <c r="Y215" s="1289"/>
      <c r="Z215" s="1289"/>
      <c r="AA215" s="1289"/>
      <c r="AB215" s="1289"/>
      <c r="AC215" s="1289"/>
      <c r="AD215" s="1289"/>
    </row>
    <row r="216" spans="2:30">
      <c r="B216" s="1289"/>
      <c r="C216" s="1289"/>
      <c r="D216" s="1289"/>
      <c r="E216" s="1289"/>
      <c r="F216" s="1289"/>
      <c r="G216" s="1289"/>
      <c r="H216" s="1289"/>
      <c r="I216" s="1289"/>
      <c r="J216" s="1289"/>
      <c r="K216" s="1289"/>
      <c r="L216" s="1289"/>
      <c r="M216" s="1289"/>
      <c r="N216" s="1289"/>
      <c r="O216" s="1289"/>
      <c r="P216" s="1289"/>
      <c r="Q216" s="1289"/>
      <c r="R216" s="1289"/>
      <c r="S216" s="1289"/>
      <c r="T216" s="1289"/>
      <c r="U216" s="1289"/>
      <c r="V216" s="1289"/>
      <c r="W216" s="1289"/>
      <c r="X216" s="1289"/>
      <c r="Y216" s="1289"/>
      <c r="Z216" s="1289"/>
      <c r="AA216" s="1289"/>
      <c r="AB216" s="1289"/>
      <c r="AC216" s="1289"/>
      <c r="AD216" s="1289"/>
    </row>
    <row r="217" spans="2:30">
      <c r="B217" s="1289"/>
      <c r="C217" s="1289"/>
      <c r="D217" s="1289"/>
      <c r="E217" s="1289"/>
      <c r="F217" s="1289"/>
      <c r="G217" s="1289"/>
      <c r="H217" s="1289"/>
      <c r="I217" s="1289"/>
      <c r="J217" s="1289"/>
      <c r="K217" s="1289"/>
      <c r="L217" s="1289"/>
      <c r="M217" s="1289"/>
      <c r="N217" s="1289"/>
      <c r="O217" s="1289"/>
      <c r="P217" s="1289"/>
      <c r="Q217" s="1289"/>
      <c r="R217" s="1289"/>
      <c r="S217" s="1289"/>
      <c r="T217" s="1289"/>
      <c r="U217" s="1289"/>
      <c r="V217" s="1289"/>
      <c r="W217" s="1289"/>
      <c r="X217" s="1289"/>
      <c r="Y217" s="1289"/>
      <c r="Z217" s="1289"/>
      <c r="AA217" s="1289"/>
      <c r="AB217" s="1289"/>
      <c r="AC217" s="1289"/>
      <c r="AD217" s="1289"/>
    </row>
    <row r="218" spans="2:30">
      <c r="B218" s="1289"/>
      <c r="C218" s="1289"/>
      <c r="D218" s="1289"/>
      <c r="E218" s="1289"/>
      <c r="F218" s="1289"/>
      <c r="G218" s="1289"/>
      <c r="H218" s="1289"/>
      <c r="I218" s="1289"/>
      <c r="J218" s="1289"/>
      <c r="K218" s="1289"/>
      <c r="L218" s="1289"/>
      <c r="M218" s="1289"/>
      <c r="N218" s="1289"/>
      <c r="O218" s="1289"/>
      <c r="P218" s="1289"/>
      <c r="Q218" s="1289"/>
      <c r="R218" s="1289"/>
      <c r="S218" s="1289"/>
      <c r="T218" s="1289"/>
      <c r="U218" s="1289"/>
      <c r="V218" s="1289"/>
      <c r="W218" s="1289"/>
      <c r="X218" s="1289"/>
      <c r="Y218" s="1289"/>
      <c r="Z218" s="1289"/>
      <c r="AA218" s="1289"/>
      <c r="AB218" s="1289"/>
      <c r="AC218" s="1289"/>
      <c r="AD218" s="1289"/>
    </row>
    <row r="219" spans="2:30">
      <c r="B219" s="1289"/>
      <c r="C219" s="1289"/>
      <c r="D219" s="1289"/>
      <c r="E219" s="1289"/>
      <c r="F219" s="1289"/>
      <c r="G219" s="1289"/>
      <c r="H219" s="1289"/>
      <c r="I219" s="1289"/>
      <c r="J219" s="1289"/>
      <c r="K219" s="1289"/>
      <c r="L219" s="1289"/>
      <c r="M219" s="1289"/>
      <c r="N219" s="1289"/>
      <c r="O219" s="1289"/>
      <c r="P219" s="1289"/>
      <c r="Q219" s="1289"/>
      <c r="R219" s="1289"/>
      <c r="S219" s="1289"/>
      <c r="T219" s="1289"/>
      <c r="U219" s="1289"/>
      <c r="V219" s="1289"/>
      <c r="W219" s="1289"/>
      <c r="X219" s="1289"/>
      <c r="Y219" s="1289"/>
      <c r="Z219" s="1289"/>
      <c r="AA219" s="1289"/>
      <c r="AB219" s="1289"/>
      <c r="AC219" s="1289"/>
      <c r="AD219" s="1289"/>
    </row>
    <row r="220" spans="2:30">
      <c r="B220" s="1289"/>
      <c r="C220" s="1289"/>
      <c r="D220" s="1289"/>
      <c r="E220" s="1289"/>
      <c r="F220" s="1289"/>
      <c r="G220" s="1289"/>
      <c r="H220" s="1289"/>
      <c r="I220" s="1289"/>
      <c r="J220" s="1289"/>
      <c r="K220" s="1289"/>
      <c r="L220" s="1289"/>
      <c r="M220" s="1289"/>
      <c r="N220" s="1289"/>
      <c r="O220" s="1289"/>
      <c r="P220" s="1289"/>
      <c r="Q220" s="1289"/>
      <c r="R220" s="1289"/>
      <c r="S220" s="1289"/>
      <c r="T220" s="1289"/>
      <c r="U220" s="1289"/>
      <c r="V220" s="1289"/>
      <c r="W220" s="1289"/>
      <c r="X220" s="1289"/>
      <c r="Y220" s="1289"/>
      <c r="Z220" s="1289"/>
      <c r="AA220" s="1289"/>
      <c r="AB220" s="1289"/>
      <c r="AC220" s="1289"/>
      <c r="AD220" s="1289"/>
    </row>
    <row r="221" spans="2:30">
      <c r="B221" s="1289"/>
      <c r="C221" s="1289"/>
      <c r="D221" s="1289"/>
      <c r="E221" s="1289"/>
      <c r="F221" s="1289"/>
      <c r="G221" s="1289"/>
      <c r="H221" s="1289"/>
      <c r="I221" s="1289"/>
      <c r="J221" s="1289"/>
      <c r="K221" s="1289"/>
      <c r="L221" s="1289"/>
      <c r="M221" s="1289"/>
      <c r="N221" s="1289"/>
      <c r="O221" s="1289"/>
      <c r="P221" s="1289"/>
      <c r="Q221" s="1289"/>
      <c r="R221" s="1289"/>
      <c r="S221" s="1289"/>
      <c r="T221" s="1289"/>
      <c r="U221" s="1289"/>
      <c r="V221" s="1289"/>
      <c r="W221" s="1289"/>
      <c r="X221" s="1289"/>
      <c r="Y221" s="1289"/>
      <c r="Z221" s="1289"/>
      <c r="AA221" s="1289"/>
      <c r="AB221" s="1289"/>
      <c r="AC221" s="1289"/>
      <c r="AD221" s="1289"/>
    </row>
    <row r="222" spans="2:30">
      <c r="B222" s="1289"/>
      <c r="C222" s="1289"/>
      <c r="D222" s="1289"/>
      <c r="E222" s="1289"/>
      <c r="F222" s="1289"/>
      <c r="G222" s="1289"/>
      <c r="H222" s="1289"/>
      <c r="I222" s="1289"/>
      <c r="J222" s="1289"/>
      <c r="K222" s="1289"/>
      <c r="L222" s="1289"/>
      <c r="M222" s="1289"/>
      <c r="N222" s="1289"/>
      <c r="O222" s="1289"/>
      <c r="P222" s="1289"/>
      <c r="Q222" s="1289"/>
      <c r="R222" s="1289"/>
      <c r="S222" s="1289"/>
      <c r="T222" s="1289"/>
      <c r="U222" s="1289"/>
      <c r="V222" s="1289"/>
      <c r="W222" s="1289"/>
      <c r="X222" s="1289"/>
      <c r="Y222" s="1289"/>
      <c r="Z222" s="1289"/>
      <c r="AA222" s="1289"/>
      <c r="AB222" s="1289"/>
      <c r="AC222" s="1289"/>
      <c r="AD222" s="1289"/>
    </row>
    <row r="223" spans="2:30">
      <c r="B223" s="1289"/>
      <c r="C223" s="1289"/>
      <c r="D223" s="1289"/>
      <c r="E223" s="1289"/>
      <c r="F223" s="1289"/>
      <c r="G223" s="1289"/>
      <c r="H223" s="1289"/>
      <c r="I223" s="1289"/>
      <c r="J223" s="1289"/>
      <c r="K223" s="1289"/>
      <c r="L223" s="1289"/>
      <c r="M223" s="1289"/>
      <c r="N223" s="1289"/>
      <c r="O223" s="1289"/>
      <c r="P223" s="1289"/>
      <c r="Q223" s="1289"/>
      <c r="R223" s="1289"/>
      <c r="S223" s="1289"/>
      <c r="T223" s="1289"/>
      <c r="U223" s="1289"/>
      <c r="V223" s="1289"/>
      <c r="W223" s="1289"/>
      <c r="X223" s="1289"/>
      <c r="Y223" s="1289"/>
      <c r="Z223" s="1289"/>
      <c r="AA223" s="1289"/>
      <c r="AB223" s="1289"/>
      <c r="AC223" s="1289"/>
      <c r="AD223" s="1289"/>
    </row>
    <row r="224" spans="2:30">
      <c r="B224" s="1289"/>
      <c r="C224" s="1289"/>
      <c r="D224" s="1289"/>
      <c r="E224" s="1289"/>
      <c r="F224" s="1289"/>
      <c r="G224" s="1289"/>
      <c r="H224" s="1289"/>
      <c r="I224" s="1289"/>
      <c r="J224" s="1289"/>
      <c r="K224" s="1289"/>
      <c r="L224" s="1289"/>
      <c r="M224" s="1289"/>
      <c r="N224" s="1289"/>
      <c r="O224" s="1289"/>
      <c r="P224" s="1289"/>
      <c r="Q224" s="1289"/>
      <c r="R224" s="1289"/>
      <c r="S224" s="1289"/>
      <c r="T224" s="1289"/>
      <c r="U224" s="1289"/>
      <c r="V224" s="1289"/>
      <c r="W224" s="1289"/>
      <c r="X224" s="1289"/>
      <c r="Y224" s="1289"/>
      <c r="Z224" s="1289"/>
      <c r="AA224" s="1289"/>
      <c r="AB224" s="1289"/>
      <c r="AC224" s="1289"/>
      <c r="AD224" s="1289"/>
    </row>
    <row r="225" spans="2:30">
      <c r="B225" s="1289"/>
      <c r="C225" s="1289"/>
      <c r="D225" s="1289"/>
      <c r="E225" s="1289"/>
      <c r="F225" s="1289"/>
      <c r="G225" s="1289"/>
      <c r="H225" s="1289"/>
      <c r="I225" s="1289"/>
      <c r="J225" s="1289"/>
      <c r="K225" s="1289"/>
      <c r="L225" s="1289"/>
      <c r="M225" s="1289"/>
      <c r="N225" s="1289"/>
      <c r="O225" s="1289"/>
      <c r="P225" s="1289"/>
      <c r="Q225" s="1289"/>
      <c r="R225" s="1289"/>
      <c r="S225" s="1289"/>
      <c r="T225" s="1289"/>
      <c r="U225" s="1289"/>
      <c r="V225" s="1289"/>
      <c r="W225" s="1289"/>
      <c r="X225" s="1289"/>
      <c r="Y225" s="1289"/>
      <c r="Z225" s="1289"/>
      <c r="AA225" s="1289"/>
      <c r="AB225" s="1289"/>
      <c r="AC225" s="1289"/>
      <c r="AD225" s="1289"/>
    </row>
    <row r="226" spans="2:30">
      <c r="B226" s="1289"/>
      <c r="C226" s="1289"/>
      <c r="D226" s="1289"/>
      <c r="E226" s="1289"/>
      <c r="F226" s="1289"/>
      <c r="G226" s="1289"/>
      <c r="H226" s="1289"/>
      <c r="I226" s="1289"/>
      <c r="J226" s="1289"/>
      <c r="K226" s="1289"/>
      <c r="L226" s="1289"/>
      <c r="M226" s="1289"/>
      <c r="N226" s="1289"/>
      <c r="O226" s="1289"/>
      <c r="P226" s="1289"/>
      <c r="Q226" s="1289"/>
      <c r="R226" s="1289"/>
      <c r="S226" s="1289"/>
      <c r="T226" s="1289"/>
      <c r="U226" s="1289"/>
      <c r="V226" s="1289"/>
      <c r="W226" s="1289"/>
      <c r="X226" s="1289"/>
      <c r="Y226" s="1289"/>
      <c r="Z226" s="1289"/>
      <c r="AA226" s="1289"/>
      <c r="AB226" s="1289"/>
      <c r="AC226" s="1289"/>
      <c r="AD226" s="1289"/>
    </row>
    <row r="227" spans="2:30">
      <c r="B227" s="1289"/>
      <c r="C227" s="1289"/>
      <c r="D227" s="1289"/>
      <c r="E227" s="1289"/>
      <c r="F227" s="1289"/>
      <c r="G227" s="1289"/>
      <c r="H227" s="1289"/>
      <c r="I227" s="1289"/>
      <c r="J227" s="1289"/>
      <c r="K227" s="1289"/>
      <c r="L227" s="1289"/>
      <c r="M227" s="1289"/>
      <c r="N227" s="1289"/>
      <c r="O227" s="1289"/>
      <c r="P227" s="1289"/>
      <c r="Q227" s="1289"/>
      <c r="R227" s="1289"/>
      <c r="S227" s="1289"/>
      <c r="T227" s="1289"/>
      <c r="U227" s="1289"/>
      <c r="V227" s="1289"/>
      <c r="W227" s="1289"/>
      <c r="X227" s="1289"/>
      <c r="Y227" s="1289"/>
      <c r="Z227" s="1289"/>
      <c r="AA227" s="1289"/>
      <c r="AB227" s="1289"/>
      <c r="AC227" s="1289"/>
      <c r="AD227" s="1289"/>
    </row>
    <row r="228" spans="2:30">
      <c r="B228" s="1289"/>
      <c r="C228" s="1289"/>
      <c r="D228" s="1289"/>
      <c r="E228" s="1289"/>
      <c r="F228" s="1289"/>
      <c r="G228" s="1289"/>
      <c r="H228" s="1289"/>
      <c r="I228" s="1289"/>
      <c r="J228" s="1289"/>
      <c r="K228" s="1289"/>
      <c r="L228" s="1289"/>
      <c r="M228" s="1289"/>
      <c r="N228" s="1289"/>
      <c r="O228" s="1289"/>
      <c r="P228" s="1289"/>
      <c r="Q228" s="1289"/>
      <c r="R228" s="1289"/>
      <c r="S228" s="1289"/>
      <c r="T228" s="1289"/>
      <c r="U228" s="1289"/>
      <c r="V228" s="1289"/>
      <c r="W228" s="1289"/>
      <c r="X228" s="1289"/>
      <c r="Y228" s="1289"/>
      <c r="Z228" s="1289"/>
      <c r="AA228" s="1289"/>
      <c r="AB228" s="1289"/>
      <c r="AC228" s="1289"/>
      <c r="AD228" s="1289"/>
    </row>
    <row r="229" spans="2:30">
      <c r="B229" s="1289"/>
      <c r="C229" s="1289"/>
      <c r="D229" s="1289"/>
      <c r="E229" s="1289"/>
      <c r="F229" s="1289"/>
      <c r="G229" s="1289"/>
      <c r="H229" s="1289"/>
      <c r="I229" s="1289"/>
      <c r="J229" s="1289"/>
      <c r="K229" s="1289"/>
      <c r="L229" s="1289"/>
      <c r="M229" s="1289"/>
      <c r="N229" s="1289"/>
      <c r="O229" s="1289"/>
      <c r="P229" s="1289"/>
      <c r="Q229" s="1289"/>
      <c r="R229" s="1289"/>
      <c r="S229" s="1289"/>
      <c r="T229" s="1289"/>
      <c r="U229" s="1289"/>
      <c r="V229" s="1289"/>
      <c r="W229" s="1289"/>
      <c r="X229" s="1289"/>
      <c r="Y229" s="1289"/>
      <c r="Z229" s="1289"/>
      <c r="AA229" s="1289"/>
      <c r="AB229" s="1289"/>
      <c r="AC229" s="1289"/>
      <c r="AD229" s="1289"/>
    </row>
    <row r="230" spans="2:30">
      <c r="B230" s="1289"/>
      <c r="C230" s="1289"/>
      <c r="D230" s="1289"/>
      <c r="E230" s="1289"/>
      <c r="F230" s="1289"/>
      <c r="G230" s="1289"/>
      <c r="H230" s="1289"/>
      <c r="I230" s="1289"/>
      <c r="J230" s="1289"/>
      <c r="K230" s="1289"/>
      <c r="L230" s="1289"/>
      <c r="M230" s="1289"/>
      <c r="N230" s="1289"/>
      <c r="O230" s="1289"/>
      <c r="P230" s="1289"/>
      <c r="Q230" s="1289"/>
      <c r="R230" s="1289"/>
      <c r="S230" s="1289"/>
      <c r="T230" s="1289"/>
      <c r="U230" s="1289"/>
      <c r="V230" s="1289"/>
      <c r="W230" s="1289"/>
      <c r="X230" s="1289"/>
      <c r="Y230" s="1289"/>
      <c r="Z230" s="1289"/>
      <c r="AA230" s="1289"/>
      <c r="AB230" s="1289"/>
      <c r="AC230" s="1289"/>
      <c r="AD230" s="1289"/>
    </row>
    <row r="231" spans="2:30">
      <c r="B231" s="1289"/>
      <c r="C231" s="1289"/>
      <c r="D231" s="1289"/>
      <c r="E231" s="1289"/>
      <c r="F231" s="1289"/>
      <c r="G231" s="1289"/>
      <c r="H231" s="1289"/>
      <c r="I231" s="1289"/>
      <c r="J231" s="1289"/>
      <c r="K231" s="1289"/>
      <c r="L231" s="1289"/>
      <c r="M231" s="1289"/>
      <c r="N231" s="1289"/>
      <c r="O231" s="1289"/>
      <c r="P231" s="1289"/>
      <c r="Q231" s="1289"/>
      <c r="R231" s="1289"/>
      <c r="S231" s="1289"/>
      <c r="T231" s="1289"/>
      <c r="U231" s="1289"/>
      <c r="V231" s="1289"/>
      <c r="W231" s="1289"/>
      <c r="X231" s="1289"/>
      <c r="Y231" s="1289"/>
      <c r="Z231" s="1289"/>
      <c r="AA231" s="1289"/>
      <c r="AB231" s="1289"/>
      <c r="AC231" s="1289"/>
      <c r="AD231" s="1289"/>
    </row>
    <row r="232" spans="2:30">
      <c r="B232" s="1289"/>
      <c r="C232" s="1289"/>
      <c r="D232" s="1289"/>
      <c r="E232" s="1289"/>
      <c r="F232" s="1289"/>
      <c r="G232" s="1289"/>
      <c r="H232" s="1289"/>
      <c r="I232" s="1289"/>
      <c r="J232" s="1289"/>
      <c r="K232" s="1289"/>
      <c r="L232" s="1289"/>
      <c r="M232" s="1289"/>
      <c r="N232" s="1289"/>
      <c r="O232" s="1289"/>
      <c r="P232" s="1289"/>
      <c r="Q232" s="1289"/>
      <c r="R232" s="1289"/>
      <c r="S232" s="1289"/>
      <c r="T232" s="1289"/>
      <c r="U232" s="1289"/>
      <c r="V232" s="1289"/>
      <c r="W232" s="1289"/>
      <c r="X232" s="1289"/>
      <c r="Y232" s="1289"/>
      <c r="Z232" s="1289"/>
      <c r="AA232" s="1289"/>
      <c r="AB232" s="1289"/>
      <c r="AC232" s="1289"/>
      <c r="AD232" s="1289"/>
    </row>
    <row r="233" spans="2:30">
      <c r="B233" s="1289"/>
      <c r="C233" s="1289"/>
      <c r="D233" s="1289"/>
      <c r="E233" s="1289"/>
      <c r="F233" s="1289"/>
      <c r="G233" s="1289"/>
      <c r="H233" s="1289"/>
      <c r="I233" s="1289"/>
      <c r="J233" s="1289"/>
      <c r="K233" s="1289"/>
      <c r="L233" s="1289"/>
      <c r="M233" s="1289"/>
      <c r="N233" s="1289"/>
      <c r="O233" s="1289"/>
      <c r="P233" s="1289"/>
      <c r="Q233" s="1289"/>
      <c r="R233" s="1289"/>
      <c r="S233" s="1289"/>
      <c r="T233" s="1289"/>
      <c r="U233" s="1289"/>
      <c r="V233" s="1289"/>
      <c r="W233" s="1289"/>
      <c r="X233" s="1289"/>
      <c r="Y233" s="1289"/>
      <c r="Z233" s="1289"/>
      <c r="AA233" s="1289"/>
      <c r="AB233" s="1289"/>
      <c r="AC233" s="1289"/>
      <c r="AD233" s="1289"/>
    </row>
    <row r="234" spans="2:30">
      <c r="B234" s="1289"/>
      <c r="C234" s="1289"/>
      <c r="D234" s="1289"/>
      <c r="E234" s="1289"/>
      <c r="F234" s="1289"/>
      <c r="G234" s="1289"/>
      <c r="H234" s="1289"/>
      <c r="I234" s="1289"/>
      <c r="J234" s="1289"/>
      <c r="K234" s="1289"/>
      <c r="L234" s="1289"/>
      <c r="M234" s="1289"/>
      <c r="N234" s="1289"/>
      <c r="O234" s="1289"/>
      <c r="P234" s="1289"/>
      <c r="Q234" s="1289"/>
      <c r="R234" s="1289"/>
      <c r="S234" s="1289"/>
      <c r="T234" s="1289"/>
      <c r="U234" s="1289"/>
      <c r="V234" s="1289"/>
      <c r="W234" s="1289"/>
      <c r="X234" s="1289"/>
      <c r="Y234" s="1289"/>
      <c r="Z234" s="1289"/>
      <c r="AA234" s="1289"/>
      <c r="AB234" s="1289"/>
      <c r="AC234" s="1289"/>
      <c r="AD234" s="1289"/>
    </row>
    <row r="235" spans="2:30">
      <c r="B235" s="1289"/>
      <c r="C235" s="1289"/>
      <c r="D235" s="1289"/>
      <c r="E235" s="1289"/>
      <c r="F235" s="1289"/>
      <c r="G235" s="1289"/>
      <c r="H235" s="1289"/>
      <c r="I235" s="1289"/>
      <c r="J235" s="1289"/>
      <c r="K235" s="1289"/>
      <c r="L235" s="1289"/>
      <c r="M235" s="1289"/>
      <c r="N235" s="1289"/>
      <c r="O235" s="1289"/>
      <c r="P235" s="1289"/>
      <c r="Q235" s="1289"/>
      <c r="R235" s="1289"/>
      <c r="S235" s="1289"/>
      <c r="T235" s="1289"/>
      <c r="U235" s="1289"/>
      <c r="V235" s="1289"/>
      <c r="W235" s="1289"/>
      <c r="X235" s="1289"/>
      <c r="Y235" s="1289"/>
      <c r="Z235" s="1289"/>
      <c r="AA235" s="1289"/>
      <c r="AB235" s="1289"/>
      <c r="AC235" s="1289"/>
      <c r="AD235" s="1289"/>
    </row>
    <row r="236" spans="2:30">
      <c r="B236" s="1289"/>
      <c r="C236" s="1289"/>
      <c r="D236" s="1289"/>
      <c r="E236" s="1289"/>
      <c r="F236" s="1289"/>
      <c r="G236" s="1289"/>
      <c r="H236" s="1289"/>
      <c r="I236" s="1289"/>
      <c r="J236" s="1289"/>
      <c r="K236" s="1289"/>
      <c r="L236" s="1289"/>
      <c r="M236" s="1289"/>
      <c r="N236" s="1289"/>
      <c r="O236" s="1289"/>
      <c r="P236" s="1289"/>
      <c r="Q236" s="1289"/>
      <c r="R236" s="1289"/>
      <c r="S236" s="1289"/>
      <c r="T236" s="1289"/>
      <c r="U236" s="1289"/>
      <c r="V236" s="1289"/>
      <c r="W236" s="1289"/>
      <c r="X236" s="1289"/>
      <c r="Y236" s="1289"/>
      <c r="Z236" s="1289"/>
      <c r="AA236" s="1289"/>
      <c r="AB236" s="1289"/>
      <c r="AC236" s="1289"/>
      <c r="AD236" s="1289"/>
    </row>
    <row r="237" spans="2:30">
      <c r="B237" s="1289"/>
      <c r="C237" s="1289"/>
      <c r="D237" s="1289"/>
      <c r="E237" s="1289"/>
      <c r="F237" s="1289"/>
      <c r="G237" s="1289"/>
      <c r="H237" s="1289"/>
      <c r="I237" s="1289"/>
      <c r="J237" s="1289"/>
      <c r="K237" s="1289"/>
      <c r="L237" s="1289"/>
      <c r="M237" s="1289"/>
      <c r="N237" s="1289"/>
      <c r="O237" s="1289"/>
      <c r="P237" s="1289"/>
      <c r="Q237" s="1289"/>
      <c r="R237" s="1289"/>
      <c r="S237" s="1289"/>
      <c r="T237" s="1289"/>
      <c r="U237" s="1289"/>
      <c r="V237" s="1289"/>
      <c r="W237" s="1289"/>
      <c r="X237" s="1289"/>
      <c r="Y237" s="1289"/>
      <c r="Z237" s="1289"/>
      <c r="AA237" s="1289"/>
      <c r="AB237" s="1289"/>
      <c r="AC237" s="1289"/>
      <c r="AD237" s="1289"/>
    </row>
    <row r="238" spans="2:30">
      <c r="B238" s="1289"/>
      <c r="C238" s="1289"/>
      <c r="D238" s="1289"/>
      <c r="E238" s="1289"/>
      <c r="F238" s="1289"/>
      <c r="G238" s="1289"/>
      <c r="H238" s="1289"/>
      <c r="I238" s="1289"/>
      <c r="J238" s="1289"/>
      <c r="K238" s="1289"/>
      <c r="L238" s="1289"/>
      <c r="M238" s="1289"/>
      <c r="N238" s="1289"/>
      <c r="O238" s="1289"/>
      <c r="P238" s="1289"/>
      <c r="Q238" s="1289"/>
      <c r="R238" s="1289"/>
      <c r="S238" s="1289"/>
      <c r="T238" s="1289"/>
      <c r="U238" s="1289"/>
      <c r="V238" s="1289"/>
      <c r="W238" s="1289"/>
      <c r="X238" s="1289"/>
      <c r="Y238" s="1289"/>
      <c r="Z238" s="1289"/>
      <c r="AA238" s="1289"/>
      <c r="AB238" s="1289"/>
      <c r="AC238" s="1289"/>
      <c r="AD238" s="1289"/>
    </row>
    <row r="239" spans="2:30">
      <c r="B239" s="1289"/>
      <c r="C239" s="1289"/>
      <c r="D239" s="1289"/>
      <c r="E239" s="1289"/>
      <c r="F239" s="1289"/>
      <c r="G239" s="1289"/>
      <c r="H239" s="1289"/>
      <c r="I239" s="1289"/>
      <c r="J239" s="1289"/>
      <c r="K239" s="1289"/>
      <c r="L239" s="1289"/>
      <c r="M239" s="1289"/>
      <c r="N239" s="1289"/>
      <c r="O239" s="1289"/>
      <c r="P239" s="1289"/>
      <c r="Q239" s="1289"/>
      <c r="R239" s="1289"/>
      <c r="S239" s="1289"/>
      <c r="T239" s="1289"/>
      <c r="U239" s="1289"/>
      <c r="V239" s="1289"/>
      <c r="W239" s="1289"/>
      <c r="X239" s="1289"/>
      <c r="Y239" s="1289"/>
      <c r="Z239" s="1289"/>
      <c r="AA239" s="1289"/>
      <c r="AB239" s="1289"/>
      <c r="AC239" s="1289"/>
      <c r="AD239" s="1289"/>
    </row>
    <row r="240" spans="2:30">
      <c r="B240" s="1289"/>
      <c r="C240" s="1289"/>
      <c r="D240" s="1289"/>
      <c r="E240" s="1289"/>
      <c r="F240" s="1289"/>
      <c r="G240" s="1289"/>
      <c r="H240" s="1289"/>
      <c r="I240" s="1289"/>
      <c r="J240" s="1289"/>
      <c r="K240" s="1289"/>
      <c r="L240" s="1289"/>
      <c r="M240" s="1289"/>
      <c r="N240" s="1289"/>
      <c r="O240" s="1289"/>
      <c r="P240" s="1289"/>
      <c r="Q240" s="1289"/>
      <c r="R240" s="1289"/>
      <c r="S240" s="1289"/>
      <c r="T240" s="1289"/>
      <c r="U240" s="1289"/>
      <c r="V240" s="1289"/>
      <c r="W240" s="1289"/>
      <c r="X240" s="1289"/>
      <c r="Y240" s="1289"/>
      <c r="Z240" s="1289"/>
      <c r="AA240" s="1289"/>
      <c r="AB240" s="1289"/>
      <c r="AC240" s="1289"/>
      <c r="AD240" s="1289"/>
    </row>
    <row r="241" spans="2:30">
      <c r="B241" s="1289"/>
      <c r="C241" s="1289"/>
      <c r="D241" s="1289"/>
      <c r="E241" s="1289"/>
      <c r="F241" s="1289"/>
      <c r="G241" s="1289"/>
      <c r="H241" s="1289"/>
      <c r="I241" s="1289"/>
      <c r="J241" s="1289"/>
      <c r="K241" s="1289"/>
      <c r="L241" s="1289"/>
      <c r="M241" s="1289"/>
      <c r="N241" s="1289"/>
      <c r="O241" s="1289"/>
      <c r="P241" s="1289"/>
      <c r="Q241" s="1289"/>
      <c r="R241" s="1289"/>
      <c r="S241" s="1289"/>
      <c r="T241" s="1289"/>
      <c r="U241" s="1289"/>
      <c r="V241" s="1289"/>
      <c r="W241" s="1289"/>
      <c r="X241" s="1289"/>
      <c r="Y241" s="1289"/>
      <c r="Z241" s="1289"/>
      <c r="AA241" s="1289"/>
      <c r="AB241" s="1289"/>
      <c r="AC241" s="1289"/>
      <c r="AD241" s="1289"/>
    </row>
    <row r="242" spans="2:30">
      <c r="B242" s="1289"/>
      <c r="C242" s="1289"/>
      <c r="D242" s="1289"/>
      <c r="E242" s="1289"/>
      <c r="F242" s="1289"/>
      <c r="G242" s="1289"/>
      <c r="H242" s="1289"/>
      <c r="I242" s="1289"/>
      <c r="J242" s="1289"/>
      <c r="K242" s="1289"/>
      <c r="L242" s="1289"/>
      <c r="M242" s="1289"/>
      <c r="N242" s="1289"/>
      <c r="O242" s="1289"/>
      <c r="P242" s="1289"/>
      <c r="Q242" s="1289"/>
      <c r="R242" s="1289"/>
      <c r="S242" s="1289"/>
      <c r="T242" s="1289"/>
      <c r="U242" s="1289"/>
      <c r="V242" s="1289"/>
      <c r="W242" s="1289"/>
      <c r="X242" s="1289"/>
      <c r="Y242" s="1289"/>
      <c r="Z242" s="1289"/>
      <c r="AA242" s="1289"/>
      <c r="AB242" s="1289"/>
      <c r="AC242" s="1289"/>
      <c r="AD242" s="1289"/>
    </row>
    <row r="243" spans="2:30">
      <c r="B243" s="1289"/>
      <c r="C243" s="1289"/>
      <c r="D243" s="1289"/>
      <c r="E243" s="1289"/>
      <c r="F243" s="1289"/>
      <c r="G243" s="1289"/>
      <c r="H243" s="1289"/>
      <c r="I243" s="1289"/>
      <c r="J243" s="1289"/>
      <c r="K243" s="1289"/>
      <c r="L243" s="1289"/>
      <c r="M243" s="1289"/>
      <c r="N243" s="1289"/>
      <c r="O243" s="1289"/>
      <c r="P243" s="1289"/>
      <c r="Q243" s="1289"/>
      <c r="R243" s="1289"/>
      <c r="S243" s="1289"/>
      <c r="T243" s="1289"/>
      <c r="U243" s="1289"/>
      <c r="V243" s="1289"/>
      <c r="W243" s="1289"/>
      <c r="X243" s="1289"/>
      <c r="Y243" s="1289"/>
      <c r="Z243" s="1289"/>
      <c r="AA243" s="1289"/>
      <c r="AB243" s="1289"/>
      <c r="AC243" s="1289"/>
      <c r="AD243" s="1289"/>
    </row>
    <row r="244" spans="2:30">
      <c r="B244" s="1289"/>
      <c r="C244" s="1289"/>
      <c r="D244" s="1289"/>
      <c r="E244" s="1289"/>
      <c r="F244" s="1289"/>
      <c r="G244" s="1289"/>
      <c r="H244" s="1289"/>
      <c r="I244" s="1289"/>
      <c r="J244" s="1289"/>
      <c r="K244" s="1289"/>
      <c r="L244" s="1289"/>
      <c r="M244" s="1289"/>
      <c r="N244" s="1289"/>
      <c r="O244" s="1289"/>
      <c r="P244" s="1289"/>
      <c r="Q244" s="1289"/>
      <c r="R244" s="1289"/>
      <c r="S244" s="1289"/>
      <c r="T244" s="1289"/>
      <c r="U244" s="1289"/>
      <c r="V244" s="1289"/>
      <c r="W244" s="1289"/>
      <c r="X244" s="1289"/>
      <c r="Y244" s="1289"/>
      <c r="Z244" s="1289"/>
      <c r="AA244" s="1289"/>
      <c r="AB244" s="1289"/>
      <c r="AC244" s="1289"/>
      <c r="AD244" s="1289"/>
    </row>
    <row r="245" spans="2:30">
      <c r="B245" s="1289"/>
      <c r="C245" s="1289"/>
      <c r="D245" s="1289"/>
      <c r="E245" s="1289"/>
      <c r="F245" s="1289"/>
      <c r="G245" s="1289"/>
      <c r="H245" s="1289"/>
      <c r="I245" s="1289"/>
      <c r="J245" s="1289"/>
      <c r="K245" s="1289"/>
      <c r="L245" s="1289"/>
      <c r="M245" s="1289"/>
      <c r="N245" s="1289"/>
      <c r="O245" s="1289"/>
      <c r="P245" s="1289"/>
      <c r="Q245" s="1289"/>
      <c r="R245" s="1289"/>
      <c r="S245" s="1289"/>
      <c r="T245" s="1289"/>
      <c r="U245" s="1289"/>
      <c r="V245" s="1289"/>
      <c r="W245" s="1289"/>
      <c r="X245" s="1289"/>
      <c r="Y245" s="1289"/>
      <c r="Z245" s="1289"/>
      <c r="AA245" s="1289"/>
      <c r="AB245" s="1289"/>
      <c r="AC245" s="1289"/>
      <c r="AD245" s="1289"/>
    </row>
    <row r="246" spans="2:30">
      <c r="B246" s="1289"/>
      <c r="C246" s="1289"/>
      <c r="D246" s="1289"/>
      <c r="E246" s="1289"/>
      <c r="F246" s="1289"/>
      <c r="G246" s="1289"/>
      <c r="H246" s="1289"/>
      <c r="I246" s="1289"/>
      <c r="J246" s="1289"/>
      <c r="K246" s="1289"/>
      <c r="L246" s="1289"/>
      <c r="M246" s="1289"/>
      <c r="N246" s="1289"/>
      <c r="O246" s="1289"/>
      <c r="P246" s="1289"/>
      <c r="Q246" s="1289"/>
      <c r="R246" s="1289"/>
      <c r="S246" s="1289"/>
      <c r="T246" s="1289"/>
      <c r="U246" s="1289"/>
      <c r="V246" s="1289"/>
      <c r="W246" s="1289"/>
      <c r="X246" s="1289"/>
      <c r="Y246" s="1289"/>
      <c r="Z246" s="1289"/>
      <c r="AA246" s="1289"/>
      <c r="AB246" s="1289"/>
      <c r="AC246" s="1289"/>
      <c r="AD246" s="1289"/>
    </row>
    <row r="247" spans="2:30">
      <c r="B247" s="1289"/>
      <c r="C247" s="1289"/>
      <c r="D247" s="1289"/>
      <c r="E247" s="1289"/>
      <c r="F247" s="1289"/>
      <c r="G247" s="1289"/>
      <c r="H247" s="1289"/>
      <c r="I247" s="1289"/>
      <c r="J247" s="1289"/>
      <c r="K247" s="1289"/>
      <c r="L247" s="1289"/>
      <c r="M247" s="1289"/>
      <c r="N247" s="1289"/>
      <c r="O247" s="1289"/>
      <c r="P247" s="1289"/>
      <c r="Q247" s="1289"/>
      <c r="R247" s="1289"/>
      <c r="S247" s="1289"/>
      <c r="T247" s="1289"/>
      <c r="U247" s="1289"/>
      <c r="V247" s="1289"/>
      <c r="W247" s="1289"/>
      <c r="X247" s="1289"/>
      <c r="Y247" s="1289"/>
      <c r="Z247" s="1289"/>
      <c r="AA247" s="1289"/>
      <c r="AB247" s="1289"/>
      <c r="AC247" s="1289"/>
      <c r="AD247" s="1289"/>
    </row>
    <row r="248" spans="2:30">
      <c r="B248" s="1289"/>
      <c r="C248" s="1289"/>
      <c r="D248" s="1289"/>
      <c r="E248" s="1289"/>
      <c r="F248" s="1289"/>
      <c r="G248" s="1289"/>
      <c r="H248" s="1289"/>
      <c r="I248" s="1289"/>
      <c r="J248" s="1289"/>
      <c r="K248" s="1289"/>
      <c r="L248" s="1289"/>
      <c r="M248" s="1289"/>
      <c r="N248" s="1289"/>
      <c r="O248" s="1289"/>
      <c r="P248" s="1289"/>
      <c r="Q248" s="1289"/>
      <c r="R248" s="1289"/>
      <c r="S248" s="1289"/>
      <c r="T248" s="1289"/>
      <c r="U248" s="1289"/>
      <c r="V248" s="1289"/>
      <c r="W248" s="1289"/>
      <c r="X248" s="1289"/>
      <c r="Y248" s="1289"/>
      <c r="Z248" s="1289"/>
      <c r="AA248" s="1289"/>
      <c r="AB248" s="1289"/>
      <c r="AC248" s="1289"/>
      <c r="AD248" s="1289"/>
    </row>
    <row r="249" spans="2:30">
      <c r="B249" s="1289"/>
      <c r="C249" s="1289"/>
      <c r="D249" s="1289"/>
      <c r="E249" s="1289"/>
      <c r="F249" s="1289"/>
      <c r="G249" s="1289"/>
      <c r="H249" s="1289"/>
      <c r="I249" s="1289"/>
      <c r="J249" s="1289"/>
      <c r="K249" s="1289"/>
      <c r="L249" s="1289"/>
      <c r="M249" s="1289"/>
      <c r="N249" s="1289"/>
      <c r="O249" s="1289"/>
      <c r="P249" s="1289"/>
      <c r="Q249" s="1289"/>
      <c r="R249" s="1289"/>
      <c r="S249" s="1289"/>
      <c r="T249" s="1289"/>
      <c r="U249" s="1289"/>
      <c r="V249" s="1289"/>
      <c r="W249" s="1289"/>
      <c r="X249" s="1289"/>
      <c r="Y249" s="1289"/>
      <c r="Z249" s="1289"/>
      <c r="AA249" s="1289"/>
      <c r="AB249" s="1289"/>
      <c r="AC249" s="1289"/>
      <c r="AD249" s="1289"/>
    </row>
    <row r="250" spans="2:30">
      <c r="B250" s="1289"/>
      <c r="C250" s="1289"/>
      <c r="D250" s="1289"/>
      <c r="E250" s="1289"/>
      <c r="F250" s="1289"/>
      <c r="G250" s="1289"/>
      <c r="H250" s="1289"/>
      <c r="I250" s="1289"/>
      <c r="J250" s="1289"/>
      <c r="K250" s="1289"/>
      <c r="L250" s="1289"/>
      <c r="M250" s="1289"/>
      <c r="N250" s="1289"/>
      <c r="O250" s="1289"/>
      <c r="P250" s="1289"/>
      <c r="Q250" s="1289"/>
      <c r="R250" s="1289"/>
      <c r="S250" s="1289"/>
      <c r="T250" s="1289"/>
      <c r="U250" s="1289"/>
      <c r="V250" s="1289"/>
      <c r="W250" s="1289"/>
      <c r="X250" s="1289"/>
      <c r="Y250" s="1289"/>
      <c r="Z250" s="1289"/>
      <c r="AA250" s="1289"/>
      <c r="AB250" s="1289"/>
      <c r="AC250" s="1289"/>
      <c r="AD250" s="1289"/>
    </row>
    <row r="251" spans="2:30">
      <c r="B251" s="1289"/>
      <c r="C251" s="1289"/>
      <c r="D251" s="1289"/>
      <c r="E251" s="1289"/>
      <c r="F251" s="1289"/>
      <c r="G251" s="1289"/>
      <c r="H251" s="1289"/>
      <c r="I251" s="1289"/>
      <c r="J251" s="1289"/>
      <c r="K251" s="1289"/>
      <c r="L251" s="1289"/>
      <c r="M251" s="1289"/>
      <c r="N251" s="1289"/>
      <c r="O251" s="1289"/>
      <c r="P251" s="1289"/>
      <c r="Q251" s="1289"/>
      <c r="R251" s="1289"/>
      <c r="S251" s="1289"/>
      <c r="T251" s="1289"/>
      <c r="U251" s="1289"/>
      <c r="V251" s="1289"/>
      <c r="W251" s="1289"/>
      <c r="X251" s="1289"/>
      <c r="Y251" s="1289"/>
      <c r="Z251" s="1289"/>
      <c r="AA251" s="1289"/>
      <c r="AB251" s="1289"/>
      <c r="AC251" s="1289"/>
      <c r="AD251" s="1289"/>
    </row>
    <row r="252" spans="2:30">
      <c r="B252" s="1289"/>
      <c r="C252" s="1289"/>
      <c r="D252" s="1289"/>
      <c r="E252" s="1289"/>
      <c r="F252" s="1289"/>
      <c r="G252" s="1289"/>
      <c r="H252" s="1289"/>
      <c r="I252" s="1289"/>
      <c r="J252" s="1289"/>
      <c r="K252" s="1289"/>
      <c r="L252" s="1289"/>
      <c r="M252" s="1289"/>
      <c r="N252" s="1289"/>
      <c r="O252" s="1289"/>
      <c r="P252" s="1289"/>
      <c r="Q252" s="1289"/>
      <c r="R252" s="1289"/>
      <c r="S252" s="1289"/>
      <c r="T252" s="1289"/>
      <c r="U252" s="1289"/>
      <c r="V252" s="1289"/>
      <c r="W252" s="1289"/>
      <c r="X252" s="1289"/>
      <c r="Y252" s="1289"/>
      <c r="Z252" s="1289"/>
      <c r="AA252" s="1289"/>
      <c r="AB252" s="1289"/>
      <c r="AC252" s="1289"/>
      <c r="AD252" s="1289"/>
    </row>
    <row r="253" spans="2:30">
      <c r="B253" s="1289"/>
      <c r="C253" s="1289"/>
      <c r="D253" s="1289"/>
      <c r="E253" s="1289"/>
      <c r="F253" s="1289"/>
      <c r="G253" s="1289"/>
      <c r="H253" s="1289"/>
      <c r="I253" s="1289"/>
      <c r="J253" s="1289"/>
      <c r="K253" s="1289"/>
      <c r="L253" s="1289"/>
      <c r="M253" s="1289"/>
      <c r="N253" s="1289"/>
      <c r="O253" s="1289"/>
      <c r="P253" s="1289"/>
      <c r="Q253" s="1289"/>
      <c r="R253" s="1289"/>
      <c r="S253" s="1289"/>
      <c r="T253" s="1289"/>
      <c r="U253" s="1289"/>
      <c r="V253" s="1289"/>
      <c r="W253" s="1289"/>
      <c r="X253" s="1289"/>
      <c r="Y253" s="1289"/>
      <c r="Z253" s="1289"/>
      <c r="AA253" s="1289"/>
      <c r="AB253" s="1289"/>
      <c r="AC253" s="1289"/>
      <c r="AD253" s="1289"/>
    </row>
    <row r="254" spans="2:30">
      <c r="B254" s="1289"/>
      <c r="C254" s="1289"/>
      <c r="D254" s="1289"/>
      <c r="E254" s="1289"/>
      <c r="F254" s="1289"/>
      <c r="G254" s="1289"/>
      <c r="H254" s="1289"/>
      <c r="I254" s="1289"/>
      <c r="J254" s="1289"/>
      <c r="K254" s="1289"/>
      <c r="L254" s="1289"/>
      <c r="M254" s="1289"/>
      <c r="N254" s="1289"/>
      <c r="O254" s="1289"/>
      <c r="P254" s="1289"/>
      <c r="Q254" s="1289"/>
      <c r="R254" s="1289"/>
      <c r="S254" s="1289"/>
      <c r="T254" s="1289"/>
      <c r="U254" s="1289"/>
      <c r="V254" s="1289"/>
      <c r="W254" s="1289"/>
      <c r="X254" s="1289"/>
      <c r="Y254" s="1289"/>
      <c r="Z254" s="1289"/>
      <c r="AA254" s="1289"/>
      <c r="AB254" s="1289"/>
      <c r="AC254" s="1289"/>
      <c r="AD254" s="1289"/>
    </row>
    <row r="255" spans="2:30">
      <c r="B255" s="1289"/>
      <c r="C255" s="1289"/>
      <c r="D255" s="1289"/>
      <c r="E255" s="1289"/>
      <c r="F255" s="1289"/>
      <c r="G255" s="1289"/>
      <c r="H255" s="1289"/>
      <c r="I255" s="1289"/>
      <c r="J255" s="1289"/>
      <c r="K255" s="1289"/>
      <c r="L255" s="1289"/>
      <c r="M255" s="1289"/>
      <c r="N255" s="1289"/>
      <c r="O255" s="1289"/>
      <c r="P255" s="1289"/>
      <c r="Q255" s="1289"/>
      <c r="R255" s="1289"/>
      <c r="S255" s="1289"/>
      <c r="T255" s="1289"/>
      <c r="U255" s="1289"/>
      <c r="V255" s="1289"/>
      <c r="W255" s="1289"/>
      <c r="X255" s="1289"/>
      <c r="Y255" s="1289"/>
      <c r="Z255" s="1289"/>
      <c r="AA255" s="1289"/>
      <c r="AB255" s="1289"/>
      <c r="AC255" s="1289"/>
      <c r="AD255" s="1289"/>
    </row>
    <row r="256" spans="2:30">
      <c r="B256" s="1289"/>
      <c r="C256" s="1289"/>
      <c r="D256" s="1289"/>
      <c r="E256" s="1289"/>
      <c r="F256" s="1289"/>
      <c r="G256" s="1289"/>
      <c r="H256" s="1289"/>
      <c r="I256" s="1289"/>
      <c r="J256" s="1289"/>
      <c r="K256" s="1289"/>
      <c r="L256" s="1289"/>
      <c r="M256" s="1289"/>
      <c r="N256" s="1289"/>
      <c r="O256" s="1289"/>
      <c r="P256" s="1289"/>
      <c r="Q256" s="1289"/>
      <c r="R256" s="1289"/>
      <c r="S256" s="1289"/>
      <c r="T256" s="1289"/>
      <c r="U256" s="1289"/>
      <c r="V256" s="1289"/>
      <c r="W256" s="1289"/>
      <c r="X256" s="1289"/>
      <c r="Y256" s="1289"/>
      <c r="Z256" s="1289"/>
      <c r="AA256" s="1289"/>
      <c r="AB256" s="1289"/>
      <c r="AC256" s="1289"/>
      <c r="AD256" s="1289"/>
    </row>
    <row r="257" spans="2:30">
      <c r="B257" s="1289"/>
      <c r="C257" s="1289"/>
      <c r="D257" s="1289"/>
      <c r="E257" s="1289"/>
      <c r="F257" s="1289"/>
      <c r="G257" s="1289"/>
      <c r="H257" s="1289"/>
      <c r="I257" s="1289"/>
      <c r="J257" s="1289"/>
      <c r="K257" s="1289"/>
      <c r="L257" s="1289"/>
      <c r="M257" s="1289"/>
      <c r="N257" s="1289"/>
      <c r="O257" s="1289"/>
      <c r="P257" s="1289"/>
      <c r="Q257" s="1289"/>
      <c r="R257" s="1289"/>
      <c r="S257" s="1289"/>
      <c r="T257" s="1289"/>
      <c r="U257" s="1289"/>
      <c r="V257" s="1289"/>
      <c r="W257" s="1289"/>
      <c r="X257" s="1289"/>
      <c r="Y257" s="1289"/>
      <c r="Z257" s="1289"/>
      <c r="AA257" s="1289"/>
      <c r="AB257" s="1289"/>
      <c r="AC257" s="1289"/>
      <c r="AD257" s="1289"/>
    </row>
    <row r="258" spans="2:30">
      <c r="B258" s="1289"/>
      <c r="C258" s="1289"/>
      <c r="D258" s="1289"/>
      <c r="E258" s="1289"/>
      <c r="F258" s="1289"/>
      <c r="G258" s="1289"/>
      <c r="H258" s="1289"/>
      <c r="I258" s="1289"/>
      <c r="J258" s="1289"/>
      <c r="K258" s="1289"/>
      <c r="L258" s="1289"/>
      <c r="M258" s="1289"/>
      <c r="N258" s="1289"/>
      <c r="O258" s="1289"/>
      <c r="P258" s="1289"/>
      <c r="Q258" s="1289"/>
      <c r="R258" s="1289"/>
      <c r="S258" s="1289"/>
      <c r="T258" s="1289"/>
      <c r="U258" s="1289"/>
      <c r="V258" s="1289"/>
      <c r="W258" s="1289"/>
      <c r="X258" s="1289"/>
      <c r="Y258" s="1289"/>
      <c r="Z258" s="1289"/>
      <c r="AA258" s="1289"/>
      <c r="AB258" s="1289"/>
      <c r="AC258" s="1289"/>
      <c r="AD258" s="1289"/>
    </row>
    <row r="259" spans="2:30">
      <c r="B259" s="1289"/>
      <c r="C259" s="1289"/>
      <c r="D259" s="1289"/>
      <c r="E259" s="1289"/>
      <c r="F259" s="1289"/>
      <c r="G259" s="1289"/>
      <c r="H259" s="1289"/>
      <c r="I259" s="1289"/>
      <c r="J259" s="1289"/>
      <c r="K259" s="1289"/>
      <c r="L259" s="1289"/>
      <c r="M259" s="1289"/>
      <c r="N259" s="1289"/>
      <c r="O259" s="1289"/>
      <c r="P259" s="1289"/>
      <c r="Q259" s="1289"/>
      <c r="R259" s="1289"/>
      <c r="S259" s="1289"/>
      <c r="T259" s="1289"/>
      <c r="U259" s="1289"/>
      <c r="V259" s="1289"/>
      <c r="W259" s="1289"/>
      <c r="X259" s="1289"/>
      <c r="Y259" s="1289"/>
      <c r="Z259" s="1289"/>
      <c r="AA259" s="1289"/>
      <c r="AB259" s="1289"/>
      <c r="AC259" s="1289"/>
      <c r="AD259" s="1289"/>
    </row>
    <row r="260" spans="2:30">
      <c r="B260" s="1289"/>
      <c r="C260" s="1289"/>
      <c r="D260" s="1289"/>
      <c r="E260" s="1289"/>
      <c r="F260" s="1289"/>
      <c r="G260" s="1289"/>
      <c r="H260" s="1289"/>
      <c r="I260" s="1289"/>
      <c r="J260" s="1289"/>
      <c r="K260" s="1289"/>
      <c r="L260" s="1289"/>
      <c r="M260" s="1289"/>
      <c r="N260" s="1289"/>
      <c r="O260" s="1289"/>
      <c r="P260" s="1289"/>
      <c r="Q260" s="1289"/>
      <c r="R260" s="1289"/>
      <c r="S260" s="1289"/>
      <c r="T260" s="1289"/>
      <c r="U260" s="1289"/>
      <c r="V260" s="1289"/>
      <c r="W260" s="1289"/>
      <c r="X260" s="1289"/>
      <c r="Y260" s="1289"/>
      <c r="Z260" s="1289"/>
      <c r="AA260" s="1289"/>
      <c r="AB260" s="1289"/>
      <c r="AC260" s="1289"/>
      <c r="AD260" s="1289"/>
    </row>
    <row r="261" spans="2:30">
      <c r="B261" s="1289"/>
      <c r="C261" s="1289"/>
      <c r="D261" s="1289"/>
      <c r="E261" s="1289"/>
      <c r="F261" s="1289"/>
      <c r="G261" s="1289"/>
      <c r="H261" s="1289"/>
      <c r="I261" s="1289"/>
      <c r="J261" s="1289"/>
      <c r="K261" s="1289"/>
      <c r="L261" s="1289"/>
      <c r="M261" s="1289"/>
      <c r="N261" s="1289"/>
      <c r="O261" s="1289"/>
      <c r="P261" s="1289"/>
      <c r="Q261" s="1289"/>
      <c r="R261" s="1289"/>
      <c r="S261" s="1289"/>
      <c r="T261" s="1289"/>
      <c r="U261" s="1289"/>
      <c r="V261" s="1289"/>
      <c r="W261" s="1289"/>
      <c r="X261" s="1289"/>
      <c r="Y261" s="1289"/>
      <c r="Z261" s="1289"/>
      <c r="AA261" s="1289"/>
      <c r="AB261" s="1289"/>
      <c r="AC261" s="1289"/>
      <c r="AD261" s="1289"/>
    </row>
    <row r="262" spans="2:30">
      <c r="B262" s="1289"/>
      <c r="C262" s="1289"/>
      <c r="D262" s="1289"/>
      <c r="E262" s="1289"/>
      <c r="F262" s="1289"/>
      <c r="G262" s="1289"/>
      <c r="H262" s="1289"/>
      <c r="I262" s="1289"/>
      <c r="J262" s="1289"/>
      <c r="K262" s="1289"/>
      <c r="L262" s="1289"/>
      <c r="M262" s="1289"/>
      <c r="N262" s="1289"/>
      <c r="O262" s="1289"/>
      <c r="P262" s="1289"/>
      <c r="Q262" s="1289"/>
      <c r="R262" s="1289"/>
      <c r="S262" s="1289"/>
      <c r="T262" s="1289"/>
      <c r="U262" s="1289"/>
      <c r="V262" s="1289"/>
      <c r="W262" s="1289"/>
      <c r="X262" s="1289"/>
      <c r="Y262" s="1289"/>
      <c r="Z262" s="1289"/>
      <c r="AA262" s="1289"/>
      <c r="AB262" s="1289"/>
      <c r="AC262" s="1289"/>
      <c r="AD262" s="1289"/>
    </row>
    <row r="263" spans="2:30">
      <c r="B263" s="1289"/>
      <c r="C263" s="1289"/>
      <c r="D263" s="1289"/>
      <c r="E263" s="1289"/>
      <c r="F263" s="1289"/>
      <c r="G263" s="1289"/>
      <c r="H263" s="1289"/>
      <c r="I263" s="1289"/>
      <c r="J263" s="1289"/>
      <c r="K263" s="1289"/>
      <c r="L263" s="1289"/>
      <c r="M263" s="1289"/>
      <c r="N263" s="1289"/>
      <c r="O263" s="1289"/>
      <c r="P263" s="1289"/>
      <c r="Q263" s="1289"/>
      <c r="R263" s="1289"/>
      <c r="S263" s="1289"/>
      <c r="T263" s="1289"/>
      <c r="U263" s="1289"/>
      <c r="V263" s="1289"/>
      <c r="W263" s="1289"/>
      <c r="X263" s="1289"/>
      <c r="Y263" s="1289"/>
      <c r="Z263" s="1289"/>
      <c r="AA263" s="1289"/>
      <c r="AB263" s="1289"/>
      <c r="AC263" s="1289"/>
      <c r="AD263" s="1289"/>
    </row>
    <row r="264" spans="2:30">
      <c r="B264" s="1289"/>
      <c r="C264" s="1289"/>
      <c r="D264" s="1289"/>
      <c r="E264" s="1289"/>
      <c r="F264" s="1289"/>
      <c r="G264" s="1289"/>
      <c r="H264" s="1289"/>
      <c r="I264" s="1289"/>
      <c r="J264" s="1289"/>
      <c r="K264" s="1289"/>
      <c r="L264" s="1289"/>
      <c r="M264" s="1289"/>
      <c r="N264" s="1289"/>
      <c r="O264" s="1289"/>
      <c r="P264" s="1289"/>
      <c r="Q264" s="1289"/>
      <c r="R264" s="1289"/>
      <c r="S264" s="1289"/>
      <c r="T264" s="1289"/>
      <c r="U264" s="1289"/>
      <c r="V264" s="1289"/>
      <c r="W264" s="1289"/>
      <c r="X264" s="1289"/>
      <c r="Y264" s="1289"/>
      <c r="Z264" s="1289"/>
      <c r="AA264" s="1289"/>
      <c r="AB264" s="1289"/>
      <c r="AC264" s="1289"/>
      <c r="AD264" s="1289"/>
    </row>
    <row r="265" spans="2:30">
      <c r="B265" s="1289"/>
      <c r="C265" s="1289"/>
      <c r="D265" s="1289"/>
      <c r="E265" s="1289"/>
      <c r="F265" s="1289"/>
      <c r="G265" s="1289"/>
      <c r="H265" s="1289"/>
      <c r="I265" s="1289"/>
      <c r="J265" s="1289"/>
      <c r="K265" s="1289"/>
      <c r="L265" s="1289"/>
      <c r="M265" s="1289"/>
      <c r="N265" s="1289"/>
      <c r="O265" s="1289"/>
      <c r="P265" s="1289"/>
      <c r="Q265" s="1289"/>
      <c r="R265" s="1289"/>
      <c r="S265" s="1289"/>
      <c r="T265" s="1289"/>
      <c r="U265" s="1289"/>
      <c r="V265" s="1289"/>
      <c r="W265" s="1289"/>
      <c r="X265" s="1289"/>
      <c r="Y265" s="1289"/>
      <c r="Z265" s="1289"/>
      <c r="AA265" s="1289"/>
      <c r="AB265" s="1289"/>
      <c r="AC265" s="1289"/>
      <c r="AD265" s="1289"/>
    </row>
    <row r="266" spans="2:30">
      <c r="B266" s="1289"/>
      <c r="C266" s="1289"/>
      <c r="D266" s="1289"/>
      <c r="E266" s="1289"/>
      <c r="F266" s="1289"/>
      <c r="G266" s="1289"/>
      <c r="H266" s="1289"/>
      <c r="I266" s="1289"/>
      <c r="J266" s="1289"/>
      <c r="K266" s="1289"/>
      <c r="L266" s="1289"/>
      <c r="M266" s="1289"/>
      <c r="N266" s="1289"/>
      <c r="O266" s="1289"/>
      <c r="P266" s="1289"/>
      <c r="Q266" s="1289"/>
      <c r="R266" s="1289"/>
      <c r="S266" s="1289"/>
      <c r="T266" s="1289"/>
      <c r="U266" s="1289"/>
      <c r="V266" s="1289"/>
      <c r="W266" s="1289"/>
      <c r="X266" s="1289"/>
      <c r="Y266" s="1289"/>
      <c r="Z266" s="1289"/>
      <c r="AA266" s="1289"/>
      <c r="AB266" s="1289"/>
      <c r="AC266" s="1289"/>
      <c r="AD266" s="1289"/>
    </row>
    <row r="267" spans="2:30">
      <c r="B267" s="1289"/>
      <c r="C267" s="1289"/>
      <c r="D267" s="1289"/>
      <c r="E267" s="1289"/>
      <c r="F267" s="1289"/>
      <c r="G267" s="1289"/>
      <c r="H267" s="1289"/>
      <c r="I267" s="1289"/>
      <c r="J267" s="1289"/>
      <c r="K267" s="1289"/>
      <c r="L267" s="1289"/>
      <c r="M267" s="1289"/>
      <c r="N267" s="1289"/>
      <c r="O267" s="1289"/>
      <c r="P267" s="1289"/>
      <c r="Q267" s="1289"/>
      <c r="R267" s="1289"/>
      <c r="S267" s="1289"/>
      <c r="T267" s="1289"/>
      <c r="U267" s="1289"/>
      <c r="V267" s="1289"/>
      <c r="W267" s="1289"/>
      <c r="X267" s="1289"/>
      <c r="Y267" s="1289"/>
      <c r="Z267" s="1289"/>
      <c r="AA267" s="1289"/>
      <c r="AB267" s="1289"/>
      <c r="AC267" s="1289"/>
      <c r="AD267" s="1289"/>
    </row>
    <row r="268" spans="2:30">
      <c r="B268" s="1289"/>
      <c r="C268" s="1289"/>
      <c r="D268" s="1289"/>
      <c r="E268" s="1289"/>
      <c r="F268" s="1289"/>
      <c r="G268" s="1289"/>
      <c r="H268" s="1289"/>
      <c r="I268" s="1289"/>
      <c r="J268" s="1289"/>
      <c r="K268" s="1289"/>
      <c r="L268" s="1289"/>
      <c r="M268" s="1289"/>
      <c r="N268" s="1289"/>
      <c r="O268" s="1289"/>
      <c r="P268" s="1289"/>
      <c r="Q268" s="1289"/>
      <c r="R268" s="1289"/>
      <c r="S268" s="1289"/>
      <c r="T268" s="1289"/>
      <c r="U268" s="1289"/>
      <c r="V268" s="1289"/>
      <c r="W268" s="1289"/>
      <c r="X268" s="1289"/>
      <c r="Y268" s="1289"/>
      <c r="Z268" s="1289"/>
      <c r="AA268" s="1289"/>
      <c r="AB268" s="1289"/>
      <c r="AC268" s="1289"/>
      <c r="AD268" s="1289"/>
    </row>
    <row r="269" spans="2:30">
      <c r="B269" s="1289"/>
      <c r="C269" s="1289"/>
      <c r="D269" s="1289"/>
      <c r="E269" s="1289"/>
      <c r="F269" s="1289"/>
      <c r="G269" s="1289"/>
      <c r="H269" s="1289"/>
      <c r="I269" s="1289"/>
      <c r="J269" s="1289"/>
      <c r="K269" s="1289"/>
      <c r="L269" s="1289"/>
      <c r="M269" s="1289"/>
      <c r="N269" s="1289"/>
      <c r="O269" s="1289"/>
      <c r="P269" s="1289"/>
      <c r="Q269" s="1289"/>
      <c r="R269" s="1289"/>
      <c r="S269" s="1289"/>
      <c r="T269" s="1289"/>
      <c r="U269" s="1289"/>
      <c r="V269" s="1289"/>
      <c r="W269" s="1289"/>
      <c r="X269" s="1289"/>
      <c r="Y269" s="1289"/>
      <c r="Z269" s="1289"/>
      <c r="AA269" s="1289"/>
      <c r="AB269" s="1289"/>
      <c r="AC269" s="1289"/>
      <c r="AD269" s="1289"/>
    </row>
    <row r="270" spans="2:30">
      <c r="B270" s="1289"/>
      <c r="C270" s="1289"/>
      <c r="D270" s="1289"/>
      <c r="E270" s="1289"/>
      <c r="F270" s="1289"/>
      <c r="G270" s="1289"/>
      <c r="H270" s="1289"/>
      <c r="I270" s="1289"/>
      <c r="J270" s="1289"/>
      <c r="K270" s="1289"/>
      <c r="L270" s="1289"/>
      <c r="M270" s="1289"/>
      <c r="N270" s="1289"/>
      <c r="O270" s="1289"/>
      <c r="P270" s="1289"/>
      <c r="Q270" s="1289"/>
      <c r="R270" s="1289"/>
      <c r="S270" s="1289"/>
      <c r="T270" s="1289"/>
      <c r="U270" s="1289"/>
      <c r="V270" s="1289"/>
      <c r="W270" s="1289"/>
      <c r="X270" s="1289"/>
      <c r="Y270" s="1289"/>
      <c r="Z270" s="1289"/>
      <c r="AA270" s="1289"/>
      <c r="AB270" s="1289"/>
      <c r="AC270" s="1289"/>
      <c r="AD270" s="1289"/>
    </row>
    <row r="271" spans="2:30">
      <c r="B271" s="1289"/>
      <c r="C271" s="1289"/>
      <c r="D271" s="1289"/>
      <c r="E271" s="1289"/>
      <c r="F271" s="1289"/>
      <c r="G271" s="1289"/>
      <c r="H271" s="1289"/>
      <c r="I271" s="1289"/>
      <c r="J271" s="1289"/>
      <c r="K271" s="1289"/>
      <c r="L271" s="1289"/>
      <c r="M271" s="1289"/>
      <c r="N271" s="1289"/>
      <c r="O271" s="1289"/>
      <c r="P271" s="1289"/>
      <c r="Q271" s="1289"/>
      <c r="R271" s="1289"/>
      <c r="S271" s="1289"/>
      <c r="T271" s="1289"/>
      <c r="U271" s="1289"/>
      <c r="V271" s="1289"/>
      <c r="W271" s="1289"/>
      <c r="X271" s="1289"/>
      <c r="Y271" s="1289"/>
      <c r="Z271" s="1289"/>
      <c r="AA271" s="1289"/>
      <c r="AB271" s="1289"/>
      <c r="AC271" s="1289"/>
      <c r="AD271" s="1289"/>
    </row>
    <row r="272" spans="2:30">
      <c r="B272" s="1289"/>
      <c r="C272" s="1289"/>
      <c r="D272" s="1289"/>
      <c r="E272" s="1289"/>
      <c r="F272" s="1289"/>
      <c r="G272" s="1289"/>
      <c r="H272" s="1289"/>
      <c r="I272" s="1289"/>
      <c r="J272" s="1289"/>
      <c r="K272" s="1289"/>
      <c r="L272" s="1289"/>
      <c r="M272" s="1289"/>
      <c r="N272" s="1289"/>
      <c r="O272" s="1289"/>
      <c r="P272" s="1289"/>
      <c r="Q272" s="1289"/>
      <c r="R272" s="1289"/>
      <c r="S272" s="1289"/>
      <c r="T272" s="1289"/>
      <c r="U272" s="1289"/>
      <c r="V272" s="1289"/>
      <c r="W272" s="1289"/>
      <c r="X272" s="1289"/>
      <c r="Y272" s="1289"/>
      <c r="Z272" s="1289"/>
      <c r="AA272" s="1289"/>
      <c r="AB272" s="1289"/>
      <c r="AC272" s="1289"/>
      <c r="AD272" s="1289"/>
    </row>
    <row r="273" spans="2:30">
      <c r="B273" s="1289"/>
      <c r="C273" s="1289"/>
      <c r="D273" s="1289"/>
      <c r="E273" s="1289"/>
      <c r="F273" s="1289"/>
      <c r="G273" s="1289"/>
      <c r="H273" s="1289"/>
      <c r="I273" s="1289"/>
      <c r="J273" s="1289"/>
      <c r="K273" s="1289"/>
      <c r="L273" s="1289"/>
      <c r="M273" s="1289"/>
      <c r="N273" s="1289"/>
      <c r="O273" s="1289"/>
      <c r="P273" s="1289"/>
      <c r="Q273" s="1289"/>
      <c r="R273" s="1289"/>
      <c r="S273" s="1289"/>
      <c r="T273" s="1289"/>
      <c r="U273" s="1289"/>
      <c r="V273" s="1289"/>
      <c r="W273" s="1289"/>
      <c r="X273" s="1289"/>
      <c r="Y273" s="1289"/>
      <c r="Z273" s="1289"/>
      <c r="AA273" s="1289"/>
      <c r="AB273" s="1289"/>
      <c r="AC273" s="1289"/>
      <c r="AD273" s="1289"/>
    </row>
    <row r="274" spans="2:30">
      <c r="B274" s="1289"/>
      <c r="C274" s="1289"/>
      <c r="D274" s="1289"/>
      <c r="E274" s="1289"/>
      <c r="F274" s="1289"/>
      <c r="G274" s="1289"/>
      <c r="H274" s="1289"/>
      <c r="I274" s="1289"/>
      <c r="J274" s="1289"/>
      <c r="K274" s="1289"/>
      <c r="L274" s="1289"/>
      <c r="M274" s="1289"/>
      <c r="N274" s="1289"/>
      <c r="O274" s="1289"/>
      <c r="P274" s="1289"/>
      <c r="Q274" s="1289"/>
      <c r="R274" s="1289"/>
      <c r="S274" s="1289"/>
      <c r="T274" s="1289"/>
      <c r="U274" s="1289"/>
      <c r="V274" s="1289"/>
      <c r="W274" s="1289"/>
      <c r="X274" s="1289"/>
      <c r="Y274" s="1289"/>
      <c r="Z274" s="1289"/>
      <c r="AA274" s="1289"/>
      <c r="AB274" s="1289"/>
      <c r="AC274" s="1289"/>
      <c r="AD274" s="1289"/>
    </row>
    <row r="275" spans="2:30">
      <c r="B275" s="1289"/>
      <c r="C275" s="1289"/>
      <c r="D275" s="1289"/>
      <c r="E275" s="1289"/>
      <c r="F275" s="1289"/>
      <c r="G275" s="1289"/>
      <c r="H275" s="1289"/>
      <c r="I275" s="1289"/>
      <c r="J275" s="1289"/>
      <c r="K275" s="1289"/>
      <c r="L275" s="1289"/>
      <c r="M275" s="1289"/>
      <c r="N275" s="1289"/>
      <c r="O275" s="1289"/>
      <c r="P275" s="1289"/>
      <c r="Q275" s="1289"/>
      <c r="R275" s="1289"/>
      <c r="S275" s="1289"/>
      <c r="T275" s="1289"/>
      <c r="U275" s="1289"/>
      <c r="V275" s="1289"/>
      <c r="W275" s="1289"/>
      <c r="X275" s="1289"/>
      <c r="Y275" s="1289"/>
      <c r="Z275" s="1289"/>
      <c r="AA275" s="1289"/>
      <c r="AB275" s="1289"/>
      <c r="AC275" s="1289"/>
      <c r="AD275" s="1289"/>
    </row>
    <row r="276" spans="2:30">
      <c r="B276" s="1289"/>
      <c r="C276" s="1289"/>
      <c r="D276" s="1289"/>
      <c r="E276" s="1289"/>
      <c r="F276" s="1289"/>
      <c r="G276" s="1289"/>
      <c r="H276" s="1289"/>
      <c r="I276" s="1289"/>
      <c r="J276" s="1289"/>
      <c r="K276" s="1289"/>
      <c r="L276" s="1289"/>
      <c r="M276" s="1289"/>
      <c r="N276" s="1289"/>
      <c r="O276" s="1289"/>
      <c r="P276" s="1289"/>
      <c r="Q276" s="1289"/>
      <c r="R276" s="1289"/>
      <c r="S276" s="1289"/>
      <c r="T276" s="1289"/>
      <c r="U276" s="1289"/>
      <c r="V276" s="1289"/>
      <c r="W276" s="1289"/>
      <c r="X276" s="1289"/>
      <c r="Y276" s="1289"/>
      <c r="Z276" s="1289"/>
      <c r="AA276" s="1289"/>
      <c r="AB276" s="1289"/>
      <c r="AC276" s="1289"/>
      <c r="AD276" s="1289"/>
    </row>
    <row r="277" spans="2:30">
      <c r="B277" s="1289"/>
      <c r="C277" s="1289"/>
      <c r="D277" s="1289"/>
      <c r="E277" s="1289"/>
      <c r="F277" s="1289"/>
      <c r="G277" s="1289"/>
      <c r="H277" s="1289"/>
      <c r="I277" s="1289"/>
      <c r="J277" s="1289"/>
      <c r="K277" s="1289"/>
      <c r="L277" s="1289"/>
      <c r="M277" s="1289"/>
      <c r="N277" s="1289"/>
      <c r="O277" s="1289"/>
      <c r="P277" s="1289"/>
      <c r="Q277" s="1289"/>
      <c r="R277" s="1289"/>
      <c r="S277" s="1289"/>
      <c r="T277" s="1289"/>
      <c r="U277" s="1289"/>
      <c r="V277" s="1289"/>
      <c r="W277" s="1289"/>
      <c r="X277" s="1289"/>
      <c r="Y277" s="1289"/>
      <c r="Z277" s="1289"/>
      <c r="AA277" s="1289"/>
      <c r="AB277" s="1289"/>
      <c r="AC277" s="1289"/>
      <c r="AD277" s="1289"/>
    </row>
    <row r="278" spans="2:30">
      <c r="B278" s="1289"/>
      <c r="C278" s="1289"/>
      <c r="D278" s="1289"/>
      <c r="E278" s="1289"/>
      <c r="F278" s="1289"/>
      <c r="G278" s="1289"/>
      <c r="H278" s="1289"/>
      <c r="I278" s="1289"/>
      <c r="J278" s="1289"/>
      <c r="K278" s="1289"/>
      <c r="L278" s="1289"/>
      <c r="M278" s="1289"/>
      <c r="N278" s="1289"/>
      <c r="O278" s="1289"/>
      <c r="P278" s="1289"/>
      <c r="Q278" s="1289"/>
      <c r="R278" s="1289"/>
      <c r="S278" s="1289"/>
      <c r="T278" s="1289"/>
      <c r="U278" s="1289"/>
      <c r="V278" s="1289"/>
      <c r="W278" s="1289"/>
      <c r="X278" s="1289"/>
      <c r="Y278" s="1289"/>
      <c r="Z278" s="1289"/>
      <c r="AA278" s="1289"/>
      <c r="AB278" s="1289"/>
      <c r="AC278" s="1289"/>
      <c r="AD278" s="1289"/>
    </row>
    <row r="279" spans="2:30">
      <c r="B279" s="1289"/>
      <c r="C279" s="1289"/>
      <c r="D279" s="1289"/>
      <c r="E279" s="1289"/>
      <c r="F279" s="1289"/>
      <c r="G279" s="1289"/>
      <c r="H279" s="1289"/>
      <c r="I279" s="1289"/>
      <c r="J279" s="1289"/>
      <c r="K279" s="1289"/>
      <c r="L279" s="1289"/>
      <c r="M279" s="1289"/>
      <c r="N279" s="1289"/>
      <c r="O279" s="1289"/>
      <c r="P279" s="1289"/>
      <c r="Q279" s="1289"/>
      <c r="R279" s="1289"/>
      <c r="S279" s="1289"/>
      <c r="T279" s="1289"/>
      <c r="U279" s="1289"/>
      <c r="V279" s="1289"/>
      <c r="W279" s="1289"/>
      <c r="X279" s="1289"/>
      <c r="Y279" s="1289"/>
      <c r="Z279" s="1289"/>
      <c r="AA279" s="1289"/>
      <c r="AB279" s="1289"/>
      <c r="AC279" s="1289"/>
      <c r="AD279" s="1289"/>
    </row>
    <row r="280" spans="2:30">
      <c r="B280" s="1289"/>
      <c r="C280" s="1289"/>
      <c r="D280" s="1289"/>
      <c r="E280" s="1289"/>
      <c r="F280" s="1289"/>
      <c r="G280" s="1289"/>
      <c r="H280" s="1289"/>
      <c r="I280" s="1289"/>
      <c r="J280" s="1289"/>
      <c r="K280" s="1289"/>
      <c r="L280" s="1289"/>
      <c r="M280" s="1289"/>
      <c r="N280" s="1289"/>
      <c r="O280" s="1289"/>
      <c r="P280" s="1289"/>
      <c r="Q280" s="1289"/>
      <c r="R280" s="1289"/>
      <c r="S280" s="1289"/>
      <c r="T280" s="1289"/>
      <c r="U280" s="1289"/>
      <c r="V280" s="1289"/>
      <c r="W280" s="1289"/>
      <c r="X280" s="1289"/>
      <c r="Y280" s="1289"/>
      <c r="Z280" s="1289"/>
      <c r="AA280" s="1289"/>
      <c r="AB280" s="1289"/>
      <c r="AC280" s="1289"/>
      <c r="AD280" s="1289"/>
    </row>
    <row r="281" spans="2:30">
      <c r="B281" s="1289"/>
      <c r="C281" s="1289"/>
      <c r="D281" s="1289"/>
      <c r="E281" s="1289"/>
      <c r="F281" s="1289"/>
      <c r="G281" s="1289"/>
      <c r="H281" s="1289"/>
      <c r="I281" s="1289"/>
      <c r="J281" s="1289"/>
      <c r="K281" s="1289"/>
      <c r="L281" s="1289"/>
      <c r="M281" s="1289"/>
      <c r="N281" s="1289"/>
      <c r="O281" s="1289"/>
      <c r="P281" s="1289"/>
      <c r="Q281" s="1289"/>
      <c r="R281" s="1289"/>
      <c r="S281" s="1289"/>
      <c r="T281" s="1289"/>
      <c r="U281" s="1289"/>
      <c r="V281" s="1289"/>
      <c r="W281" s="1289"/>
      <c r="X281" s="1289"/>
      <c r="Y281" s="1289"/>
      <c r="Z281" s="1289"/>
      <c r="AA281" s="1289"/>
      <c r="AB281" s="1289"/>
      <c r="AC281" s="1289"/>
      <c r="AD281" s="1289"/>
    </row>
    <row r="282" spans="2:30">
      <c r="B282" s="1289"/>
      <c r="C282" s="1289"/>
      <c r="D282" s="1289"/>
      <c r="E282" s="1289"/>
      <c r="F282" s="1289"/>
      <c r="G282" s="1289"/>
      <c r="H282" s="1289"/>
      <c r="I282" s="1289"/>
      <c r="J282" s="1289"/>
      <c r="K282" s="1289"/>
      <c r="L282" s="1289"/>
      <c r="M282" s="1289"/>
      <c r="N282" s="1289"/>
      <c r="O282" s="1289"/>
      <c r="P282" s="1289"/>
      <c r="Q282" s="1289"/>
      <c r="R282" s="1289"/>
      <c r="S282" s="1289"/>
      <c r="T282" s="1289"/>
      <c r="U282" s="1289"/>
      <c r="V282" s="1289"/>
      <c r="W282" s="1289"/>
      <c r="X282" s="1289"/>
      <c r="Y282" s="1289"/>
      <c r="Z282" s="1289"/>
      <c r="AA282" s="1289"/>
      <c r="AB282" s="1289"/>
      <c r="AC282" s="1289"/>
      <c r="AD282" s="1289"/>
    </row>
    <row r="283" spans="2:30">
      <c r="B283" s="1289"/>
      <c r="C283" s="1289"/>
      <c r="D283" s="1289"/>
      <c r="E283" s="1289"/>
      <c r="F283" s="1289"/>
      <c r="G283" s="1289"/>
      <c r="H283" s="1289"/>
      <c r="I283" s="1289"/>
      <c r="J283" s="1289"/>
      <c r="K283" s="1289"/>
      <c r="L283" s="1289"/>
      <c r="M283" s="1289"/>
      <c r="N283" s="1289"/>
      <c r="O283" s="1289"/>
      <c r="P283" s="1289"/>
      <c r="Q283" s="1289"/>
      <c r="R283" s="1289"/>
      <c r="S283" s="1289"/>
      <c r="T283" s="1289"/>
      <c r="U283" s="1289"/>
      <c r="V283" s="1289"/>
      <c r="W283" s="1289"/>
      <c r="X283" s="1289"/>
      <c r="Y283" s="1289"/>
      <c r="Z283" s="1289"/>
      <c r="AA283" s="1289"/>
      <c r="AB283" s="1289"/>
      <c r="AC283" s="1289"/>
      <c r="AD283" s="1289"/>
    </row>
    <row r="284" spans="2:30">
      <c r="B284" s="1289"/>
      <c r="C284" s="1289"/>
      <c r="D284" s="1289"/>
      <c r="E284" s="1289"/>
      <c r="F284" s="1289"/>
      <c r="G284" s="1289"/>
      <c r="H284" s="1289"/>
      <c r="I284" s="1289"/>
      <c r="J284" s="1289"/>
      <c r="K284" s="1289"/>
      <c r="L284" s="1289"/>
      <c r="M284" s="1289"/>
      <c r="N284" s="1289"/>
      <c r="O284" s="1289"/>
      <c r="P284" s="1289"/>
      <c r="Q284" s="1289"/>
      <c r="R284" s="1289"/>
      <c r="S284" s="1289"/>
      <c r="T284" s="1289"/>
      <c r="U284" s="1289"/>
      <c r="V284" s="1289"/>
      <c r="W284" s="1289"/>
      <c r="X284" s="1289"/>
      <c r="Y284" s="1289"/>
      <c r="Z284" s="1289"/>
      <c r="AA284" s="1289"/>
      <c r="AB284" s="1289"/>
      <c r="AC284" s="1289"/>
      <c r="AD284" s="1289"/>
    </row>
    <row r="285" spans="2:30">
      <c r="B285" s="1289"/>
      <c r="C285" s="1289"/>
      <c r="D285" s="1289"/>
      <c r="E285" s="1289"/>
      <c r="F285" s="1289"/>
      <c r="G285" s="1289"/>
      <c r="H285" s="1289"/>
      <c r="I285" s="1289"/>
      <c r="J285" s="1289"/>
      <c r="K285" s="1289"/>
      <c r="L285" s="1289"/>
      <c r="M285" s="1289"/>
      <c r="N285" s="1289"/>
      <c r="O285" s="1289"/>
      <c r="P285" s="1289"/>
      <c r="Q285" s="1289"/>
      <c r="R285" s="1289"/>
      <c r="S285" s="1289"/>
      <c r="T285" s="1289"/>
      <c r="U285" s="1289"/>
      <c r="V285" s="1289"/>
      <c r="W285" s="1289"/>
      <c r="X285" s="1289"/>
      <c r="Y285" s="1289"/>
      <c r="Z285" s="1289"/>
      <c r="AA285" s="1289"/>
      <c r="AB285" s="1289"/>
      <c r="AC285" s="1289"/>
      <c r="AD285" s="1289"/>
    </row>
    <row r="286" spans="2:30">
      <c r="B286" s="1289"/>
      <c r="C286" s="1289"/>
      <c r="D286" s="1289"/>
      <c r="E286" s="1289"/>
      <c r="F286" s="1289"/>
      <c r="G286" s="1289"/>
      <c r="H286" s="1289"/>
      <c r="I286" s="1289"/>
      <c r="J286" s="1289"/>
      <c r="K286" s="1289"/>
      <c r="L286" s="1289"/>
      <c r="M286" s="1289"/>
      <c r="N286" s="1289"/>
      <c r="O286" s="1289"/>
      <c r="P286" s="1289"/>
      <c r="Q286" s="1289"/>
      <c r="R286" s="1289"/>
      <c r="S286" s="1289"/>
      <c r="T286" s="1289"/>
      <c r="U286" s="1289"/>
      <c r="V286" s="1289"/>
      <c r="W286" s="1289"/>
      <c r="X286" s="1289"/>
      <c r="Y286" s="1289"/>
      <c r="Z286" s="1289"/>
      <c r="AA286" s="1289"/>
      <c r="AB286" s="1289"/>
      <c r="AC286" s="1289"/>
      <c r="AD286" s="1289"/>
    </row>
    <row r="287" spans="2:30">
      <c r="B287" s="1289"/>
      <c r="C287" s="1289"/>
      <c r="D287" s="1289"/>
      <c r="E287" s="1289"/>
      <c r="F287" s="1289"/>
      <c r="G287" s="1289"/>
      <c r="H287" s="1289"/>
      <c r="I287" s="1289"/>
      <c r="J287" s="1289"/>
      <c r="K287" s="1289"/>
      <c r="L287" s="1289"/>
      <c r="M287" s="1289"/>
      <c r="N287" s="1289"/>
      <c r="O287" s="1289"/>
      <c r="P287" s="1289"/>
      <c r="Q287" s="1289"/>
      <c r="R287" s="1289"/>
      <c r="S287" s="1289"/>
      <c r="T287" s="1289"/>
      <c r="U287" s="1289"/>
      <c r="V287" s="1289"/>
      <c r="W287" s="1289"/>
      <c r="X287" s="1289"/>
      <c r="Y287" s="1289"/>
      <c r="Z287" s="1289"/>
      <c r="AA287" s="1289"/>
      <c r="AB287" s="1289"/>
      <c r="AC287" s="1289"/>
      <c r="AD287" s="1289"/>
    </row>
    <row r="288" spans="2:30">
      <c r="B288" s="1289"/>
      <c r="C288" s="1289"/>
      <c r="D288" s="1289"/>
      <c r="E288" s="1289"/>
      <c r="F288" s="1289"/>
      <c r="G288" s="1289"/>
      <c r="H288" s="1289"/>
      <c r="I288" s="1289"/>
      <c r="J288" s="1289"/>
      <c r="K288" s="1289"/>
      <c r="L288" s="1289"/>
      <c r="M288" s="1289"/>
      <c r="N288" s="1289"/>
      <c r="O288" s="1289"/>
      <c r="P288" s="1289"/>
      <c r="Q288" s="1289"/>
      <c r="R288" s="1289"/>
      <c r="S288" s="1289"/>
      <c r="T288" s="1289"/>
      <c r="U288" s="1289"/>
      <c r="V288" s="1289"/>
      <c r="W288" s="1289"/>
      <c r="X288" s="1289"/>
      <c r="Y288" s="1289"/>
      <c r="Z288" s="1289"/>
      <c r="AA288" s="1289"/>
      <c r="AB288" s="1289"/>
      <c r="AC288" s="1289"/>
      <c r="AD288" s="1289"/>
    </row>
    <row r="289" spans="2:30">
      <c r="B289" s="1289"/>
      <c r="C289" s="1289"/>
      <c r="D289" s="1289"/>
      <c r="E289" s="1289"/>
      <c r="F289" s="1289"/>
      <c r="G289" s="1289"/>
      <c r="H289" s="1289"/>
      <c r="I289" s="1289"/>
      <c r="J289" s="1289"/>
      <c r="K289" s="1289"/>
      <c r="L289" s="1289"/>
      <c r="M289" s="1289"/>
      <c r="N289" s="1289"/>
      <c r="O289" s="1289"/>
      <c r="P289" s="1289"/>
      <c r="Q289" s="1289"/>
      <c r="R289" s="1289"/>
      <c r="S289" s="1289"/>
      <c r="T289" s="1289"/>
      <c r="U289" s="1289"/>
      <c r="V289" s="1289"/>
      <c r="W289" s="1289"/>
      <c r="X289" s="1289"/>
      <c r="Y289" s="1289"/>
      <c r="Z289" s="1289"/>
      <c r="AA289" s="1289"/>
      <c r="AB289" s="1289"/>
      <c r="AC289" s="1289"/>
      <c r="AD289" s="1289"/>
    </row>
    <row r="290" spans="2:30">
      <c r="B290" s="1289"/>
      <c r="C290" s="1289"/>
      <c r="D290" s="1289"/>
      <c r="E290" s="1289"/>
      <c r="F290" s="1289"/>
      <c r="G290" s="1289"/>
      <c r="H290" s="1289"/>
      <c r="I290" s="1289"/>
      <c r="J290" s="1289"/>
      <c r="K290" s="1289"/>
      <c r="L290" s="1289"/>
      <c r="M290" s="1289"/>
      <c r="N290" s="1289"/>
      <c r="O290" s="1289"/>
      <c r="P290" s="1289"/>
      <c r="Q290" s="1289"/>
      <c r="R290" s="1289"/>
      <c r="S290" s="1289"/>
      <c r="T290" s="1289"/>
      <c r="U290" s="1289"/>
      <c r="V290" s="1289"/>
      <c r="W290" s="1289"/>
      <c r="X290" s="1289"/>
      <c r="Y290" s="1289"/>
      <c r="Z290" s="1289"/>
      <c r="AA290" s="1289"/>
      <c r="AB290" s="1289"/>
      <c r="AC290" s="1289"/>
      <c r="AD290" s="1289"/>
    </row>
    <row r="291" spans="2:30">
      <c r="B291" s="1289"/>
      <c r="C291" s="1289"/>
      <c r="D291" s="1289"/>
      <c r="E291" s="1289"/>
      <c r="F291" s="1289"/>
      <c r="G291" s="1289"/>
      <c r="H291" s="1289"/>
      <c r="I291" s="1289"/>
      <c r="J291" s="1289"/>
      <c r="K291" s="1289"/>
      <c r="L291" s="1289"/>
      <c r="M291" s="1289"/>
      <c r="N291" s="1289"/>
      <c r="O291" s="1289"/>
      <c r="P291" s="1289"/>
      <c r="Q291" s="1289"/>
      <c r="R291" s="1289"/>
      <c r="S291" s="1289"/>
      <c r="T291" s="1289"/>
      <c r="U291" s="1289"/>
      <c r="V291" s="1289"/>
      <c r="W291" s="1289"/>
      <c r="X291" s="1289"/>
      <c r="Y291" s="1289"/>
      <c r="Z291" s="1289"/>
      <c r="AA291" s="1289"/>
      <c r="AB291" s="1289"/>
      <c r="AC291" s="1289"/>
      <c r="AD291" s="1289"/>
    </row>
    <row r="292" spans="2:30">
      <c r="B292" s="1289"/>
      <c r="C292" s="1289"/>
      <c r="D292" s="1289"/>
      <c r="E292" s="1289"/>
      <c r="F292" s="1289"/>
      <c r="G292" s="1289"/>
      <c r="H292" s="1289"/>
      <c r="I292" s="1289"/>
      <c r="J292" s="1289"/>
      <c r="K292" s="1289"/>
      <c r="L292" s="1289"/>
      <c r="M292" s="1289"/>
      <c r="N292" s="1289"/>
      <c r="O292" s="1289"/>
      <c r="P292" s="1289"/>
      <c r="Q292" s="1289"/>
      <c r="R292" s="1289"/>
      <c r="S292" s="1289"/>
      <c r="T292" s="1289"/>
      <c r="U292" s="1289"/>
      <c r="V292" s="1289"/>
      <c r="W292" s="1289"/>
      <c r="X292" s="1289"/>
      <c r="Y292" s="1289"/>
      <c r="Z292" s="1289"/>
      <c r="AA292" s="1289"/>
      <c r="AB292" s="1289"/>
      <c r="AC292" s="1289"/>
      <c r="AD292" s="1289"/>
    </row>
    <row r="293" spans="2:30">
      <c r="B293" s="1289"/>
      <c r="C293" s="1289"/>
      <c r="D293" s="1289"/>
      <c r="E293" s="1289"/>
      <c r="F293" s="1289"/>
      <c r="G293" s="1289"/>
      <c r="H293" s="1289"/>
      <c r="I293" s="1289"/>
      <c r="J293" s="1289"/>
      <c r="K293" s="1289"/>
      <c r="L293" s="1289"/>
      <c r="M293" s="1289"/>
      <c r="N293" s="1289"/>
      <c r="O293" s="1289"/>
      <c r="P293" s="1289"/>
      <c r="Q293" s="1289"/>
      <c r="R293" s="1289"/>
      <c r="S293" s="1289"/>
      <c r="T293" s="1289"/>
      <c r="U293" s="1289"/>
      <c r="V293" s="1289"/>
      <c r="W293" s="1289"/>
      <c r="X293" s="1289"/>
      <c r="Y293" s="1289"/>
      <c r="Z293" s="1289"/>
      <c r="AA293" s="1289"/>
      <c r="AB293" s="1289"/>
      <c r="AC293" s="1289"/>
      <c r="AD293" s="1289"/>
    </row>
    <row r="294" spans="2:30">
      <c r="B294" s="1289"/>
      <c r="C294" s="1289"/>
      <c r="D294" s="1289"/>
      <c r="E294" s="1289"/>
      <c r="F294" s="1289"/>
      <c r="G294" s="1289"/>
      <c r="H294" s="1289"/>
      <c r="I294" s="1289"/>
      <c r="J294" s="1289"/>
      <c r="K294" s="1289"/>
      <c r="L294" s="1289"/>
      <c r="M294" s="1289"/>
      <c r="N294" s="1289"/>
      <c r="O294" s="1289"/>
      <c r="P294" s="1289"/>
      <c r="Q294" s="1289"/>
      <c r="R294" s="1289"/>
      <c r="S294" s="1289"/>
      <c r="T294" s="1289"/>
      <c r="U294" s="1289"/>
      <c r="V294" s="1289"/>
      <c r="W294" s="1289"/>
      <c r="X294" s="1289"/>
      <c r="Y294" s="1289"/>
      <c r="Z294" s="1289"/>
      <c r="AA294" s="1289"/>
      <c r="AB294" s="1289"/>
      <c r="AC294" s="1289"/>
      <c r="AD294" s="1289"/>
    </row>
    <row r="295" spans="2:30">
      <c r="B295" s="1289"/>
      <c r="C295" s="1289"/>
      <c r="D295" s="1289"/>
      <c r="E295" s="1289"/>
      <c r="F295" s="1289"/>
      <c r="G295" s="1289"/>
      <c r="H295" s="1289"/>
      <c r="I295" s="1289"/>
      <c r="J295" s="1289"/>
      <c r="K295" s="1289"/>
      <c r="L295" s="1289"/>
      <c r="M295" s="1289"/>
      <c r="N295" s="1289"/>
      <c r="O295" s="1289"/>
      <c r="P295" s="1289"/>
      <c r="Q295" s="1289"/>
      <c r="R295" s="1289"/>
      <c r="S295" s="1289"/>
      <c r="T295" s="1289"/>
      <c r="U295" s="1289"/>
      <c r="V295" s="1289"/>
      <c r="W295" s="1289"/>
      <c r="X295" s="1289"/>
      <c r="Y295" s="1289"/>
      <c r="Z295" s="1289"/>
      <c r="AA295" s="1289"/>
      <c r="AB295" s="1289"/>
      <c r="AC295" s="1289"/>
      <c r="AD295" s="1289"/>
    </row>
    <row r="296" spans="2:30">
      <c r="B296" s="1289"/>
      <c r="C296" s="1289"/>
      <c r="D296" s="1289"/>
      <c r="E296" s="1289"/>
      <c r="F296" s="1289"/>
      <c r="G296" s="1289"/>
      <c r="H296" s="1289"/>
      <c r="I296" s="1289"/>
      <c r="J296" s="1289"/>
      <c r="K296" s="1289"/>
      <c r="L296" s="1289"/>
      <c r="M296" s="1289"/>
      <c r="N296" s="1289"/>
      <c r="O296" s="1289"/>
      <c r="P296" s="1289"/>
      <c r="Q296" s="1289"/>
      <c r="R296" s="1289"/>
      <c r="S296" s="1289"/>
      <c r="T296" s="1289"/>
      <c r="U296" s="1289"/>
      <c r="V296" s="1289"/>
      <c r="W296" s="1289"/>
      <c r="X296" s="1289"/>
      <c r="Y296" s="1289"/>
      <c r="Z296" s="1289"/>
      <c r="AA296" s="1289"/>
      <c r="AB296" s="1289"/>
      <c r="AC296" s="1289"/>
      <c r="AD296" s="1289"/>
    </row>
    <row r="297" spans="2:30">
      <c r="B297" s="1289"/>
      <c r="C297" s="1289"/>
      <c r="D297" s="1289"/>
      <c r="E297" s="1289"/>
      <c r="F297" s="1289"/>
      <c r="G297" s="1289"/>
      <c r="H297" s="1289"/>
      <c r="I297" s="1289"/>
      <c r="J297" s="1289"/>
      <c r="K297" s="1289"/>
      <c r="L297" s="1289"/>
      <c r="M297" s="1289"/>
      <c r="N297" s="1289"/>
      <c r="O297" s="1289"/>
      <c r="P297" s="1289"/>
      <c r="Q297" s="1289"/>
      <c r="R297" s="1289"/>
      <c r="S297" s="1289"/>
      <c r="T297" s="1289"/>
      <c r="U297" s="1289"/>
      <c r="V297" s="1289"/>
      <c r="W297" s="1289"/>
      <c r="X297" s="1289"/>
      <c r="Y297" s="1289"/>
      <c r="Z297" s="1289"/>
      <c r="AA297" s="1289"/>
      <c r="AB297" s="1289"/>
      <c r="AC297" s="1289"/>
      <c r="AD297" s="1289"/>
    </row>
    <row r="298" spans="2:30">
      <c r="B298" s="1289"/>
      <c r="C298" s="1289"/>
      <c r="D298" s="1289"/>
      <c r="E298" s="1289"/>
      <c r="F298" s="1289"/>
      <c r="G298" s="1289"/>
      <c r="H298" s="1289"/>
      <c r="I298" s="1289"/>
      <c r="J298" s="1289"/>
      <c r="K298" s="1289"/>
      <c r="L298" s="1289"/>
      <c r="M298" s="1289"/>
      <c r="N298" s="1289"/>
      <c r="O298" s="1289"/>
      <c r="P298" s="1289"/>
      <c r="Q298" s="1289"/>
      <c r="R298" s="1289"/>
      <c r="S298" s="1289"/>
      <c r="T298" s="1289"/>
      <c r="U298" s="1289"/>
      <c r="V298" s="1289"/>
      <c r="W298" s="1289"/>
      <c r="X298" s="1289"/>
      <c r="Y298" s="1289"/>
      <c r="Z298" s="1289"/>
      <c r="AA298" s="1289"/>
      <c r="AB298" s="1289"/>
      <c r="AC298" s="1289"/>
      <c r="AD298" s="1289"/>
    </row>
    <row r="299" spans="2:30">
      <c r="B299" s="1289"/>
      <c r="C299" s="1289"/>
      <c r="D299" s="1289"/>
      <c r="E299" s="1289"/>
      <c r="F299" s="1289"/>
      <c r="G299" s="1289"/>
      <c r="H299" s="1289"/>
      <c r="I299" s="1289"/>
      <c r="J299" s="1289"/>
      <c r="K299" s="1289"/>
      <c r="L299" s="1289"/>
      <c r="M299" s="1289"/>
      <c r="N299" s="1289"/>
      <c r="O299" s="1289"/>
      <c r="P299" s="1289"/>
      <c r="Q299" s="1289"/>
      <c r="R299" s="1289"/>
      <c r="S299" s="1289"/>
      <c r="T299" s="1289"/>
      <c r="U299" s="1289"/>
      <c r="V299" s="1289"/>
      <c r="W299" s="1289"/>
      <c r="X299" s="1289"/>
      <c r="Y299" s="1289"/>
      <c r="Z299" s="1289"/>
      <c r="AA299" s="1289"/>
      <c r="AB299" s="1289"/>
      <c r="AC299" s="1289"/>
      <c r="AD299" s="1289"/>
    </row>
    <row r="300" spans="2:30">
      <c r="B300" s="1289"/>
      <c r="C300" s="1289"/>
      <c r="D300" s="1289"/>
      <c r="E300" s="1289"/>
      <c r="F300" s="1289"/>
      <c r="G300" s="1289"/>
      <c r="H300" s="1289"/>
      <c r="I300" s="1289"/>
      <c r="J300" s="1289"/>
      <c r="K300" s="1289"/>
      <c r="L300" s="1289"/>
      <c r="M300" s="1289"/>
      <c r="N300" s="1289"/>
      <c r="O300" s="1289"/>
      <c r="P300" s="1289"/>
      <c r="Q300" s="1289"/>
      <c r="R300" s="1289"/>
      <c r="S300" s="1289"/>
      <c r="T300" s="1289"/>
      <c r="U300" s="1289"/>
      <c r="V300" s="1289"/>
      <c r="W300" s="1289"/>
      <c r="X300" s="1289"/>
      <c r="Y300" s="1289"/>
      <c r="Z300" s="1289"/>
      <c r="AA300" s="1289"/>
      <c r="AB300" s="1289"/>
      <c r="AC300" s="1289"/>
      <c r="AD300" s="1289"/>
    </row>
    <row r="301" spans="2:30">
      <c r="B301" s="1289"/>
      <c r="C301" s="1289"/>
      <c r="D301" s="1289"/>
      <c r="E301" s="1289"/>
      <c r="F301" s="1289"/>
      <c r="G301" s="1289"/>
      <c r="H301" s="1289"/>
      <c r="I301" s="1289"/>
      <c r="J301" s="1289"/>
      <c r="K301" s="1289"/>
      <c r="L301" s="1289"/>
      <c r="M301" s="1289"/>
      <c r="N301" s="1289"/>
      <c r="O301" s="1289"/>
      <c r="P301" s="1289"/>
      <c r="Q301" s="1289"/>
      <c r="R301" s="1289"/>
      <c r="S301" s="1289"/>
      <c r="T301" s="1289"/>
      <c r="U301" s="1289"/>
      <c r="V301" s="1289"/>
      <c r="W301" s="1289"/>
      <c r="X301" s="1289"/>
      <c r="Y301" s="1289"/>
      <c r="Z301" s="1289"/>
      <c r="AA301" s="1289"/>
      <c r="AB301" s="1289"/>
      <c r="AC301" s="1289"/>
      <c r="AD301" s="1289"/>
    </row>
    <row r="302" spans="2:30">
      <c r="B302" s="1289"/>
      <c r="C302" s="1289"/>
      <c r="D302" s="1289"/>
      <c r="E302" s="1289"/>
      <c r="F302" s="1289"/>
      <c r="G302" s="1289"/>
      <c r="H302" s="1289"/>
      <c r="I302" s="1289"/>
      <c r="J302" s="1289"/>
      <c r="K302" s="1289"/>
      <c r="L302" s="1289"/>
      <c r="M302" s="1289"/>
      <c r="N302" s="1289"/>
      <c r="O302" s="1289"/>
      <c r="P302" s="1289"/>
      <c r="Q302" s="1289"/>
      <c r="R302" s="1289"/>
      <c r="S302" s="1289"/>
      <c r="T302" s="1289"/>
      <c r="U302" s="1289"/>
      <c r="V302" s="1289"/>
      <c r="W302" s="1289"/>
      <c r="X302" s="1289"/>
      <c r="Y302" s="1289"/>
      <c r="Z302" s="1289"/>
      <c r="AA302" s="1289"/>
      <c r="AB302" s="1289"/>
      <c r="AC302" s="1289"/>
      <c r="AD302" s="1289"/>
    </row>
    <row r="303" spans="2:30">
      <c r="B303" s="1289"/>
      <c r="C303" s="1289"/>
      <c r="D303" s="1289"/>
      <c r="E303" s="1289"/>
      <c r="F303" s="1289"/>
      <c r="G303" s="1289"/>
      <c r="H303" s="1289"/>
      <c r="I303" s="1289"/>
      <c r="J303" s="1289"/>
      <c r="K303" s="1289"/>
      <c r="L303" s="1289"/>
      <c r="M303" s="1289"/>
      <c r="N303" s="1289"/>
      <c r="O303" s="1289"/>
      <c r="P303" s="1289"/>
      <c r="Q303" s="1289"/>
      <c r="R303" s="1289"/>
      <c r="S303" s="1289"/>
      <c r="T303" s="1289"/>
      <c r="U303" s="1289"/>
      <c r="V303" s="1289"/>
      <c r="W303" s="1289"/>
      <c r="X303" s="1289"/>
      <c r="Y303" s="1289"/>
      <c r="Z303" s="1289"/>
      <c r="AA303" s="1289"/>
      <c r="AB303" s="1289"/>
      <c r="AC303" s="1289"/>
      <c r="AD303" s="1289"/>
    </row>
    <row r="304" spans="2:30">
      <c r="B304" s="1289"/>
      <c r="C304" s="1289"/>
      <c r="D304" s="1289"/>
      <c r="E304" s="1289"/>
      <c r="F304" s="1289"/>
      <c r="G304" s="1289"/>
      <c r="H304" s="1289"/>
      <c r="I304" s="1289"/>
      <c r="J304" s="1289"/>
      <c r="K304" s="1289"/>
      <c r="L304" s="1289"/>
      <c r="M304" s="1289"/>
      <c r="N304" s="1289"/>
      <c r="O304" s="1289"/>
      <c r="P304" s="1289"/>
      <c r="Q304" s="1289"/>
      <c r="R304" s="1289"/>
      <c r="S304" s="1289"/>
      <c r="T304" s="1289"/>
      <c r="U304" s="1289"/>
      <c r="V304" s="1289"/>
      <c r="W304" s="1289"/>
      <c r="X304" s="1289"/>
      <c r="Y304" s="1289"/>
      <c r="Z304" s="1289"/>
      <c r="AA304" s="1289"/>
      <c r="AB304" s="1289"/>
      <c r="AC304" s="1289"/>
      <c r="AD304" s="1289"/>
    </row>
    <row r="305" spans="2:30">
      <c r="B305" s="1289"/>
      <c r="C305" s="1289"/>
      <c r="D305" s="1289"/>
      <c r="E305" s="1289"/>
      <c r="F305" s="1289"/>
      <c r="G305" s="1289"/>
      <c r="H305" s="1289"/>
      <c r="I305" s="1289"/>
      <c r="J305" s="1289"/>
      <c r="K305" s="1289"/>
      <c r="L305" s="1289"/>
      <c r="M305" s="1289"/>
      <c r="N305" s="1289"/>
      <c r="O305" s="1289"/>
      <c r="P305" s="1289"/>
      <c r="Q305" s="1289"/>
      <c r="R305" s="1289"/>
      <c r="S305" s="1289"/>
      <c r="T305" s="1289"/>
      <c r="U305" s="1289"/>
      <c r="V305" s="1289"/>
      <c r="W305" s="1289"/>
      <c r="X305" s="1289"/>
      <c r="Y305" s="1289"/>
      <c r="Z305" s="1289"/>
      <c r="AA305" s="1289"/>
      <c r="AB305" s="1289"/>
      <c r="AC305" s="1289"/>
      <c r="AD305" s="1289"/>
    </row>
    <row r="306" spans="2:30">
      <c r="B306" s="1289"/>
      <c r="C306" s="1289"/>
      <c r="D306" s="1289"/>
      <c r="E306" s="1289"/>
      <c r="F306" s="1289"/>
      <c r="G306" s="1289"/>
      <c r="H306" s="1289"/>
      <c r="I306" s="1289"/>
      <c r="J306" s="1289"/>
      <c r="K306" s="1289"/>
      <c r="L306" s="1289"/>
      <c r="M306" s="1289"/>
      <c r="N306" s="1289"/>
      <c r="O306" s="1289"/>
      <c r="P306" s="1289"/>
      <c r="Q306" s="1289"/>
      <c r="R306" s="1289"/>
      <c r="S306" s="1289"/>
      <c r="T306" s="1289"/>
      <c r="U306" s="1289"/>
      <c r="V306" s="1289"/>
      <c r="W306" s="1289"/>
      <c r="X306" s="1289"/>
      <c r="Y306" s="1289"/>
      <c r="Z306" s="1289"/>
      <c r="AA306" s="1289"/>
      <c r="AB306" s="1289"/>
      <c r="AC306" s="1289"/>
      <c r="AD306" s="1289"/>
    </row>
    <row r="307" spans="2:30">
      <c r="B307" s="1289"/>
      <c r="C307" s="1289"/>
      <c r="D307" s="1289"/>
      <c r="E307" s="1289"/>
      <c r="F307" s="1289"/>
      <c r="G307" s="1289"/>
      <c r="H307" s="1289"/>
      <c r="I307" s="1289"/>
      <c r="J307" s="1289"/>
      <c r="K307" s="1289"/>
      <c r="L307" s="1289"/>
      <c r="M307" s="1289"/>
      <c r="N307" s="1289"/>
      <c r="O307" s="1289"/>
      <c r="P307" s="1289"/>
      <c r="Q307" s="1289"/>
      <c r="R307" s="1289"/>
      <c r="S307" s="1289"/>
      <c r="T307" s="1289"/>
      <c r="U307" s="1289"/>
      <c r="V307" s="1289"/>
      <c r="W307" s="1289"/>
      <c r="X307" s="1289"/>
      <c r="Y307" s="1289"/>
      <c r="Z307" s="1289"/>
      <c r="AA307" s="1289"/>
      <c r="AB307" s="1289"/>
      <c r="AC307" s="1289"/>
      <c r="AD307" s="1289"/>
    </row>
    <row r="308" spans="2:30">
      <c r="B308" s="1289"/>
      <c r="C308" s="1289"/>
      <c r="D308" s="1289"/>
      <c r="E308" s="1289"/>
      <c r="F308" s="1289"/>
      <c r="G308" s="1289"/>
      <c r="H308" s="1289"/>
      <c r="I308" s="1289"/>
      <c r="J308" s="1289"/>
      <c r="K308" s="1289"/>
      <c r="L308" s="1289"/>
      <c r="M308" s="1289"/>
      <c r="N308" s="1289"/>
      <c r="O308" s="1289"/>
      <c r="P308" s="1289"/>
      <c r="Q308" s="1289"/>
      <c r="R308" s="1289"/>
      <c r="S308" s="1289"/>
      <c r="T308" s="1289"/>
      <c r="U308" s="1289"/>
      <c r="V308" s="1289"/>
      <c r="W308" s="1289"/>
      <c r="X308" s="1289"/>
      <c r="Y308" s="1289"/>
      <c r="Z308" s="1289"/>
      <c r="AA308" s="1289"/>
      <c r="AB308" s="1289"/>
      <c r="AC308" s="1289"/>
      <c r="AD308" s="1289"/>
    </row>
    <row r="309" spans="2:30">
      <c r="B309" s="1289"/>
      <c r="C309" s="1289"/>
      <c r="D309" s="1289"/>
      <c r="E309" s="1289"/>
      <c r="F309" s="1289"/>
      <c r="G309" s="1289"/>
      <c r="H309" s="1289"/>
      <c r="I309" s="1289"/>
      <c r="J309" s="1289"/>
      <c r="K309" s="1289"/>
      <c r="L309" s="1289"/>
      <c r="M309" s="1289"/>
      <c r="N309" s="1289"/>
      <c r="O309" s="1289"/>
      <c r="P309" s="1289"/>
      <c r="Q309" s="1289"/>
      <c r="R309" s="1289"/>
      <c r="S309" s="1289"/>
      <c r="T309" s="1289"/>
      <c r="U309" s="1289"/>
      <c r="V309" s="1289"/>
      <c r="W309" s="1289"/>
      <c r="X309" s="1289"/>
      <c r="Y309" s="1289"/>
      <c r="Z309" s="1289"/>
      <c r="AA309" s="1289"/>
      <c r="AB309" s="1289"/>
      <c r="AC309" s="1289"/>
      <c r="AD309" s="1289"/>
    </row>
    <row r="310" spans="2:30">
      <c r="B310" s="1289"/>
      <c r="C310" s="1289"/>
      <c r="D310" s="1289"/>
      <c r="E310" s="1289"/>
      <c r="F310" s="1289"/>
      <c r="G310" s="1289"/>
      <c r="H310" s="1289"/>
      <c r="I310" s="1289"/>
      <c r="J310" s="1289"/>
      <c r="K310" s="1289"/>
      <c r="L310" s="1289"/>
      <c r="M310" s="1289"/>
      <c r="N310" s="1289"/>
      <c r="O310" s="1289"/>
      <c r="P310" s="1289"/>
      <c r="Q310" s="1289"/>
      <c r="R310" s="1289"/>
      <c r="S310" s="1289"/>
      <c r="T310" s="1289"/>
      <c r="U310" s="1289"/>
      <c r="V310" s="1289"/>
      <c r="W310" s="1289"/>
      <c r="X310" s="1289"/>
      <c r="Y310" s="1289"/>
      <c r="Z310" s="1289"/>
      <c r="AA310" s="1289"/>
      <c r="AB310" s="1289"/>
      <c r="AC310" s="1289"/>
      <c r="AD310" s="1289"/>
    </row>
    <row r="311" spans="2:30">
      <c r="B311" s="1289"/>
      <c r="C311" s="1289"/>
      <c r="D311" s="1289"/>
      <c r="E311" s="1289"/>
      <c r="F311" s="1289"/>
      <c r="G311" s="1289"/>
      <c r="H311" s="1289"/>
      <c r="I311" s="1289"/>
      <c r="J311" s="1289"/>
      <c r="K311" s="1289"/>
      <c r="L311" s="1289"/>
      <c r="M311" s="1289"/>
      <c r="N311" s="1289"/>
      <c r="O311" s="1289"/>
      <c r="P311" s="1289"/>
      <c r="Q311" s="1289"/>
      <c r="R311" s="1289"/>
      <c r="S311" s="1289"/>
      <c r="T311" s="1289"/>
      <c r="U311" s="1289"/>
      <c r="V311" s="1289"/>
      <c r="W311" s="1289"/>
      <c r="X311" s="1289"/>
      <c r="Y311" s="1289"/>
      <c r="Z311" s="1289"/>
      <c r="AA311" s="1289"/>
      <c r="AB311" s="1289"/>
      <c r="AC311" s="1289"/>
      <c r="AD311" s="1289"/>
    </row>
    <row r="312" spans="2:30">
      <c r="B312" s="1289"/>
      <c r="C312" s="1289"/>
      <c r="D312" s="1289"/>
      <c r="E312" s="1289"/>
      <c r="F312" s="1289"/>
      <c r="G312" s="1289"/>
      <c r="H312" s="1289"/>
      <c r="I312" s="1289"/>
      <c r="J312" s="1289"/>
      <c r="K312" s="1289"/>
      <c r="L312" s="1289"/>
      <c r="M312" s="1289"/>
      <c r="N312" s="1289"/>
      <c r="O312" s="1289"/>
      <c r="P312" s="1289"/>
      <c r="Q312" s="1289"/>
      <c r="R312" s="1289"/>
      <c r="S312" s="1289"/>
      <c r="T312" s="1289"/>
      <c r="U312" s="1289"/>
      <c r="V312" s="1289"/>
      <c r="W312" s="1289"/>
      <c r="X312" s="1289"/>
      <c r="Y312" s="1289"/>
      <c r="Z312" s="1289"/>
      <c r="AA312" s="1289"/>
      <c r="AB312" s="1289"/>
      <c r="AC312" s="1289"/>
      <c r="AD312" s="1289"/>
    </row>
    <row r="313" spans="2:30">
      <c r="B313" s="1289"/>
      <c r="C313" s="1289"/>
      <c r="D313" s="1289"/>
      <c r="E313" s="1289"/>
      <c r="F313" s="1289"/>
      <c r="G313" s="1289"/>
      <c r="H313" s="1289"/>
      <c r="I313" s="1289"/>
      <c r="J313" s="1289"/>
      <c r="K313" s="1289"/>
      <c r="L313" s="1289"/>
      <c r="M313" s="1289"/>
      <c r="N313" s="1289"/>
      <c r="O313" s="1289"/>
      <c r="P313" s="1289"/>
      <c r="Q313" s="1289"/>
      <c r="R313" s="1289"/>
      <c r="S313" s="1289"/>
      <c r="T313" s="1289"/>
      <c r="U313" s="1289"/>
      <c r="V313" s="1289"/>
      <c r="W313" s="1289"/>
      <c r="X313" s="1289"/>
      <c r="Y313" s="1289"/>
      <c r="Z313" s="1289"/>
      <c r="AA313" s="1289"/>
      <c r="AB313" s="1289"/>
      <c r="AC313" s="1289"/>
      <c r="AD313" s="1289"/>
    </row>
    <row r="314" spans="2:30">
      <c r="B314" s="1289"/>
      <c r="C314" s="1289"/>
      <c r="D314" s="1289"/>
      <c r="E314" s="1289"/>
      <c r="F314" s="1289"/>
      <c r="G314" s="1289"/>
      <c r="H314" s="1289"/>
      <c r="I314" s="1289"/>
      <c r="J314" s="1289"/>
      <c r="K314" s="1289"/>
      <c r="L314" s="1289"/>
      <c r="M314" s="1289"/>
      <c r="N314" s="1289"/>
      <c r="O314" s="1289"/>
      <c r="P314" s="1289"/>
      <c r="Q314" s="1289"/>
      <c r="R314" s="1289"/>
      <c r="S314" s="1289"/>
      <c r="T314" s="1289"/>
      <c r="U314" s="1289"/>
      <c r="V314" s="1289"/>
      <c r="W314" s="1289"/>
      <c r="X314" s="1289"/>
      <c r="Y314" s="1289"/>
      <c r="Z314" s="1289"/>
      <c r="AA314" s="1289"/>
      <c r="AB314" s="1289"/>
      <c r="AC314" s="1289"/>
      <c r="AD314" s="1289"/>
    </row>
    <row r="315" spans="2:30">
      <c r="B315" s="1289"/>
      <c r="C315" s="1289"/>
      <c r="D315" s="1289"/>
      <c r="E315" s="1289"/>
      <c r="F315" s="1289"/>
      <c r="G315" s="1289"/>
      <c r="H315" s="1289"/>
      <c r="I315" s="1289"/>
      <c r="J315" s="1289"/>
      <c r="K315" s="1289"/>
      <c r="L315" s="1289"/>
      <c r="M315" s="1289"/>
      <c r="N315" s="1289"/>
      <c r="O315" s="1289"/>
      <c r="P315" s="1289"/>
      <c r="Q315" s="1289"/>
      <c r="R315" s="1289"/>
      <c r="S315" s="1289"/>
      <c r="T315" s="1289"/>
      <c r="U315" s="1289"/>
      <c r="V315" s="1289"/>
      <c r="W315" s="1289"/>
      <c r="X315" s="1289"/>
      <c r="Y315" s="1289"/>
      <c r="Z315" s="1289"/>
      <c r="AA315" s="1289"/>
      <c r="AB315" s="1289"/>
      <c r="AC315" s="1289"/>
      <c r="AD315" s="1289"/>
    </row>
    <row r="316" spans="2:30">
      <c r="B316" s="1289"/>
      <c r="C316" s="1289"/>
      <c r="D316" s="1289"/>
      <c r="E316" s="1289"/>
      <c r="F316" s="1289"/>
      <c r="G316" s="1289"/>
      <c r="H316" s="1289"/>
      <c r="I316" s="1289"/>
      <c r="J316" s="1289"/>
      <c r="K316" s="1289"/>
      <c r="L316" s="1289"/>
      <c r="M316" s="1289"/>
      <c r="N316" s="1289"/>
      <c r="O316" s="1289"/>
      <c r="P316" s="1289"/>
      <c r="Q316" s="1289"/>
      <c r="R316" s="1289"/>
      <c r="S316" s="1289"/>
      <c r="T316" s="1289"/>
      <c r="U316" s="1289"/>
      <c r="V316" s="1289"/>
      <c r="W316" s="1289"/>
      <c r="X316" s="1289"/>
      <c r="Y316" s="1289"/>
      <c r="Z316" s="1289"/>
      <c r="AA316" s="1289"/>
      <c r="AB316" s="1289"/>
      <c r="AC316" s="1289"/>
      <c r="AD316" s="1289"/>
    </row>
    <row r="317" spans="2:30">
      <c r="B317" s="1289"/>
      <c r="C317" s="1289"/>
      <c r="D317" s="1289"/>
      <c r="E317" s="1289"/>
      <c r="F317" s="1289"/>
      <c r="G317" s="1289"/>
      <c r="H317" s="1289"/>
      <c r="I317" s="1289"/>
      <c r="J317" s="1289"/>
      <c r="K317" s="1289"/>
      <c r="L317" s="1289"/>
      <c r="M317" s="1289"/>
      <c r="N317" s="1289"/>
      <c r="O317" s="1289"/>
      <c r="P317" s="1289"/>
      <c r="Q317" s="1289"/>
      <c r="R317" s="1289"/>
      <c r="S317" s="1289"/>
      <c r="T317" s="1289"/>
      <c r="U317" s="1289"/>
      <c r="V317" s="1289"/>
      <c r="W317" s="1289"/>
      <c r="X317" s="1289"/>
      <c r="Y317" s="1289"/>
      <c r="Z317" s="1289"/>
      <c r="AA317" s="1289"/>
      <c r="AB317" s="1289"/>
      <c r="AC317" s="1289"/>
      <c r="AD317" s="1289"/>
    </row>
    <row r="318" spans="2:30">
      <c r="B318" s="1289"/>
      <c r="C318" s="1289"/>
      <c r="D318" s="1289"/>
      <c r="E318" s="1289"/>
      <c r="F318" s="1289"/>
      <c r="G318" s="1289"/>
      <c r="H318" s="1289"/>
      <c r="I318" s="1289"/>
      <c r="J318" s="1289"/>
      <c r="K318" s="1289"/>
      <c r="L318" s="1289"/>
      <c r="M318" s="1289"/>
      <c r="N318" s="1289"/>
      <c r="O318" s="1289"/>
      <c r="P318" s="1289"/>
      <c r="Q318" s="1289"/>
      <c r="R318" s="1289"/>
      <c r="S318" s="1289"/>
      <c r="T318" s="1289"/>
      <c r="U318" s="1289"/>
      <c r="V318" s="1289"/>
      <c r="W318" s="1289"/>
      <c r="X318" s="1289"/>
      <c r="Y318" s="1289"/>
      <c r="Z318" s="1289"/>
      <c r="AA318" s="1289"/>
      <c r="AB318" s="1289"/>
      <c r="AC318" s="1289"/>
      <c r="AD318" s="1289"/>
    </row>
    <row r="319" spans="2:30">
      <c r="B319" s="1289"/>
      <c r="C319" s="1289"/>
      <c r="D319" s="1289"/>
      <c r="E319" s="1289"/>
      <c r="F319" s="1289"/>
      <c r="G319" s="1289"/>
      <c r="H319" s="1289"/>
      <c r="I319" s="1289"/>
      <c r="J319" s="1289"/>
      <c r="K319" s="1289"/>
      <c r="L319" s="1289"/>
      <c r="M319" s="1289"/>
      <c r="N319" s="1289"/>
      <c r="O319" s="1289"/>
      <c r="P319" s="1289"/>
      <c r="Q319" s="1289"/>
      <c r="R319" s="1289"/>
      <c r="S319" s="1289"/>
      <c r="T319" s="1289"/>
      <c r="U319" s="1289"/>
      <c r="V319" s="1289"/>
      <c r="W319" s="1289"/>
      <c r="X319" s="1289"/>
      <c r="Y319" s="1289"/>
      <c r="Z319" s="1289"/>
      <c r="AA319" s="1289"/>
      <c r="AB319" s="1289"/>
      <c r="AC319" s="1289"/>
      <c r="AD319" s="1289"/>
    </row>
    <row r="320" spans="2:30">
      <c r="B320" s="1289"/>
      <c r="C320" s="1289"/>
      <c r="D320" s="1289"/>
      <c r="E320" s="1289"/>
      <c r="F320" s="1289"/>
      <c r="G320" s="1289"/>
      <c r="H320" s="1289"/>
      <c r="I320" s="1289"/>
      <c r="J320" s="1289"/>
      <c r="K320" s="1289"/>
      <c r="L320" s="1289"/>
      <c r="M320" s="1289"/>
      <c r="N320" s="1289"/>
      <c r="O320" s="1289"/>
      <c r="P320" s="1289"/>
      <c r="Q320" s="1289"/>
      <c r="R320" s="1289"/>
      <c r="S320" s="1289"/>
      <c r="T320" s="1289"/>
      <c r="U320" s="1289"/>
      <c r="V320" s="1289"/>
      <c r="W320" s="1289"/>
      <c r="X320" s="1289"/>
      <c r="Y320" s="1289"/>
      <c r="Z320" s="1289"/>
      <c r="AA320" s="1289"/>
      <c r="AB320" s="1289"/>
      <c r="AC320" s="1289"/>
      <c r="AD320" s="1289"/>
    </row>
    <row r="321" spans="2:30">
      <c r="B321" s="1289"/>
      <c r="C321" s="1289"/>
      <c r="D321" s="1289"/>
      <c r="E321" s="1289"/>
      <c r="F321" s="1289"/>
      <c r="G321" s="1289"/>
      <c r="H321" s="1289"/>
      <c r="I321" s="1289"/>
      <c r="J321" s="1289"/>
      <c r="K321" s="1289"/>
      <c r="L321" s="1289"/>
      <c r="M321" s="1289"/>
      <c r="N321" s="1289"/>
      <c r="O321" s="1289"/>
      <c r="P321" s="1289"/>
      <c r="Q321" s="1289"/>
      <c r="R321" s="1289"/>
      <c r="S321" s="1289"/>
      <c r="T321" s="1289"/>
      <c r="U321" s="1289"/>
      <c r="V321" s="1289"/>
      <c r="W321" s="1289"/>
      <c r="X321" s="1289"/>
      <c r="Y321" s="1289"/>
      <c r="Z321" s="1289"/>
      <c r="AA321" s="1289"/>
      <c r="AB321" s="1289"/>
      <c r="AC321" s="1289"/>
      <c r="AD321" s="1289"/>
    </row>
    <row r="322" spans="2:30">
      <c r="B322" s="1289"/>
      <c r="C322" s="1289"/>
      <c r="D322" s="1289"/>
      <c r="E322" s="1289"/>
      <c r="F322" s="1289"/>
      <c r="G322" s="1289"/>
      <c r="H322" s="1289"/>
      <c r="I322" s="1289"/>
      <c r="J322" s="1289"/>
      <c r="K322" s="1289"/>
      <c r="L322" s="1289"/>
      <c r="M322" s="1289"/>
      <c r="N322" s="1289"/>
      <c r="O322" s="1289"/>
      <c r="P322" s="1289"/>
      <c r="Q322" s="1289"/>
      <c r="R322" s="1289"/>
      <c r="S322" s="1289"/>
      <c r="T322" s="1289"/>
      <c r="U322" s="1289"/>
      <c r="V322" s="1289"/>
      <c r="W322" s="1289"/>
      <c r="X322" s="1289"/>
      <c r="Y322" s="1289"/>
      <c r="Z322" s="1289"/>
      <c r="AA322" s="1289"/>
      <c r="AB322" s="1289"/>
      <c r="AC322" s="1289"/>
      <c r="AD322" s="1289"/>
    </row>
    <row r="323" spans="2:30">
      <c r="B323" s="1289"/>
      <c r="C323" s="1289"/>
      <c r="D323" s="1289"/>
      <c r="E323" s="1289"/>
      <c r="F323" s="1289"/>
      <c r="G323" s="1289"/>
      <c r="H323" s="1289"/>
      <c r="I323" s="1289"/>
      <c r="J323" s="1289"/>
      <c r="K323" s="1289"/>
      <c r="L323" s="1289"/>
      <c r="M323" s="1289"/>
      <c r="N323" s="1289"/>
      <c r="O323" s="1289"/>
      <c r="P323" s="1289"/>
      <c r="Q323" s="1289"/>
      <c r="R323" s="1289"/>
      <c r="S323" s="1289"/>
      <c r="T323" s="1289"/>
      <c r="U323" s="1289"/>
      <c r="V323" s="1289"/>
      <c r="W323" s="1289"/>
      <c r="X323" s="1289"/>
      <c r="Y323" s="1289"/>
      <c r="Z323" s="1289"/>
      <c r="AA323" s="1289"/>
      <c r="AB323" s="1289"/>
      <c r="AC323" s="1289"/>
      <c r="AD323" s="1289"/>
    </row>
    <row r="324" spans="2:30">
      <c r="B324" s="1289"/>
      <c r="C324" s="1289"/>
      <c r="D324" s="1289"/>
      <c r="E324" s="1289"/>
      <c r="F324" s="1289"/>
      <c r="G324" s="1289"/>
      <c r="H324" s="1289"/>
      <c r="I324" s="1289"/>
      <c r="J324" s="1289"/>
      <c r="K324" s="1289"/>
      <c r="L324" s="1289"/>
      <c r="M324" s="1289"/>
      <c r="N324" s="1289"/>
      <c r="O324" s="1289"/>
      <c r="P324" s="1289"/>
      <c r="Q324" s="1289"/>
      <c r="R324" s="1289"/>
      <c r="S324" s="1289"/>
      <c r="T324" s="1289"/>
      <c r="U324" s="1289"/>
      <c r="V324" s="1289"/>
      <c r="W324" s="1289"/>
      <c r="X324" s="1289"/>
      <c r="Y324" s="1289"/>
      <c r="Z324" s="1289"/>
      <c r="AA324" s="1289"/>
      <c r="AB324" s="1289"/>
      <c r="AC324" s="1289"/>
      <c r="AD324" s="1289"/>
    </row>
    <row r="325" spans="2:30">
      <c r="B325" s="1289"/>
      <c r="C325" s="1289"/>
      <c r="D325" s="1289"/>
      <c r="E325" s="1289"/>
      <c r="F325" s="1289"/>
      <c r="G325" s="1289"/>
      <c r="H325" s="1289"/>
      <c r="I325" s="1289"/>
      <c r="J325" s="1289"/>
      <c r="K325" s="1289"/>
      <c r="L325" s="1289"/>
      <c r="M325" s="1289"/>
      <c r="N325" s="1289"/>
      <c r="O325" s="1289"/>
      <c r="P325" s="1289"/>
      <c r="Q325" s="1289"/>
      <c r="R325" s="1289"/>
      <c r="S325" s="1289"/>
      <c r="T325" s="1289"/>
      <c r="U325" s="1289"/>
      <c r="V325" s="1289"/>
      <c r="W325" s="1289"/>
      <c r="X325" s="1289"/>
      <c r="Y325" s="1289"/>
      <c r="Z325" s="1289"/>
      <c r="AA325" s="1289"/>
      <c r="AB325" s="1289"/>
      <c r="AC325" s="1289"/>
      <c r="AD325" s="1289"/>
    </row>
    <row r="326" spans="2:30">
      <c r="B326" s="1289"/>
      <c r="C326" s="1289"/>
      <c r="D326" s="1289"/>
      <c r="E326" s="1289"/>
      <c r="F326" s="1289"/>
      <c r="G326" s="1289"/>
      <c r="H326" s="1289"/>
      <c r="I326" s="1289"/>
      <c r="J326" s="1289"/>
      <c r="K326" s="1289"/>
      <c r="L326" s="1289"/>
      <c r="M326" s="1289"/>
      <c r="N326" s="1289"/>
      <c r="O326" s="1289"/>
      <c r="P326" s="1289"/>
      <c r="Q326" s="1289"/>
      <c r="R326" s="1289"/>
      <c r="S326" s="1289"/>
      <c r="T326" s="1289"/>
      <c r="U326" s="1289"/>
      <c r="V326" s="1289"/>
      <c r="W326" s="1289"/>
      <c r="X326" s="1289"/>
      <c r="Y326" s="1289"/>
      <c r="Z326" s="1289"/>
      <c r="AA326" s="1289"/>
      <c r="AB326" s="1289"/>
      <c r="AC326" s="1289"/>
      <c r="AD326" s="1289"/>
    </row>
    <row r="327" spans="2:30">
      <c r="B327" s="1289"/>
      <c r="C327" s="1289"/>
      <c r="D327" s="1289"/>
      <c r="E327" s="1289"/>
      <c r="F327" s="1289"/>
      <c r="G327" s="1289"/>
      <c r="H327" s="1289"/>
      <c r="I327" s="1289"/>
      <c r="J327" s="1289"/>
      <c r="K327" s="1289"/>
      <c r="L327" s="1289"/>
      <c r="M327" s="1289"/>
      <c r="N327" s="1289"/>
      <c r="O327" s="1289"/>
      <c r="P327" s="1289"/>
      <c r="Q327" s="1289"/>
      <c r="R327" s="1289"/>
      <c r="S327" s="1289"/>
      <c r="T327" s="1289"/>
      <c r="U327" s="1289"/>
      <c r="V327" s="1289"/>
      <c r="W327" s="1289"/>
      <c r="X327" s="1289"/>
      <c r="Y327" s="1289"/>
      <c r="Z327" s="1289"/>
      <c r="AA327" s="1289"/>
      <c r="AB327" s="1289"/>
      <c r="AC327" s="1289"/>
      <c r="AD327" s="1289"/>
    </row>
    <row r="328" spans="2:30">
      <c r="B328" s="1289"/>
      <c r="C328" s="1289"/>
      <c r="D328" s="1289"/>
      <c r="E328" s="1289"/>
      <c r="F328" s="1289"/>
      <c r="G328" s="1289"/>
      <c r="H328" s="1289"/>
      <c r="I328" s="1289"/>
      <c r="J328" s="1289"/>
      <c r="K328" s="1289"/>
      <c r="L328" s="1289"/>
      <c r="M328" s="1289"/>
      <c r="N328" s="1289"/>
      <c r="O328" s="1289"/>
      <c r="P328" s="1289"/>
      <c r="Q328" s="1289"/>
      <c r="R328" s="1289"/>
      <c r="S328" s="1289"/>
      <c r="T328" s="1289"/>
      <c r="U328" s="1289"/>
      <c r="V328" s="1289"/>
      <c r="W328" s="1289"/>
      <c r="X328" s="1289"/>
      <c r="Y328" s="1289"/>
      <c r="Z328" s="1289"/>
      <c r="AA328" s="1289"/>
      <c r="AB328" s="1289"/>
      <c r="AC328" s="1289"/>
      <c r="AD328" s="1289"/>
    </row>
    <row r="329" spans="2:30">
      <c r="B329" s="1289"/>
      <c r="C329" s="1289"/>
      <c r="D329" s="1289"/>
      <c r="E329" s="1289"/>
      <c r="F329" s="1289"/>
      <c r="G329" s="1289"/>
      <c r="H329" s="1289"/>
      <c r="I329" s="1289"/>
      <c r="J329" s="1289"/>
      <c r="K329" s="1289"/>
      <c r="L329" s="1289"/>
      <c r="M329" s="1289"/>
      <c r="N329" s="1289"/>
      <c r="O329" s="1289"/>
      <c r="P329" s="1289"/>
      <c r="Q329" s="1289"/>
      <c r="R329" s="1289"/>
      <c r="S329" s="1289"/>
      <c r="T329" s="1289"/>
      <c r="U329" s="1289"/>
      <c r="V329" s="1289"/>
      <c r="W329" s="1289"/>
      <c r="X329" s="1289"/>
      <c r="Y329" s="1289"/>
      <c r="Z329" s="1289"/>
      <c r="AA329" s="1289"/>
      <c r="AB329" s="1289"/>
      <c r="AC329" s="1289"/>
      <c r="AD329" s="1289"/>
    </row>
    <row r="330" spans="2:30">
      <c r="B330" s="1289"/>
      <c r="C330" s="1289"/>
      <c r="D330" s="1289"/>
      <c r="E330" s="1289"/>
      <c r="F330" s="1289"/>
      <c r="G330" s="1289"/>
      <c r="H330" s="1289"/>
      <c r="I330" s="1289"/>
      <c r="J330" s="1289"/>
      <c r="K330" s="1289"/>
      <c r="L330" s="1289"/>
      <c r="M330" s="1289"/>
      <c r="N330" s="1289"/>
      <c r="O330" s="1289"/>
      <c r="P330" s="1289"/>
      <c r="Q330" s="1289"/>
      <c r="R330" s="1289"/>
      <c r="S330" s="1289"/>
      <c r="T330" s="1289"/>
      <c r="U330" s="1289"/>
      <c r="V330" s="1289"/>
      <c r="W330" s="1289"/>
      <c r="X330" s="1289"/>
      <c r="Y330" s="1289"/>
      <c r="Z330" s="1289"/>
      <c r="AA330" s="1289"/>
      <c r="AB330" s="1289"/>
      <c r="AC330" s="1289"/>
      <c r="AD330" s="1289"/>
    </row>
    <row r="331" spans="2:30">
      <c r="B331" s="1289"/>
      <c r="C331" s="1289"/>
      <c r="D331" s="1289"/>
      <c r="E331" s="1289"/>
      <c r="F331" s="1289"/>
      <c r="G331" s="1289"/>
      <c r="H331" s="1289"/>
      <c r="I331" s="1289"/>
      <c r="J331" s="1289"/>
      <c r="K331" s="1289"/>
      <c r="L331" s="1289"/>
      <c r="M331" s="1289"/>
      <c r="N331" s="1289"/>
      <c r="O331" s="1289"/>
      <c r="P331" s="1289"/>
      <c r="Q331" s="1289"/>
      <c r="R331" s="1289"/>
      <c r="S331" s="1289"/>
      <c r="T331" s="1289"/>
      <c r="U331" s="1289"/>
      <c r="V331" s="1289"/>
      <c r="W331" s="1289"/>
      <c r="X331" s="1289"/>
      <c r="Y331" s="1289"/>
      <c r="Z331" s="1289"/>
      <c r="AA331" s="1289"/>
      <c r="AB331" s="1289"/>
      <c r="AC331" s="1289"/>
      <c r="AD331" s="1289"/>
    </row>
    <row r="332" spans="2:30">
      <c r="B332" s="1289"/>
      <c r="C332" s="1289"/>
      <c r="D332" s="1289"/>
      <c r="E332" s="1289"/>
      <c r="F332" s="1289"/>
      <c r="G332" s="1289"/>
      <c r="H332" s="1289"/>
      <c r="I332" s="1289"/>
      <c r="J332" s="1289"/>
      <c r="K332" s="1289"/>
      <c r="L332" s="1289"/>
      <c r="M332" s="1289"/>
      <c r="N332" s="1289"/>
      <c r="O332" s="1289"/>
      <c r="P332" s="1289"/>
      <c r="Q332" s="1289"/>
      <c r="R332" s="1289"/>
      <c r="S332" s="1289"/>
      <c r="T332" s="1289"/>
      <c r="U332" s="1289"/>
      <c r="V332" s="1289"/>
      <c r="W332" s="1289"/>
      <c r="X332" s="1289"/>
      <c r="Y332" s="1289"/>
      <c r="Z332" s="1289"/>
      <c r="AA332" s="1289"/>
      <c r="AB332" s="1289"/>
      <c r="AC332" s="1289"/>
      <c r="AD332" s="1289"/>
    </row>
    <row r="333" spans="2:30">
      <c r="B333" s="1289"/>
      <c r="C333" s="1289"/>
      <c r="D333" s="1289"/>
      <c r="E333" s="1289"/>
      <c r="F333" s="1289"/>
      <c r="G333" s="1289"/>
      <c r="H333" s="1289"/>
      <c r="I333" s="1289"/>
      <c r="J333" s="1289"/>
      <c r="K333" s="1289"/>
      <c r="L333" s="1289"/>
      <c r="M333" s="1289"/>
      <c r="N333" s="1289"/>
      <c r="O333" s="1289"/>
      <c r="P333" s="1289"/>
      <c r="Q333" s="1289"/>
      <c r="R333" s="1289"/>
      <c r="S333" s="1289"/>
      <c r="T333" s="1289"/>
      <c r="U333" s="1289"/>
      <c r="V333" s="1289"/>
      <c r="W333" s="1289"/>
      <c r="X333" s="1289"/>
      <c r="Y333" s="1289"/>
      <c r="Z333" s="1289"/>
      <c r="AA333" s="1289"/>
      <c r="AB333" s="1289"/>
      <c r="AC333" s="1289"/>
      <c r="AD333" s="1289"/>
    </row>
    <row r="334" spans="2:30">
      <c r="B334" s="1289"/>
      <c r="C334" s="1289"/>
      <c r="D334" s="1289"/>
      <c r="E334" s="1289"/>
      <c r="F334" s="1289"/>
      <c r="G334" s="1289"/>
      <c r="H334" s="1289"/>
      <c r="I334" s="1289"/>
      <c r="J334" s="1289"/>
      <c r="K334" s="1289"/>
      <c r="L334" s="1289"/>
      <c r="M334" s="1289"/>
      <c r="N334" s="1289"/>
      <c r="O334" s="1289"/>
      <c r="P334" s="1289"/>
      <c r="Q334" s="1289"/>
      <c r="R334" s="1289"/>
      <c r="S334" s="1289"/>
      <c r="T334" s="1289"/>
      <c r="U334" s="1289"/>
      <c r="V334" s="1289"/>
      <c r="W334" s="1289"/>
      <c r="X334" s="1289"/>
      <c r="Y334" s="1289"/>
      <c r="Z334" s="1289"/>
      <c r="AA334" s="1289"/>
      <c r="AB334" s="1289"/>
      <c r="AC334" s="1289"/>
      <c r="AD334" s="1289"/>
    </row>
    <row r="335" spans="2:30">
      <c r="B335" s="1289"/>
      <c r="C335" s="1289"/>
      <c r="D335" s="1289"/>
      <c r="E335" s="1289"/>
      <c r="F335" s="1289"/>
      <c r="G335" s="1289"/>
      <c r="H335" s="1289"/>
      <c r="I335" s="1289"/>
      <c r="J335" s="1289"/>
      <c r="K335" s="1289"/>
      <c r="L335" s="1289"/>
      <c r="M335" s="1289"/>
      <c r="N335" s="1289"/>
      <c r="O335" s="1289"/>
      <c r="P335" s="1289"/>
      <c r="Q335" s="1289"/>
      <c r="R335" s="1289"/>
      <c r="S335" s="1289"/>
      <c r="T335" s="1289"/>
      <c r="U335" s="1289"/>
      <c r="V335" s="1289"/>
      <c r="W335" s="1289"/>
      <c r="X335" s="1289"/>
      <c r="Y335" s="1289"/>
      <c r="Z335" s="1289"/>
      <c r="AA335" s="1289"/>
      <c r="AB335" s="1289"/>
      <c r="AC335" s="1289"/>
      <c r="AD335" s="1289"/>
    </row>
    <row r="336" spans="2:30">
      <c r="B336" s="1289"/>
      <c r="C336" s="1289"/>
      <c r="D336" s="1289"/>
      <c r="E336" s="1289"/>
      <c r="F336" s="1289"/>
      <c r="G336" s="1289"/>
      <c r="H336" s="1289"/>
      <c r="I336" s="1289"/>
      <c r="J336" s="1289"/>
      <c r="K336" s="1289"/>
      <c r="L336" s="1289"/>
      <c r="M336" s="1289"/>
      <c r="N336" s="1289"/>
      <c r="O336" s="1289"/>
      <c r="P336" s="1289"/>
      <c r="Q336" s="1289"/>
      <c r="R336" s="1289"/>
      <c r="S336" s="1289"/>
      <c r="T336" s="1289"/>
      <c r="U336" s="1289"/>
      <c r="V336" s="1289"/>
      <c r="W336" s="1289"/>
      <c r="X336" s="1289"/>
      <c r="Y336" s="1289"/>
      <c r="Z336" s="1289"/>
      <c r="AA336" s="1289"/>
      <c r="AB336" s="1289"/>
      <c r="AC336" s="1289"/>
      <c r="AD336" s="1289"/>
    </row>
    <row r="337" spans="2:30">
      <c r="B337" s="1289"/>
      <c r="C337" s="1289"/>
      <c r="D337" s="1289"/>
      <c r="E337" s="1289"/>
      <c r="F337" s="1289"/>
      <c r="G337" s="1289"/>
      <c r="H337" s="1289"/>
      <c r="I337" s="1289"/>
      <c r="J337" s="1289"/>
      <c r="K337" s="1289"/>
      <c r="L337" s="1289"/>
      <c r="M337" s="1289"/>
      <c r="N337" s="1289"/>
      <c r="O337" s="1289"/>
      <c r="P337" s="1289"/>
      <c r="Q337" s="1289"/>
      <c r="R337" s="1289"/>
      <c r="S337" s="1289"/>
      <c r="T337" s="1289"/>
      <c r="U337" s="1289"/>
      <c r="V337" s="1289"/>
      <c r="W337" s="1289"/>
      <c r="X337" s="1289"/>
      <c r="Y337" s="1289"/>
      <c r="Z337" s="1289"/>
      <c r="AA337" s="1289"/>
      <c r="AB337" s="1289"/>
      <c r="AC337" s="1289"/>
      <c r="AD337" s="1289"/>
    </row>
    <row r="338" spans="2:30">
      <c r="B338" s="1289"/>
      <c r="C338" s="1289"/>
      <c r="D338" s="1289"/>
      <c r="E338" s="1289"/>
      <c r="F338" s="1289"/>
      <c r="G338" s="1289"/>
      <c r="H338" s="1289"/>
      <c r="I338" s="1289"/>
      <c r="J338" s="1289"/>
      <c r="K338" s="1289"/>
      <c r="L338" s="1289"/>
      <c r="M338" s="1289"/>
      <c r="N338" s="1289"/>
      <c r="O338" s="1289"/>
      <c r="P338" s="1289"/>
      <c r="Q338" s="1289"/>
      <c r="R338" s="1289"/>
      <c r="S338" s="1289"/>
      <c r="T338" s="1289"/>
      <c r="U338" s="1289"/>
      <c r="V338" s="1289"/>
      <c r="W338" s="1289"/>
      <c r="X338" s="1289"/>
      <c r="Y338" s="1289"/>
      <c r="Z338" s="1289"/>
      <c r="AA338" s="1289"/>
      <c r="AB338" s="1289"/>
      <c r="AC338" s="1289"/>
      <c r="AD338" s="1289"/>
    </row>
    <row r="339" spans="2:30">
      <c r="B339" s="1289"/>
      <c r="C339" s="1289"/>
      <c r="D339" s="1289"/>
      <c r="E339" s="1289"/>
      <c r="F339" s="1289"/>
      <c r="G339" s="1289"/>
      <c r="H339" s="1289"/>
      <c r="I339" s="1289"/>
      <c r="J339" s="1289"/>
      <c r="K339" s="1289"/>
      <c r="L339" s="1289"/>
      <c r="M339" s="1289"/>
      <c r="N339" s="1289"/>
      <c r="O339" s="1289"/>
      <c r="P339" s="1289"/>
      <c r="Q339" s="1289"/>
      <c r="R339" s="1289"/>
      <c r="S339" s="1289"/>
      <c r="T339" s="1289"/>
      <c r="U339" s="1289"/>
      <c r="V339" s="1289"/>
      <c r="W339" s="1289"/>
      <c r="X339" s="1289"/>
      <c r="Y339" s="1289"/>
      <c r="Z339" s="1289"/>
      <c r="AA339" s="1289"/>
      <c r="AB339" s="1289"/>
      <c r="AC339" s="1289"/>
      <c r="AD339" s="1289"/>
    </row>
    <row r="340" spans="2:30">
      <c r="B340" s="1289"/>
      <c r="C340" s="1289"/>
      <c r="D340" s="1289"/>
      <c r="E340" s="1289"/>
      <c r="F340" s="1289"/>
      <c r="G340" s="1289"/>
      <c r="H340" s="1289"/>
      <c r="I340" s="1289"/>
      <c r="J340" s="1289"/>
      <c r="K340" s="1289"/>
      <c r="L340" s="1289"/>
      <c r="M340" s="1289"/>
      <c r="N340" s="1289"/>
      <c r="O340" s="1289"/>
      <c r="P340" s="1289"/>
      <c r="Q340" s="1289"/>
      <c r="R340" s="1289"/>
      <c r="S340" s="1289"/>
      <c r="T340" s="1289"/>
      <c r="U340" s="1289"/>
      <c r="V340" s="1289"/>
      <c r="W340" s="1289"/>
      <c r="X340" s="1289"/>
      <c r="Y340" s="1289"/>
      <c r="Z340" s="1289"/>
      <c r="AA340" s="1289"/>
      <c r="AB340" s="1289"/>
      <c r="AC340" s="1289"/>
      <c r="AD340" s="1289"/>
    </row>
    <row r="341" spans="2:30">
      <c r="B341" s="1289"/>
      <c r="C341" s="1289"/>
      <c r="D341" s="1289"/>
      <c r="E341" s="1289"/>
      <c r="F341" s="1289"/>
      <c r="G341" s="1289"/>
      <c r="H341" s="1289"/>
      <c r="I341" s="1289"/>
      <c r="J341" s="1289"/>
      <c r="K341" s="1289"/>
      <c r="L341" s="1289"/>
      <c r="M341" s="1289"/>
      <c r="N341" s="1289"/>
      <c r="O341" s="1289"/>
      <c r="P341" s="1289"/>
      <c r="Q341" s="1289"/>
      <c r="R341" s="1289"/>
      <c r="S341" s="1289"/>
      <c r="T341" s="1289"/>
      <c r="U341" s="1289"/>
      <c r="V341" s="1289"/>
      <c r="W341" s="1289"/>
      <c r="X341" s="1289"/>
      <c r="Y341" s="1289"/>
      <c r="Z341" s="1289"/>
      <c r="AA341" s="1289"/>
      <c r="AB341" s="1289"/>
      <c r="AC341" s="1289"/>
      <c r="AD341" s="1289"/>
    </row>
    <row r="342" spans="2:30">
      <c r="B342" s="1289"/>
      <c r="C342" s="1289"/>
      <c r="D342" s="1289"/>
      <c r="E342" s="1289"/>
      <c r="F342" s="1289"/>
      <c r="G342" s="1289"/>
      <c r="H342" s="1289"/>
      <c r="I342" s="1289"/>
      <c r="J342" s="1289"/>
      <c r="K342" s="1289"/>
      <c r="L342" s="1289"/>
      <c r="M342" s="1289"/>
      <c r="N342" s="1289"/>
      <c r="O342" s="1289"/>
      <c r="P342" s="1289"/>
      <c r="Q342" s="1289"/>
      <c r="R342" s="1289"/>
      <c r="S342" s="1289"/>
      <c r="T342" s="1289"/>
      <c r="U342" s="1289"/>
      <c r="V342" s="1289"/>
      <c r="W342" s="1289"/>
      <c r="X342" s="1289"/>
      <c r="Y342" s="1289"/>
      <c r="Z342" s="1289"/>
      <c r="AA342" s="1289"/>
      <c r="AB342" s="1289"/>
      <c r="AC342" s="1289"/>
      <c r="AD342" s="1289"/>
    </row>
    <row r="343" spans="2:30">
      <c r="B343" s="1289"/>
      <c r="C343" s="1289"/>
      <c r="D343" s="1289"/>
      <c r="E343" s="1289"/>
      <c r="F343" s="1289"/>
      <c r="G343" s="1289"/>
      <c r="H343" s="1289"/>
      <c r="I343" s="1289"/>
      <c r="J343" s="1289"/>
      <c r="K343" s="1289"/>
      <c r="L343" s="1289"/>
      <c r="M343" s="1289"/>
      <c r="N343" s="1289"/>
      <c r="O343" s="1289"/>
      <c r="P343" s="1289"/>
      <c r="Q343" s="1289"/>
      <c r="R343" s="1289"/>
      <c r="S343" s="1289"/>
      <c r="T343" s="1289"/>
      <c r="U343" s="1289"/>
      <c r="V343" s="1289"/>
      <c r="W343" s="1289"/>
      <c r="X343" s="1289"/>
      <c r="Y343" s="1289"/>
      <c r="Z343" s="1289"/>
      <c r="AA343" s="1289"/>
      <c r="AB343" s="1289"/>
      <c r="AC343" s="1289"/>
      <c r="AD343" s="1289"/>
    </row>
    <row r="344" spans="2:30">
      <c r="B344" s="1289"/>
      <c r="C344" s="1289"/>
      <c r="D344" s="1289"/>
      <c r="E344" s="1289"/>
      <c r="F344" s="1289"/>
      <c r="G344" s="1289"/>
      <c r="H344" s="1289"/>
      <c r="I344" s="1289"/>
      <c r="J344" s="1289"/>
      <c r="K344" s="1289"/>
      <c r="L344" s="1289"/>
      <c r="M344" s="1289"/>
      <c r="N344" s="1289"/>
      <c r="O344" s="1289"/>
      <c r="P344" s="1289"/>
      <c r="Q344" s="1289"/>
      <c r="R344" s="1289"/>
      <c r="S344" s="1289"/>
      <c r="T344" s="1289"/>
      <c r="U344" s="1289"/>
      <c r="V344" s="1289"/>
      <c r="W344" s="1289"/>
      <c r="X344" s="1289"/>
      <c r="Y344" s="1289"/>
      <c r="Z344" s="1289"/>
      <c r="AA344" s="1289"/>
      <c r="AB344" s="1289"/>
      <c r="AC344" s="1289"/>
      <c r="AD344" s="1289"/>
    </row>
    <row r="345" spans="2:30">
      <c r="B345" s="1289"/>
      <c r="C345" s="1289"/>
      <c r="D345" s="1289"/>
      <c r="E345" s="1289"/>
      <c r="F345" s="1289"/>
      <c r="G345" s="1289"/>
      <c r="H345" s="1289"/>
      <c r="I345" s="1289"/>
      <c r="J345" s="1289"/>
      <c r="K345" s="1289"/>
      <c r="L345" s="1289"/>
      <c r="M345" s="1289"/>
      <c r="N345" s="1289"/>
      <c r="O345" s="1289"/>
      <c r="P345" s="1289"/>
      <c r="Q345" s="1289"/>
      <c r="R345" s="1289"/>
      <c r="S345" s="1289"/>
      <c r="T345" s="1289"/>
      <c r="U345" s="1289"/>
      <c r="V345" s="1289"/>
      <c r="W345" s="1289"/>
      <c r="X345" s="1289"/>
      <c r="Y345" s="1289"/>
      <c r="Z345" s="1289"/>
      <c r="AA345" s="1289"/>
      <c r="AB345" s="1289"/>
      <c r="AC345" s="1289"/>
      <c r="AD345" s="1289"/>
    </row>
    <row r="346" spans="2:30">
      <c r="B346" s="1289"/>
      <c r="C346" s="1289"/>
      <c r="D346" s="1289"/>
      <c r="E346" s="1289"/>
      <c r="F346" s="1289"/>
      <c r="G346" s="1289"/>
      <c r="H346" s="1289"/>
      <c r="I346" s="1289"/>
      <c r="J346" s="1289"/>
      <c r="K346" s="1289"/>
      <c r="L346" s="1289"/>
      <c r="M346" s="1289"/>
      <c r="N346" s="1289"/>
      <c r="O346" s="1289"/>
      <c r="P346" s="1289"/>
      <c r="Q346" s="1289"/>
      <c r="R346" s="1289"/>
      <c r="S346" s="1289"/>
      <c r="T346" s="1289"/>
      <c r="U346" s="1289"/>
      <c r="V346" s="1289"/>
      <c r="W346" s="1289"/>
      <c r="X346" s="1289"/>
      <c r="Y346" s="1289"/>
      <c r="Z346" s="1289"/>
      <c r="AA346" s="1289"/>
      <c r="AB346" s="1289"/>
      <c r="AC346" s="1289"/>
      <c r="AD346" s="1289"/>
    </row>
    <row r="347" spans="2:30">
      <c r="B347" s="1289"/>
      <c r="C347" s="1289"/>
      <c r="D347" s="1289"/>
      <c r="E347" s="1289"/>
      <c r="F347" s="1289"/>
      <c r="G347" s="1289"/>
      <c r="H347" s="1289"/>
      <c r="I347" s="1289"/>
      <c r="J347" s="1289"/>
      <c r="K347" s="1289"/>
      <c r="L347" s="1289"/>
      <c r="M347" s="1289"/>
      <c r="N347" s="1289"/>
      <c r="O347" s="1289"/>
      <c r="P347" s="1289"/>
      <c r="Q347" s="1289"/>
      <c r="R347" s="1289"/>
      <c r="S347" s="1289"/>
      <c r="T347" s="1289"/>
      <c r="U347" s="1289"/>
      <c r="V347" s="1289"/>
      <c r="W347" s="1289"/>
      <c r="X347" s="1289"/>
      <c r="Y347" s="1289"/>
      <c r="Z347" s="1289"/>
      <c r="AA347" s="1289"/>
      <c r="AB347" s="1289"/>
      <c r="AC347" s="1289"/>
      <c r="AD347" s="1289"/>
    </row>
    <row r="348" spans="2:30">
      <c r="B348" s="1289"/>
      <c r="C348" s="1289"/>
      <c r="D348" s="1289"/>
      <c r="E348" s="1289"/>
      <c r="F348" s="1289"/>
      <c r="G348" s="1289"/>
      <c r="H348" s="1289"/>
      <c r="I348" s="1289"/>
      <c r="J348" s="1289"/>
      <c r="K348" s="1289"/>
      <c r="L348" s="1289"/>
      <c r="M348" s="1289"/>
      <c r="N348" s="1289"/>
      <c r="O348" s="1289"/>
      <c r="P348" s="1289"/>
      <c r="Q348" s="1289"/>
      <c r="R348" s="1289"/>
      <c r="S348" s="1289"/>
      <c r="T348" s="1289"/>
      <c r="U348" s="1289"/>
      <c r="V348" s="1289"/>
      <c r="W348" s="1289"/>
      <c r="X348" s="1289"/>
      <c r="Y348" s="1289"/>
      <c r="Z348" s="1289"/>
      <c r="AA348" s="1289"/>
      <c r="AB348" s="1289"/>
      <c r="AC348" s="1289"/>
      <c r="AD348" s="1289"/>
    </row>
    <row r="349" spans="2:30">
      <c r="B349" s="1289"/>
      <c r="C349" s="1289"/>
      <c r="D349" s="1289"/>
      <c r="E349" s="1289"/>
      <c r="F349" s="1289"/>
      <c r="G349" s="1289"/>
      <c r="H349" s="1289"/>
      <c r="I349" s="1289"/>
      <c r="J349" s="1289"/>
      <c r="K349" s="1289"/>
      <c r="L349" s="1289"/>
      <c r="M349" s="1289"/>
      <c r="N349" s="1289"/>
      <c r="O349" s="1289"/>
      <c r="P349" s="1289"/>
      <c r="Q349" s="1289"/>
      <c r="R349" s="1289"/>
      <c r="S349" s="1289"/>
      <c r="T349" s="1289"/>
      <c r="U349" s="1289"/>
      <c r="V349" s="1289"/>
      <c r="W349" s="1289"/>
      <c r="X349" s="1289"/>
      <c r="Y349" s="1289"/>
      <c r="Z349" s="1289"/>
      <c r="AA349" s="1289"/>
      <c r="AB349" s="1289"/>
      <c r="AC349" s="1289"/>
      <c r="AD349" s="1289"/>
    </row>
    <row r="350" spans="2:30">
      <c r="B350" s="1289"/>
      <c r="C350" s="1289"/>
      <c r="D350" s="1289"/>
      <c r="E350" s="1289"/>
      <c r="F350" s="1289"/>
      <c r="G350" s="1289"/>
      <c r="H350" s="1289"/>
      <c r="I350" s="1289"/>
      <c r="J350" s="1289"/>
      <c r="K350" s="1289"/>
      <c r="L350" s="1289"/>
      <c r="M350" s="1289"/>
      <c r="N350" s="1289"/>
      <c r="O350" s="1289"/>
      <c r="P350" s="1289"/>
      <c r="Q350" s="1289"/>
      <c r="R350" s="1289"/>
      <c r="S350" s="1289"/>
      <c r="T350" s="1289"/>
      <c r="U350" s="1289"/>
      <c r="V350" s="1289"/>
      <c r="W350" s="1289"/>
      <c r="X350" s="1289"/>
      <c r="Y350" s="1289"/>
      <c r="Z350" s="1289"/>
      <c r="AA350" s="1289"/>
      <c r="AB350" s="1289"/>
      <c r="AC350" s="1289"/>
      <c r="AD350" s="1289"/>
    </row>
    <row r="351" spans="2:30">
      <c r="B351" s="1289"/>
      <c r="C351" s="1289"/>
      <c r="D351" s="1289"/>
      <c r="E351" s="1289"/>
      <c r="F351" s="1289"/>
      <c r="G351" s="1289"/>
      <c r="H351" s="1289"/>
      <c r="I351" s="1289"/>
      <c r="J351" s="1289"/>
      <c r="K351" s="1289"/>
      <c r="L351" s="1289"/>
      <c r="M351" s="1289"/>
      <c r="N351" s="1289"/>
      <c r="O351" s="1289"/>
      <c r="P351" s="1289"/>
      <c r="Q351" s="1289"/>
      <c r="R351" s="1289"/>
      <c r="S351" s="1289"/>
      <c r="T351" s="1289"/>
      <c r="U351" s="1289"/>
      <c r="V351" s="1289"/>
      <c r="W351" s="1289"/>
      <c r="X351" s="1289"/>
      <c r="Y351" s="1289"/>
      <c r="Z351" s="1289"/>
      <c r="AA351" s="1289"/>
      <c r="AB351" s="1289"/>
      <c r="AC351" s="1289"/>
      <c r="AD351" s="1289"/>
    </row>
    <row r="352" spans="2:30">
      <c r="B352" s="1289"/>
      <c r="C352" s="1289"/>
      <c r="D352" s="1289"/>
      <c r="E352" s="1289"/>
      <c r="F352" s="1289"/>
      <c r="G352" s="1289"/>
      <c r="H352" s="1289"/>
      <c r="I352" s="1289"/>
      <c r="J352" s="1289"/>
      <c r="K352" s="1289"/>
      <c r="L352" s="1289"/>
      <c r="M352" s="1289"/>
      <c r="N352" s="1289"/>
      <c r="O352" s="1289"/>
      <c r="P352" s="1289"/>
      <c r="Q352" s="1289"/>
      <c r="R352" s="1289"/>
      <c r="S352" s="1289"/>
      <c r="T352" s="1289"/>
      <c r="U352" s="1289"/>
      <c r="V352" s="1289"/>
      <c r="W352" s="1289"/>
      <c r="X352" s="1289"/>
      <c r="Y352" s="1289"/>
      <c r="Z352" s="1289"/>
      <c r="AA352" s="1289"/>
      <c r="AB352" s="1289"/>
      <c r="AC352" s="1289"/>
      <c r="AD352" s="1289"/>
    </row>
    <row r="353" spans="2:30">
      <c r="B353" s="1289"/>
      <c r="C353" s="1289"/>
      <c r="D353" s="1289"/>
      <c r="E353" s="1289"/>
      <c r="F353" s="1289"/>
      <c r="G353" s="1289"/>
      <c r="H353" s="1289"/>
      <c r="I353" s="1289"/>
      <c r="J353" s="1289"/>
      <c r="K353" s="1289"/>
      <c r="L353" s="1289"/>
      <c r="M353" s="1289"/>
      <c r="N353" s="1289"/>
      <c r="O353" s="1289"/>
      <c r="P353" s="1289"/>
      <c r="Q353" s="1289"/>
      <c r="R353" s="1289"/>
      <c r="S353" s="1289"/>
      <c r="T353" s="1289"/>
      <c r="U353" s="1289"/>
      <c r="V353" s="1289"/>
      <c r="W353" s="1289"/>
      <c r="X353" s="1289"/>
      <c r="Y353" s="1289"/>
      <c r="Z353" s="1289"/>
      <c r="AA353" s="1289"/>
      <c r="AB353" s="1289"/>
      <c r="AC353" s="1289"/>
      <c r="AD353" s="1289"/>
    </row>
    <row r="354" spans="2:30">
      <c r="B354" s="1289"/>
      <c r="C354" s="1289"/>
      <c r="D354" s="1289"/>
      <c r="E354" s="1289"/>
      <c r="F354" s="1289"/>
      <c r="G354" s="1289"/>
      <c r="H354" s="1289"/>
      <c r="I354" s="1289"/>
      <c r="J354" s="1289"/>
      <c r="K354" s="1289"/>
      <c r="L354" s="1289"/>
      <c r="M354" s="1289"/>
      <c r="N354" s="1289"/>
      <c r="O354" s="1289"/>
      <c r="P354" s="1289"/>
      <c r="Q354" s="1289"/>
      <c r="R354" s="1289"/>
      <c r="S354" s="1289"/>
      <c r="T354" s="1289"/>
      <c r="U354" s="1289"/>
      <c r="V354" s="1289"/>
      <c r="W354" s="1289"/>
      <c r="X354" s="1289"/>
      <c r="Y354" s="1289"/>
      <c r="Z354" s="1289"/>
      <c r="AA354" s="1289"/>
      <c r="AB354" s="1289"/>
      <c r="AC354" s="1289"/>
      <c r="AD354" s="1289"/>
    </row>
    <row r="355" spans="2:30">
      <c r="B355" s="1289"/>
      <c r="C355" s="1289"/>
      <c r="D355" s="1289"/>
      <c r="E355" s="1289"/>
      <c r="F355" s="1289"/>
      <c r="G355" s="1289"/>
      <c r="H355" s="1289"/>
      <c r="I355" s="1289"/>
      <c r="J355" s="1289"/>
      <c r="K355" s="1289"/>
      <c r="L355" s="1289"/>
      <c r="M355" s="1289"/>
      <c r="N355" s="1289"/>
      <c r="O355" s="1289"/>
      <c r="P355" s="1289"/>
      <c r="Q355" s="1289"/>
      <c r="R355" s="1289"/>
      <c r="S355" s="1289"/>
      <c r="T355" s="1289"/>
      <c r="U355" s="1289"/>
      <c r="V355" s="1289"/>
      <c r="W355" s="1289"/>
      <c r="X355" s="1289"/>
      <c r="Y355" s="1289"/>
      <c r="Z355" s="1289"/>
      <c r="AA355" s="1289"/>
      <c r="AB355" s="1289"/>
      <c r="AC355" s="1289"/>
      <c r="AD355" s="1289"/>
    </row>
    <row r="356" spans="2:30">
      <c r="B356" s="1289"/>
      <c r="C356" s="1289"/>
      <c r="D356" s="1289"/>
      <c r="E356" s="1289"/>
      <c r="F356" s="1289"/>
      <c r="G356" s="1289"/>
      <c r="H356" s="1289"/>
      <c r="I356" s="1289"/>
      <c r="J356" s="1289"/>
      <c r="K356" s="1289"/>
      <c r="L356" s="1289"/>
      <c r="M356" s="1289"/>
      <c r="N356" s="1289"/>
      <c r="O356" s="1289"/>
      <c r="P356" s="1289"/>
      <c r="Q356" s="1289"/>
      <c r="R356" s="1289"/>
      <c r="S356" s="1289"/>
      <c r="T356" s="1289"/>
      <c r="U356" s="1289"/>
      <c r="V356" s="1289"/>
      <c r="W356" s="1289"/>
      <c r="X356" s="1289"/>
      <c r="Y356" s="1289"/>
      <c r="Z356" s="1289"/>
      <c r="AA356" s="1289"/>
      <c r="AB356" s="1289"/>
      <c r="AC356" s="1289"/>
      <c r="AD356" s="1289"/>
    </row>
    <row r="357" spans="2:30">
      <c r="B357" s="1289"/>
      <c r="C357" s="1289"/>
      <c r="D357" s="1289"/>
      <c r="E357" s="1289"/>
      <c r="F357" s="1289"/>
      <c r="G357" s="1289"/>
      <c r="H357" s="1289"/>
      <c r="I357" s="1289"/>
      <c r="J357" s="1289"/>
      <c r="K357" s="1289"/>
      <c r="L357" s="1289"/>
      <c r="M357" s="1289"/>
      <c r="N357" s="1289"/>
      <c r="O357" s="1289"/>
      <c r="P357" s="1289"/>
      <c r="Q357" s="1289"/>
      <c r="R357" s="1289"/>
      <c r="S357" s="1289"/>
      <c r="T357" s="1289"/>
      <c r="U357" s="1289"/>
      <c r="V357" s="1289"/>
      <c r="W357" s="1289"/>
      <c r="X357" s="1289"/>
      <c r="Y357" s="1289"/>
      <c r="Z357" s="1289"/>
      <c r="AA357" s="1289"/>
      <c r="AB357" s="1289"/>
      <c r="AC357" s="1289"/>
      <c r="AD357" s="1289"/>
    </row>
    <row r="358" spans="2:30">
      <c r="B358" s="1289"/>
      <c r="C358" s="1289"/>
      <c r="D358" s="1289"/>
      <c r="E358" s="1289"/>
      <c r="F358" s="1289"/>
      <c r="G358" s="1289"/>
      <c r="H358" s="1289"/>
      <c r="I358" s="1289"/>
      <c r="J358" s="1289"/>
      <c r="K358" s="1289"/>
      <c r="L358" s="1289"/>
      <c r="M358" s="1289"/>
      <c r="N358" s="1289"/>
      <c r="O358" s="1289"/>
      <c r="P358" s="1289"/>
      <c r="Q358" s="1289"/>
      <c r="R358" s="1289"/>
      <c r="S358" s="1289"/>
      <c r="T358" s="1289"/>
      <c r="U358" s="1289"/>
      <c r="V358" s="1289"/>
      <c r="W358" s="1289"/>
      <c r="X358" s="1289"/>
      <c r="Y358" s="1289"/>
      <c r="Z358" s="1289"/>
      <c r="AA358" s="1289"/>
      <c r="AB358" s="1289"/>
      <c r="AC358" s="1289"/>
      <c r="AD358" s="1289"/>
    </row>
    <row r="359" spans="2:30">
      <c r="B359" s="1289"/>
      <c r="C359" s="1289"/>
      <c r="D359" s="1289"/>
      <c r="E359" s="1289"/>
      <c r="F359" s="1289"/>
      <c r="G359" s="1289"/>
      <c r="H359" s="1289"/>
      <c r="I359" s="1289"/>
      <c r="J359" s="1289"/>
      <c r="K359" s="1289"/>
      <c r="L359" s="1289"/>
      <c r="M359" s="1289"/>
      <c r="N359" s="1289"/>
      <c r="O359" s="1289"/>
      <c r="P359" s="1289"/>
      <c r="Q359" s="1289"/>
      <c r="R359" s="1289"/>
      <c r="S359" s="1289"/>
      <c r="T359" s="1289"/>
      <c r="U359" s="1289"/>
      <c r="V359" s="1289"/>
      <c r="W359" s="1289"/>
      <c r="X359" s="1289"/>
      <c r="Y359" s="1289"/>
      <c r="Z359" s="1289"/>
      <c r="AA359" s="1289"/>
      <c r="AB359" s="1289"/>
      <c r="AC359" s="1289"/>
      <c r="AD359" s="1289"/>
    </row>
    <row r="360" spans="2:30">
      <c r="B360" s="1289"/>
      <c r="C360" s="1289"/>
      <c r="D360" s="1289"/>
      <c r="E360" s="1289"/>
      <c r="F360" s="1289"/>
      <c r="G360" s="1289"/>
      <c r="H360" s="1289"/>
      <c r="I360" s="1289"/>
      <c r="J360" s="1289"/>
      <c r="K360" s="1289"/>
      <c r="L360" s="1289"/>
      <c r="M360" s="1289"/>
      <c r="N360" s="1289"/>
      <c r="O360" s="1289"/>
      <c r="P360" s="1289"/>
      <c r="Q360" s="1289"/>
      <c r="R360" s="1289"/>
      <c r="S360" s="1289"/>
      <c r="T360" s="1289"/>
      <c r="U360" s="1289"/>
      <c r="V360" s="1289"/>
      <c r="W360" s="1289"/>
      <c r="X360" s="1289"/>
      <c r="Y360" s="1289"/>
      <c r="Z360" s="1289"/>
      <c r="AA360" s="1289"/>
      <c r="AB360" s="1289"/>
      <c r="AC360" s="1289"/>
      <c r="AD360" s="1289"/>
    </row>
    <row r="361" spans="2:30">
      <c r="B361" s="1289"/>
      <c r="C361" s="1289"/>
      <c r="D361" s="1289"/>
      <c r="E361" s="1289"/>
      <c r="F361" s="1289"/>
      <c r="G361" s="1289"/>
      <c r="H361" s="1289"/>
      <c r="I361" s="1289"/>
      <c r="J361" s="1289"/>
      <c r="K361" s="1289"/>
      <c r="L361" s="1289"/>
      <c r="M361" s="1289"/>
      <c r="N361" s="1289"/>
      <c r="O361" s="1289"/>
      <c r="P361" s="1289"/>
      <c r="Q361" s="1289"/>
      <c r="R361" s="1289"/>
      <c r="S361" s="1289"/>
      <c r="T361" s="1289"/>
      <c r="U361" s="1289"/>
      <c r="V361" s="1289"/>
      <c r="W361" s="1289"/>
      <c r="X361" s="1289"/>
      <c r="Y361" s="1289"/>
      <c r="Z361" s="1289"/>
      <c r="AA361" s="1289"/>
      <c r="AB361" s="1289"/>
      <c r="AC361" s="1289"/>
      <c r="AD361" s="1289"/>
    </row>
    <row r="362" spans="2:30">
      <c r="B362" s="1289"/>
      <c r="C362" s="1289"/>
      <c r="D362" s="1289"/>
      <c r="E362" s="1289"/>
      <c r="F362" s="1289"/>
      <c r="G362" s="1289"/>
      <c r="H362" s="1289"/>
      <c r="I362" s="1289"/>
      <c r="J362" s="1289"/>
      <c r="K362" s="1289"/>
      <c r="L362" s="1289"/>
      <c r="M362" s="1289"/>
      <c r="N362" s="1289"/>
      <c r="O362" s="1289"/>
      <c r="P362" s="1289"/>
      <c r="Q362" s="1289"/>
      <c r="R362" s="1289"/>
      <c r="S362" s="1289"/>
      <c r="T362" s="1289"/>
      <c r="U362" s="1289"/>
      <c r="V362" s="1289"/>
      <c r="W362" s="1289"/>
      <c r="X362" s="1289"/>
      <c r="Y362" s="1289"/>
      <c r="Z362" s="1289"/>
      <c r="AA362" s="1289"/>
      <c r="AB362" s="1289"/>
      <c r="AC362" s="1289"/>
      <c r="AD362" s="1289"/>
    </row>
    <row r="363" spans="2:30">
      <c r="B363" s="1289"/>
      <c r="C363" s="1289"/>
      <c r="D363" s="1289"/>
      <c r="E363" s="1289"/>
      <c r="F363" s="1289"/>
      <c r="G363" s="1289"/>
      <c r="H363" s="1289"/>
      <c r="I363" s="1289"/>
      <c r="J363" s="1289"/>
      <c r="K363" s="1289"/>
      <c r="L363" s="1289"/>
      <c r="M363" s="1289"/>
      <c r="N363" s="1289"/>
      <c r="O363" s="1289"/>
      <c r="P363" s="1289"/>
      <c r="Q363" s="1289"/>
      <c r="R363" s="1289"/>
      <c r="S363" s="1289"/>
      <c r="T363" s="1289"/>
      <c r="U363" s="1289"/>
      <c r="V363" s="1289"/>
      <c r="W363" s="1289"/>
      <c r="X363" s="1289"/>
      <c r="Y363" s="1289"/>
      <c r="Z363" s="1289"/>
      <c r="AA363" s="1289"/>
      <c r="AB363" s="1289"/>
      <c r="AC363" s="1289"/>
      <c r="AD363" s="1289"/>
    </row>
    <row r="364" spans="2:30">
      <c r="B364" s="1289"/>
      <c r="C364" s="1289"/>
      <c r="D364" s="1289"/>
      <c r="E364" s="1289"/>
      <c r="F364" s="1289"/>
      <c r="G364" s="1289"/>
      <c r="H364" s="1289"/>
      <c r="I364" s="1289"/>
      <c r="J364" s="1289"/>
      <c r="K364" s="1289"/>
      <c r="L364" s="1289"/>
      <c r="M364" s="1289"/>
      <c r="N364" s="1289"/>
      <c r="O364" s="1289"/>
      <c r="P364" s="1289"/>
      <c r="Q364" s="1289"/>
      <c r="R364" s="1289"/>
      <c r="S364" s="1289"/>
      <c r="T364" s="1289"/>
      <c r="U364" s="1289"/>
      <c r="V364" s="1289"/>
      <c r="W364" s="1289"/>
      <c r="X364" s="1289"/>
      <c r="Y364" s="1289"/>
      <c r="Z364" s="1289"/>
      <c r="AA364" s="1289"/>
      <c r="AB364" s="1289"/>
      <c r="AC364" s="1289"/>
      <c r="AD364" s="1289"/>
    </row>
    <row r="365" spans="2:30">
      <c r="B365" s="1289"/>
      <c r="C365" s="1289"/>
      <c r="D365" s="1289"/>
      <c r="E365" s="1289"/>
      <c r="F365" s="1289"/>
      <c r="G365" s="1289"/>
      <c r="H365" s="1289"/>
      <c r="I365" s="1289"/>
      <c r="J365" s="1289"/>
      <c r="K365" s="1289"/>
      <c r="L365" s="1289"/>
      <c r="M365" s="1289"/>
      <c r="N365" s="1289"/>
      <c r="O365" s="1289"/>
      <c r="P365" s="1289"/>
      <c r="Q365" s="1289"/>
      <c r="R365" s="1289"/>
      <c r="S365" s="1289"/>
      <c r="T365" s="1289"/>
      <c r="U365" s="1289"/>
      <c r="V365" s="1289"/>
      <c r="W365" s="1289"/>
      <c r="X365" s="1289"/>
      <c r="Y365" s="1289"/>
      <c r="Z365" s="1289"/>
      <c r="AA365" s="1289"/>
      <c r="AB365" s="1289"/>
      <c r="AC365" s="1289"/>
      <c r="AD365" s="1289"/>
    </row>
    <row r="366" spans="2:30">
      <c r="B366" s="1289"/>
      <c r="C366" s="1289"/>
      <c r="D366" s="1289"/>
      <c r="E366" s="1289"/>
      <c r="F366" s="1289"/>
      <c r="G366" s="1289"/>
      <c r="H366" s="1289"/>
      <c r="I366" s="1289"/>
      <c r="J366" s="1289"/>
      <c r="K366" s="1289"/>
      <c r="L366" s="1289"/>
      <c r="M366" s="1289"/>
      <c r="N366" s="1289"/>
      <c r="O366" s="1289"/>
      <c r="P366" s="1289"/>
      <c r="Q366" s="1289"/>
      <c r="R366" s="1289"/>
      <c r="S366" s="1289"/>
      <c r="T366" s="1289"/>
      <c r="U366" s="1289"/>
      <c r="V366" s="1289"/>
      <c r="W366" s="1289"/>
      <c r="X366" s="1289"/>
      <c r="Y366" s="1289"/>
      <c r="Z366" s="1289"/>
      <c r="AA366" s="1289"/>
      <c r="AB366" s="1289"/>
      <c r="AC366" s="1289"/>
      <c r="AD366" s="1289"/>
    </row>
    <row r="367" spans="2:30">
      <c r="B367" s="1289"/>
      <c r="C367" s="1289"/>
      <c r="D367" s="1289"/>
      <c r="E367" s="1289"/>
      <c r="F367" s="1289"/>
      <c r="G367" s="1289"/>
      <c r="H367" s="1289"/>
      <c r="I367" s="1289"/>
      <c r="J367" s="1289"/>
      <c r="K367" s="1289"/>
      <c r="L367" s="1289"/>
      <c r="M367" s="1289"/>
      <c r="N367" s="1289"/>
      <c r="O367" s="1289"/>
      <c r="P367" s="1289"/>
      <c r="Q367" s="1289"/>
      <c r="R367" s="1289"/>
      <c r="S367" s="1289"/>
      <c r="T367" s="1289"/>
      <c r="U367" s="1289"/>
      <c r="V367" s="1289"/>
      <c r="W367" s="1289"/>
      <c r="X367" s="1289"/>
      <c r="Y367" s="1289"/>
      <c r="Z367" s="1289"/>
      <c r="AA367" s="1289"/>
      <c r="AB367" s="1289"/>
      <c r="AC367" s="1289"/>
      <c r="AD367" s="1289"/>
    </row>
    <row r="368" spans="2:30">
      <c r="B368" s="1289"/>
      <c r="C368" s="1289"/>
      <c r="D368" s="1289"/>
      <c r="E368" s="1289"/>
      <c r="F368" s="1289"/>
      <c r="G368" s="1289"/>
      <c r="H368" s="1289"/>
      <c r="I368" s="1289"/>
      <c r="J368" s="1289"/>
      <c r="K368" s="1289"/>
      <c r="L368" s="1289"/>
      <c r="M368" s="1289"/>
      <c r="N368" s="1289"/>
      <c r="O368" s="1289"/>
      <c r="P368" s="1289"/>
      <c r="Q368" s="1289"/>
      <c r="R368" s="1289"/>
      <c r="S368" s="1289"/>
      <c r="T368" s="1289"/>
      <c r="U368" s="1289"/>
      <c r="V368" s="1289"/>
      <c r="W368" s="1289"/>
      <c r="X368" s="1289"/>
      <c r="Y368" s="1289"/>
      <c r="Z368" s="1289"/>
      <c r="AA368" s="1289"/>
      <c r="AB368" s="1289"/>
      <c r="AC368" s="1289"/>
      <c r="AD368" s="1289"/>
    </row>
    <row r="369" spans="2:30">
      <c r="B369" s="1289"/>
      <c r="C369" s="1289"/>
      <c r="D369" s="1289"/>
      <c r="E369" s="1289"/>
      <c r="F369" s="1289"/>
      <c r="G369" s="1289"/>
      <c r="H369" s="1289"/>
      <c r="I369" s="1289"/>
      <c r="J369" s="1289"/>
      <c r="K369" s="1289"/>
      <c r="L369" s="1289"/>
      <c r="M369" s="1289"/>
      <c r="N369" s="1289"/>
      <c r="O369" s="1289"/>
      <c r="P369" s="1289"/>
      <c r="Q369" s="1289"/>
      <c r="R369" s="1289"/>
      <c r="S369" s="1289"/>
      <c r="T369" s="1289"/>
      <c r="U369" s="1289"/>
      <c r="V369" s="1289"/>
      <c r="W369" s="1289"/>
      <c r="X369" s="1289"/>
      <c r="Y369" s="1289"/>
      <c r="Z369" s="1289"/>
      <c r="AA369" s="1289"/>
      <c r="AB369" s="1289"/>
      <c r="AC369" s="1289"/>
      <c r="AD369" s="1289"/>
    </row>
    <row r="370" spans="2:30">
      <c r="B370" s="1289"/>
      <c r="C370" s="1289"/>
      <c r="D370" s="1289"/>
      <c r="E370" s="1289"/>
      <c r="F370" s="1289"/>
      <c r="G370" s="1289"/>
      <c r="H370" s="1289"/>
      <c r="I370" s="1289"/>
      <c r="J370" s="1289"/>
      <c r="K370" s="1289"/>
      <c r="L370" s="1289"/>
      <c r="M370" s="1289"/>
      <c r="N370" s="1289"/>
      <c r="O370" s="1289"/>
      <c r="P370" s="1289"/>
      <c r="Q370" s="1289"/>
      <c r="R370" s="1289"/>
      <c r="S370" s="1289"/>
      <c r="T370" s="1289"/>
      <c r="U370" s="1289"/>
      <c r="V370" s="1289"/>
      <c r="W370" s="1289"/>
      <c r="X370" s="1289"/>
      <c r="Y370" s="1289"/>
      <c r="Z370" s="1289"/>
      <c r="AA370" s="1289"/>
      <c r="AB370" s="1289"/>
      <c r="AC370" s="1289"/>
      <c r="AD370" s="1289"/>
    </row>
    <row r="371" spans="2:30">
      <c r="B371" s="1289"/>
      <c r="C371" s="1289"/>
      <c r="D371" s="1289"/>
      <c r="E371" s="1289"/>
      <c r="F371" s="1289"/>
      <c r="G371" s="1289"/>
      <c r="H371" s="1289"/>
      <c r="I371" s="1289"/>
      <c r="J371" s="1289"/>
      <c r="K371" s="1289"/>
      <c r="L371" s="1289"/>
      <c r="M371" s="1289"/>
      <c r="N371" s="1289"/>
      <c r="O371" s="1289"/>
      <c r="P371" s="1289"/>
      <c r="Q371" s="1289"/>
      <c r="R371" s="1289"/>
      <c r="S371" s="1289"/>
      <c r="T371" s="1289"/>
      <c r="U371" s="1289"/>
      <c r="V371" s="1289"/>
      <c r="W371" s="1289"/>
      <c r="X371" s="1289"/>
      <c r="Y371" s="1289"/>
      <c r="Z371" s="1289"/>
      <c r="AA371" s="1289"/>
      <c r="AB371" s="1289"/>
      <c r="AC371" s="1289"/>
      <c r="AD371" s="1289"/>
    </row>
    <row r="372" spans="2:30">
      <c r="B372" s="1289"/>
      <c r="C372" s="1289"/>
      <c r="D372" s="1289"/>
      <c r="E372" s="1289"/>
      <c r="F372" s="1289"/>
      <c r="G372" s="1289"/>
      <c r="H372" s="1289"/>
      <c r="I372" s="1289"/>
      <c r="J372" s="1289"/>
      <c r="K372" s="1289"/>
      <c r="L372" s="1289"/>
      <c r="M372" s="1289"/>
      <c r="N372" s="1289"/>
      <c r="O372" s="1289"/>
      <c r="P372" s="1289"/>
      <c r="Q372" s="1289"/>
      <c r="R372" s="1289"/>
      <c r="S372" s="1289"/>
      <c r="T372" s="1289"/>
      <c r="U372" s="1289"/>
      <c r="V372" s="1289"/>
      <c r="W372" s="1289"/>
      <c r="X372" s="1289"/>
      <c r="Y372" s="1289"/>
      <c r="Z372" s="1289"/>
      <c r="AA372" s="1289"/>
      <c r="AB372" s="1289"/>
      <c r="AC372" s="1289"/>
      <c r="AD372" s="1289"/>
    </row>
    <row r="373" spans="2:30">
      <c r="B373" s="1289"/>
      <c r="C373" s="1289"/>
      <c r="D373" s="1289"/>
      <c r="E373" s="1289"/>
      <c r="F373" s="1289"/>
      <c r="G373" s="1289"/>
      <c r="H373" s="1289"/>
      <c r="I373" s="1289"/>
      <c r="J373" s="1289"/>
      <c r="K373" s="1289"/>
      <c r="L373" s="1289"/>
      <c r="M373" s="1289"/>
      <c r="N373" s="1289"/>
      <c r="O373" s="1289"/>
      <c r="P373" s="1289"/>
      <c r="Q373" s="1289"/>
      <c r="R373" s="1289"/>
      <c r="S373" s="1289"/>
      <c r="T373" s="1289"/>
      <c r="U373" s="1289"/>
      <c r="V373" s="1289"/>
      <c r="W373" s="1289"/>
      <c r="X373" s="1289"/>
      <c r="Y373" s="1289"/>
      <c r="Z373" s="1289"/>
      <c r="AA373" s="1289"/>
      <c r="AB373" s="1289"/>
      <c r="AC373" s="1289"/>
      <c r="AD373" s="1289"/>
    </row>
    <row r="374" spans="2:30">
      <c r="B374" s="1289"/>
      <c r="C374" s="1289"/>
      <c r="D374" s="1289"/>
      <c r="E374" s="1289"/>
      <c r="F374" s="1289"/>
      <c r="G374" s="1289"/>
      <c r="H374" s="1289"/>
      <c r="I374" s="1289"/>
      <c r="J374" s="1289"/>
      <c r="K374" s="1289"/>
      <c r="L374" s="1289"/>
      <c r="M374" s="1289"/>
      <c r="N374" s="1289"/>
      <c r="O374" s="1289"/>
      <c r="P374" s="1289"/>
      <c r="Q374" s="1289"/>
      <c r="R374" s="1289"/>
      <c r="S374" s="1289"/>
      <c r="T374" s="1289"/>
      <c r="U374" s="1289"/>
      <c r="V374" s="1289"/>
      <c r="W374" s="1289"/>
      <c r="X374" s="1289"/>
      <c r="Y374" s="1289"/>
      <c r="Z374" s="1289"/>
      <c r="AA374" s="1289"/>
      <c r="AB374" s="1289"/>
      <c r="AC374" s="1289"/>
      <c r="AD374" s="1289"/>
    </row>
    <row r="375" spans="2:30">
      <c r="B375" s="1289"/>
      <c r="C375" s="1289"/>
      <c r="D375" s="1289"/>
      <c r="E375" s="1289"/>
      <c r="F375" s="1289"/>
      <c r="G375" s="1289"/>
      <c r="H375" s="1289"/>
      <c r="I375" s="1289"/>
      <c r="J375" s="1289"/>
      <c r="K375" s="1289"/>
      <c r="L375" s="1289"/>
      <c r="M375" s="1289"/>
      <c r="N375" s="1289"/>
      <c r="O375" s="1289"/>
      <c r="P375" s="1289"/>
      <c r="Q375" s="1289"/>
      <c r="R375" s="1289"/>
      <c r="S375" s="1289"/>
      <c r="T375" s="1289"/>
      <c r="U375" s="1289"/>
      <c r="V375" s="1289"/>
      <c r="W375" s="1289"/>
      <c r="X375" s="1289"/>
      <c r="Y375" s="1289"/>
      <c r="Z375" s="1289"/>
      <c r="AA375" s="1289"/>
      <c r="AB375" s="1289"/>
      <c r="AC375" s="1289"/>
      <c r="AD375" s="1289"/>
    </row>
    <row r="376" spans="2:30">
      <c r="B376" s="1289"/>
      <c r="C376" s="1289"/>
      <c r="D376" s="1289"/>
      <c r="E376" s="1289"/>
      <c r="F376" s="1289"/>
      <c r="G376" s="1289"/>
      <c r="H376" s="1289"/>
      <c r="I376" s="1289"/>
      <c r="J376" s="1289"/>
      <c r="K376" s="1289"/>
      <c r="L376" s="1289"/>
      <c r="M376" s="1289"/>
      <c r="N376" s="1289"/>
      <c r="O376" s="1289"/>
      <c r="P376" s="1289"/>
      <c r="Q376" s="1289"/>
      <c r="R376" s="1289"/>
      <c r="S376" s="1289"/>
      <c r="T376" s="1289"/>
      <c r="U376" s="1289"/>
      <c r="V376" s="1289"/>
      <c r="W376" s="1289"/>
      <c r="X376" s="1289"/>
      <c r="Y376" s="1289"/>
      <c r="Z376" s="1289"/>
      <c r="AA376" s="1289"/>
      <c r="AB376" s="1289"/>
      <c r="AC376" s="1289"/>
      <c r="AD376" s="1289"/>
    </row>
    <row r="377" spans="2:30">
      <c r="B377" s="1289"/>
      <c r="C377" s="1289"/>
      <c r="D377" s="1289"/>
      <c r="E377" s="1289"/>
      <c r="F377" s="1289"/>
      <c r="G377" s="1289"/>
      <c r="H377" s="1289"/>
      <c r="I377" s="1289"/>
      <c r="J377" s="1289"/>
      <c r="K377" s="1289"/>
      <c r="L377" s="1289"/>
      <c r="M377" s="1289"/>
      <c r="N377" s="1289"/>
      <c r="O377" s="1289"/>
      <c r="P377" s="1289"/>
      <c r="Q377" s="1289"/>
      <c r="R377" s="1289"/>
      <c r="S377" s="1289"/>
      <c r="T377" s="1289"/>
      <c r="U377" s="1289"/>
      <c r="V377" s="1289"/>
      <c r="W377" s="1289"/>
      <c r="X377" s="1289"/>
      <c r="Y377" s="1289"/>
      <c r="Z377" s="1289"/>
      <c r="AA377" s="1289"/>
      <c r="AB377" s="1289"/>
      <c r="AC377" s="1289"/>
      <c r="AD377" s="1289"/>
    </row>
    <row r="378" spans="2:30">
      <c r="B378" s="1289"/>
      <c r="C378" s="1289"/>
      <c r="D378" s="1289"/>
      <c r="E378" s="1289"/>
      <c r="F378" s="1289"/>
      <c r="G378" s="1289"/>
      <c r="H378" s="1289"/>
      <c r="I378" s="1289"/>
      <c r="J378" s="1289"/>
      <c r="K378" s="1289"/>
      <c r="L378" s="1289"/>
      <c r="M378" s="1289"/>
      <c r="N378" s="1289"/>
      <c r="O378" s="1289"/>
      <c r="P378" s="1289"/>
      <c r="Q378" s="1289"/>
      <c r="R378" s="1289"/>
      <c r="S378" s="1289"/>
      <c r="T378" s="1289"/>
      <c r="U378" s="1289"/>
      <c r="V378" s="1289"/>
      <c r="W378" s="1289"/>
      <c r="X378" s="1289"/>
      <c r="Y378" s="1289"/>
      <c r="Z378" s="1289"/>
      <c r="AA378" s="1289"/>
      <c r="AB378" s="1289"/>
      <c r="AC378" s="1289"/>
      <c r="AD378" s="1289"/>
    </row>
    <row r="379" spans="2:30">
      <c r="B379" s="1289"/>
      <c r="C379" s="1289"/>
      <c r="D379" s="1289"/>
      <c r="E379" s="1289"/>
      <c r="F379" s="1289"/>
      <c r="G379" s="1289"/>
      <c r="H379" s="1289"/>
      <c r="I379" s="1289"/>
      <c r="J379" s="1289"/>
      <c r="K379" s="1289"/>
      <c r="L379" s="1289"/>
      <c r="M379" s="1289"/>
      <c r="N379" s="1289"/>
      <c r="O379" s="1289"/>
      <c r="P379" s="1289"/>
      <c r="Q379" s="1289"/>
      <c r="R379" s="1289"/>
      <c r="S379" s="1289"/>
      <c r="T379" s="1289"/>
      <c r="U379" s="1289"/>
      <c r="V379" s="1289"/>
      <c r="W379" s="1289"/>
      <c r="X379" s="1289"/>
      <c r="Y379" s="1289"/>
      <c r="Z379" s="1289"/>
      <c r="AA379" s="1289"/>
      <c r="AB379" s="1289"/>
      <c r="AC379" s="1289"/>
      <c r="AD379" s="1289"/>
    </row>
    <row r="380" spans="2:30">
      <c r="B380" s="1289"/>
      <c r="C380" s="1289"/>
      <c r="D380" s="1289"/>
      <c r="E380" s="1289"/>
      <c r="F380" s="1289"/>
      <c r="G380" s="1289"/>
      <c r="H380" s="1289"/>
      <c r="I380" s="1289"/>
      <c r="J380" s="1289"/>
      <c r="K380" s="1289"/>
      <c r="L380" s="1289"/>
      <c r="M380" s="1289"/>
      <c r="N380" s="1289"/>
      <c r="O380" s="1289"/>
      <c r="P380" s="1289"/>
      <c r="Q380" s="1289"/>
      <c r="R380" s="1289"/>
      <c r="S380" s="1289"/>
      <c r="T380" s="1289"/>
      <c r="U380" s="1289"/>
      <c r="V380" s="1289"/>
      <c r="W380" s="1289"/>
      <c r="X380" s="1289"/>
      <c r="Y380" s="1289"/>
      <c r="Z380" s="1289"/>
      <c r="AA380" s="1289"/>
      <c r="AB380" s="1289"/>
      <c r="AC380" s="1289"/>
      <c r="AD380" s="1289"/>
    </row>
    <row r="381" spans="2:30">
      <c r="B381" s="1289"/>
      <c r="C381" s="1289"/>
      <c r="D381" s="1289"/>
      <c r="E381" s="1289"/>
      <c r="F381" s="1289"/>
      <c r="G381" s="1289"/>
      <c r="H381" s="1289"/>
      <c r="I381" s="1289"/>
      <c r="J381" s="1289"/>
      <c r="K381" s="1289"/>
      <c r="L381" s="1289"/>
      <c r="M381" s="1289"/>
      <c r="N381" s="1289"/>
      <c r="O381" s="1289"/>
      <c r="P381" s="1289"/>
      <c r="Q381" s="1289"/>
      <c r="R381" s="1289"/>
      <c r="S381" s="1289"/>
      <c r="T381" s="1289"/>
      <c r="U381" s="1289"/>
      <c r="V381" s="1289"/>
      <c r="W381" s="1289"/>
      <c r="X381" s="1289"/>
      <c r="Y381" s="1289"/>
      <c r="Z381" s="1289"/>
      <c r="AA381" s="1289"/>
      <c r="AB381" s="1289"/>
      <c r="AC381" s="1289"/>
      <c r="AD381" s="1289"/>
    </row>
    <row r="382" spans="2:30">
      <c r="B382" s="1289"/>
      <c r="C382" s="1289"/>
      <c r="D382" s="1289"/>
      <c r="E382" s="1289"/>
      <c r="F382" s="1289"/>
      <c r="G382" s="1289"/>
      <c r="H382" s="1289"/>
      <c r="I382" s="1289"/>
      <c r="J382" s="1289"/>
      <c r="K382" s="1289"/>
      <c r="L382" s="1289"/>
      <c r="M382" s="1289"/>
      <c r="N382" s="1289"/>
      <c r="O382" s="1289"/>
      <c r="P382" s="1289"/>
      <c r="Q382" s="1289"/>
      <c r="R382" s="1289"/>
      <c r="S382" s="1289"/>
      <c r="T382" s="1289"/>
      <c r="U382" s="1289"/>
      <c r="V382" s="1289"/>
      <c r="W382" s="1289"/>
      <c r="X382" s="1289"/>
      <c r="Y382" s="1289"/>
      <c r="Z382" s="1289"/>
      <c r="AA382" s="1289"/>
      <c r="AB382" s="1289"/>
      <c r="AC382" s="1289"/>
      <c r="AD382" s="1289"/>
    </row>
    <row r="383" spans="2:30">
      <c r="B383" s="1289"/>
      <c r="C383" s="1289"/>
      <c r="D383" s="1289"/>
      <c r="E383" s="1289"/>
      <c r="F383" s="1289"/>
      <c r="G383" s="1289"/>
      <c r="H383" s="1289"/>
      <c r="I383" s="1289"/>
      <c r="J383" s="1289"/>
      <c r="K383" s="1289"/>
      <c r="L383" s="1289"/>
      <c r="M383" s="1289"/>
      <c r="N383" s="1289"/>
      <c r="O383" s="1289"/>
      <c r="P383" s="1289"/>
      <c r="Q383" s="1289"/>
      <c r="R383" s="1289"/>
      <c r="S383" s="1289"/>
      <c r="T383" s="1289"/>
      <c r="U383" s="1289"/>
      <c r="V383" s="1289"/>
      <c r="W383" s="1289"/>
      <c r="X383" s="1289"/>
      <c r="Y383" s="1289"/>
      <c r="Z383" s="1289"/>
      <c r="AA383" s="1289"/>
      <c r="AB383" s="1289"/>
      <c r="AC383" s="1289"/>
      <c r="AD383" s="1289"/>
    </row>
    <row r="384" spans="2:30">
      <c r="B384" s="1289"/>
      <c r="C384" s="1289"/>
      <c r="D384" s="1289"/>
      <c r="E384" s="1289"/>
      <c r="F384" s="1289"/>
      <c r="G384" s="1289"/>
      <c r="H384" s="1289"/>
      <c r="I384" s="1289"/>
      <c r="J384" s="1289"/>
      <c r="K384" s="1289"/>
      <c r="L384" s="1289"/>
      <c r="M384" s="1289"/>
      <c r="N384" s="1289"/>
      <c r="O384" s="1289"/>
      <c r="P384" s="1289"/>
      <c r="Q384" s="1289"/>
      <c r="R384" s="1289"/>
      <c r="S384" s="1289"/>
      <c r="T384" s="1289"/>
      <c r="U384" s="1289"/>
      <c r="V384" s="1289"/>
      <c r="W384" s="1289"/>
      <c r="X384" s="1289"/>
      <c r="Y384" s="1289"/>
      <c r="Z384" s="1289"/>
      <c r="AA384" s="1289"/>
      <c r="AB384" s="1289"/>
      <c r="AC384" s="1289"/>
      <c r="AD384" s="1289"/>
    </row>
    <row r="385" spans="2:30">
      <c r="B385" s="1289"/>
      <c r="C385" s="1289"/>
      <c r="D385" s="1289"/>
      <c r="E385" s="1289"/>
      <c r="F385" s="1289"/>
      <c r="G385" s="1289"/>
      <c r="H385" s="1289"/>
      <c r="I385" s="1289"/>
      <c r="J385" s="1289"/>
      <c r="K385" s="1289"/>
      <c r="L385" s="1289"/>
      <c r="M385" s="1289"/>
      <c r="N385" s="1289"/>
      <c r="O385" s="1289"/>
      <c r="P385" s="1289"/>
      <c r="Q385" s="1289"/>
      <c r="R385" s="1289"/>
      <c r="S385" s="1289"/>
      <c r="T385" s="1289"/>
      <c r="U385" s="1289"/>
      <c r="V385" s="1289"/>
      <c r="W385" s="1289"/>
      <c r="X385" s="1289"/>
      <c r="Y385" s="1289"/>
      <c r="Z385" s="1289"/>
      <c r="AA385" s="1289"/>
      <c r="AB385" s="1289"/>
      <c r="AC385" s="1289"/>
      <c r="AD385" s="1289"/>
    </row>
    <row r="386" spans="2:30">
      <c r="B386" s="1289"/>
      <c r="C386" s="1289"/>
      <c r="D386" s="1289"/>
      <c r="E386" s="1289"/>
      <c r="F386" s="1289"/>
      <c r="G386" s="1289"/>
      <c r="H386" s="1289"/>
      <c r="I386" s="1289"/>
      <c r="J386" s="1289"/>
      <c r="K386" s="1289"/>
      <c r="L386" s="1289"/>
      <c r="M386" s="1289"/>
      <c r="N386" s="1289"/>
      <c r="O386" s="1289"/>
      <c r="P386" s="1289"/>
      <c r="Q386" s="1289"/>
      <c r="R386" s="1289"/>
      <c r="S386" s="1289"/>
      <c r="T386" s="1289"/>
      <c r="U386" s="1289"/>
      <c r="V386" s="1289"/>
      <c r="W386" s="1289"/>
      <c r="X386" s="1289"/>
      <c r="Y386" s="1289"/>
      <c r="Z386" s="1289"/>
      <c r="AA386" s="1289"/>
      <c r="AB386" s="1289"/>
      <c r="AC386" s="1289"/>
      <c r="AD386" s="1289"/>
    </row>
    <row r="387" spans="2:30">
      <c r="B387" s="1289"/>
      <c r="C387" s="1289"/>
      <c r="D387" s="1289"/>
      <c r="E387" s="1289"/>
      <c r="F387" s="1289"/>
      <c r="G387" s="1289"/>
      <c r="H387" s="1289"/>
      <c r="I387" s="1289"/>
      <c r="J387" s="1289"/>
      <c r="K387" s="1289"/>
      <c r="L387" s="1289"/>
      <c r="M387" s="1289"/>
      <c r="N387" s="1289"/>
      <c r="O387" s="1289"/>
      <c r="P387" s="1289"/>
      <c r="Q387" s="1289"/>
      <c r="R387" s="1289"/>
      <c r="S387" s="1289"/>
      <c r="T387" s="1289"/>
      <c r="U387" s="1289"/>
      <c r="V387" s="1289"/>
      <c r="W387" s="1289"/>
      <c r="X387" s="1289"/>
      <c r="Y387" s="1289"/>
      <c r="Z387" s="1289"/>
      <c r="AA387" s="1289"/>
      <c r="AB387" s="1289"/>
      <c r="AC387" s="1289"/>
      <c r="AD387" s="1289"/>
    </row>
    <row r="388" spans="2:30">
      <c r="B388" s="1289"/>
      <c r="C388" s="1289"/>
      <c r="D388" s="1289"/>
      <c r="E388" s="1289"/>
      <c r="F388" s="1289"/>
      <c r="G388" s="1289"/>
      <c r="H388" s="1289"/>
      <c r="I388" s="1289"/>
      <c r="J388" s="1289"/>
      <c r="K388" s="1289"/>
      <c r="L388" s="1289"/>
      <c r="M388" s="1289"/>
      <c r="N388" s="1289"/>
      <c r="O388" s="1289"/>
      <c r="P388" s="1289"/>
      <c r="Q388" s="1289"/>
      <c r="R388" s="1289"/>
      <c r="S388" s="1289"/>
      <c r="T388" s="1289"/>
      <c r="U388" s="1289"/>
      <c r="V388" s="1289"/>
      <c r="W388" s="1289"/>
      <c r="X388" s="1289"/>
      <c r="Y388" s="1289"/>
      <c r="Z388" s="1289"/>
      <c r="AA388" s="1289"/>
      <c r="AB388" s="1289"/>
      <c r="AC388" s="1289"/>
      <c r="AD388" s="1289"/>
    </row>
    <row r="389" spans="2:30">
      <c r="B389" s="1289"/>
      <c r="C389" s="1289"/>
      <c r="D389" s="1289"/>
      <c r="E389" s="1289"/>
      <c r="F389" s="1289"/>
      <c r="G389" s="1289"/>
      <c r="H389" s="1289"/>
      <c r="I389" s="1289"/>
      <c r="J389" s="1289"/>
      <c r="K389" s="1289"/>
      <c r="L389" s="1289"/>
      <c r="M389" s="1289"/>
      <c r="N389" s="1289"/>
      <c r="O389" s="1289"/>
      <c r="P389" s="1289"/>
      <c r="Q389" s="1289"/>
      <c r="R389" s="1289"/>
      <c r="S389" s="1289"/>
      <c r="T389" s="1289"/>
      <c r="U389" s="1289"/>
      <c r="V389" s="1289"/>
      <c r="W389" s="1289"/>
      <c r="X389" s="1289"/>
      <c r="Y389" s="1289"/>
      <c r="Z389" s="1289"/>
      <c r="AA389" s="1289"/>
      <c r="AB389" s="1289"/>
      <c r="AC389" s="1289"/>
      <c r="AD389" s="1289"/>
    </row>
    <row r="390" spans="2:30">
      <c r="B390" s="1289"/>
      <c r="C390" s="1289"/>
      <c r="D390" s="1289"/>
      <c r="E390" s="1289"/>
      <c r="F390" s="1289"/>
      <c r="G390" s="1289"/>
      <c r="H390" s="1289"/>
      <c r="I390" s="1289"/>
      <c r="J390" s="1289"/>
      <c r="K390" s="1289"/>
      <c r="L390" s="1289"/>
      <c r="M390" s="1289"/>
      <c r="N390" s="1289"/>
      <c r="O390" s="1289"/>
      <c r="P390" s="1289"/>
      <c r="Q390" s="1289"/>
      <c r="R390" s="1289"/>
      <c r="S390" s="1289"/>
      <c r="T390" s="1289"/>
      <c r="U390" s="1289"/>
      <c r="V390" s="1289"/>
      <c r="W390" s="1289"/>
      <c r="X390" s="1289"/>
      <c r="Y390" s="1289"/>
      <c r="Z390" s="1289"/>
      <c r="AA390" s="1289"/>
      <c r="AB390" s="1289"/>
      <c r="AC390" s="1289"/>
      <c r="AD390" s="1289"/>
    </row>
    <row r="391" spans="2:30">
      <c r="B391" s="1289"/>
      <c r="C391" s="1289"/>
      <c r="D391" s="1289"/>
      <c r="E391" s="1289"/>
      <c r="F391" s="1289"/>
      <c r="G391" s="1289"/>
      <c r="H391" s="1289"/>
      <c r="I391" s="1289"/>
      <c r="J391" s="1289"/>
      <c r="K391" s="1289"/>
      <c r="L391" s="1289"/>
      <c r="M391" s="1289"/>
      <c r="N391" s="1289"/>
      <c r="O391" s="1289"/>
      <c r="P391" s="1289"/>
      <c r="Q391" s="1289"/>
      <c r="R391" s="1289"/>
      <c r="S391" s="1289"/>
      <c r="T391" s="1289"/>
      <c r="U391" s="1289"/>
      <c r="V391" s="1289"/>
      <c r="W391" s="1289"/>
      <c r="X391" s="1289"/>
      <c r="Y391" s="1289"/>
      <c r="Z391" s="1289"/>
      <c r="AA391" s="1289"/>
      <c r="AB391" s="1289"/>
      <c r="AC391" s="1289"/>
      <c r="AD391" s="1289"/>
    </row>
    <row r="392" spans="2:30">
      <c r="B392" s="1289"/>
      <c r="C392" s="1289"/>
      <c r="D392" s="1289"/>
      <c r="E392" s="1289"/>
      <c r="F392" s="1289"/>
      <c r="G392" s="1289"/>
      <c r="H392" s="1289"/>
      <c r="I392" s="1289"/>
      <c r="J392" s="1289"/>
      <c r="K392" s="1289"/>
      <c r="L392" s="1289"/>
      <c r="M392" s="1289"/>
      <c r="N392" s="1289"/>
      <c r="O392" s="1289"/>
      <c r="P392" s="1289"/>
      <c r="Q392" s="1289"/>
      <c r="R392" s="1289"/>
      <c r="S392" s="1289"/>
      <c r="T392" s="1289"/>
      <c r="U392" s="1289"/>
      <c r="V392" s="1289"/>
      <c r="W392" s="1289"/>
      <c r="X392" s="1289"/>
      <c r="Y392" s="1289"/>
      <c r="Z392" s="1289"/>
      <c r="AA392" s="1289"/>
      <c r="AB392" s="1289"/>
      <c r="AC392" s="1289"/>
      <c r="AD392" s="1289"/>
    </row>
    <row r="393" spans="2:30">
      <c r="B393" s="1289"/>
      <c r="C393" s="1289"/>
      <c r="D393" s="1289"/>
      <c r="E393" s="1289"/>
      <c r="F393" s="1289"/>
      <c r="G393" s="1289"/>
      <c r="H393" s="1289"/>
      <c r="I393" s="1289"/>
      <c r="J393" s="1289"/>
      <c r="K393" s="1289"/>
      <c r="L393" s="1289"/>
      <c r="M393" s="1289"/>
      <c r="N393" s="1289"/>
      <c r="O393" s="1289"/>
      <c r="P393" s="1289"/>
      <c r="Q393" s="1289"/>
      <c r="R393" s="1289"/>
      <c r="S393" s="1289"/>
      <c r="T393" s="1289"/>
      <c r="U393" s="1289"/>
      <c r="V393" s="1289"/>
      <c r="W393" s="1289"/>
      <c r="X393" s="1289"/>
      <c r="Y393" s="1289"/>
      <c r="Z393" s="1289"/>
      <c r="AA393" s="1289"/>
      <c r="AB393" s="1289"/>
      <c r="AC393" s="1289"/>
      <c r="AD393" s="1289"/>
    </row>
    <row r="394" spans="2:30">
      <c r="B394" s="1289"/>
      <c r="C394" s="1289"/>
      <c r="D394" s="1289"/>
      <c r="E394" s="1289"/>
      <c r="F394" s="1289"/>
      <c r="G394" s="1289"/>
      <c r="H394" s="1289"/>
      <c r="I394" s="1289"/>
      <c r="J394" s="1289"/>
      <c r="K394" s="1289"/>
      <c r="L394" s="1289"/>
      <c r="M394" s="1289"/>
      <c r="N394" s="1289"/>
      <c r="O394" s="1289"/>
      <c r="P394" s="1289"/>
      <c r="Q394" s="1289"/>
      <c r="R394" s="1289"/>
      <c r="S394" s="1289"/>
      <c r="T394" s="1289"/>
      <c r="U394" s="1289"/>
      <c r="V394" s="1289"/>
      <c r="W394" s="1289"/>
      <c r="X394" s="1289"/>
      <c r="Y394" s="1289"/>
      <c r="Z394" s="1289"/>
      <c r="AA394" s="1289"/>
      <c r="AB394" s="1289"/>
      <c r="AC394" s="1289"/>
      <c r="AD394" s="1289"/>
    </row>
    <row r="395" spans="2:30">
      <c r="B395" s="1289"/>
      <c r="C395" s="1289"/>
      <c r="D395" s="1289"/>
      <c r="E395" s="1289"/>
      <c r="F395" s="1289"/>
      <c r="G395" s="1289"/>
      <c r="H395" s="1289"/>
      <c r="I395" s="1289"/>
      <c r="J395" s="1289"/>
      <c r="K395" s="1289"/>
      <c r="L395" s="1289"/>
      <c r="M395" s="1289"/>
      <c r="N395" s="1289"/>
      <c r="O395" s="1289"/>
      <c r="P395" s="1289"/>
      <c r="Q395" s="1289"/>
      <c r="R395" s="1289"/>
      <c r="S395" s="1289"/>
      <c r="T395" s="1289"/>
      <c r="U395" s="1289"/>
      <c r="V395" s="1289"/>
      <c r="W395" s="1289"/>
      <c r="X395" s="1289"/>
      <c r="Y395" s="1289"/>
      <c r="Z395" s="1289"/>
      <c r="AA395" s="1289"/>
      <c r="AB395" s="1289"/>
      <c r="AC395" s="1289"/>
      <c r="AD395" s="1289"/>
    </row>
    <row r="396" spans="2:30">
      <c r="B396" s="1289"/>
      <c r="C396" s="1289"/>
      <c r="D396" s="1289"/>
      <c r="E396" s="1289"/>
      <c r="F396" s="1289"/>
      <c r="G396" s="1289"/>
      <c r="H396" s="1289"/>
      <c r="I396" s="1289"/>
      <c r="J396" s="1289"/>
      <c r="K396" s="1289"/>
      <c r="L396" s="1289"/>
      <c r="M396" s="1289"/>
      <c r="N396" s="1289"/>
      <c r="O396" s="1289"/>
      <c r="P396" s="1289"/>
      <c r="Q396" s="1289"/>
      <c r="R396" s="1289"/>
      <c r="S396" s="1289"/>
      <c r="T396" s="1289"/>
      <c r="U396" s="1289"/>
      <c r="V396" s="1289"/>
      <c r="W396" s="1289"/>
      <c r="X396" s="1289"/>
      <c r="Y396" s="1289"/>
      <c r="Z396" s="1289"/>
      <c r="AA396" s="1289"/>
      <c r="AB396" s="1289"/>
      <c r="AC396" s="1289"/>
      <c r="AD396" s="1289"/>
    </row>
    <row r="397" spans="2:30">
      <c r="B397" s="1289"/>
      <c r="C397" s="1289"/>
      <c r="D397" s="1289"/>
      <c r="E397" s="1289"/>
      <c r="F397" s="1289"/>
      <c r="G397" s="1289"/>
      <c r="H397" s="1289"/>
      <c r="I397" s="1289"/>
      <c r="J397" s="1289"/>
      <c r="K397" s="1289"/>
      <c r="L397" s="1289"/>
      <c r="M397" s="1289"/>
      <c r="N397" s="1289"/>
      <c r="O397" s="1289"/>
      <c r="P397" s="1289"/>
      <c r="Q397" s="1289"/>
      <c r="R397" s="1289"/>
      <c r="S397" s="1289"/>
      <c r="T397" s="1289"/>
      <c r="U397" s="1289"/>
      <c r="V397" s="1289"/>
      <c r="W397" s="1289"/>
      <c r="X397" s="1289"/>
      <c r="Y397" s="1289"/>
      <c r="Z397" s="1289"/>
      <c r="AA397" s="1289"/>
      <c r="AB397" s="1289"/>
      <c r="AC397" s="1289"/>
      <c r="AD397" s="1289"/>
    </row>
    <row r="398" spans="2:30">
      <c r="B398" s="1289"/>
      <c r="C398" s="1289"/>
      <c r="D398" s="1289"/>
      <c r="E398" s="1289"/>
      <c r="F398" s="1289"/>
      <c r="G398" s="1289"/>
      <c r="H398" s="1289"/>
      <c r="I398" s="1289"/>
      <c r="J398" s="1289"/>
      <c r="K398" s="1289"/>
      <c r="L398" s="1289"/>
      <c r="M398" s="1289"/>
      <c r="N398" s="1289"/>
      <c r="O398" s="1289"/>
      <c r="P398" s="1289"/>
      <c r="Q398" s="1289"/>
      <c r="R398" s="1289"/>
      <c r="S398" s="1289"/>
      <c r="T398" s="1289"/>
      <c r="U398" s="1289"/>
      <c r="V398" s="1289"/>
      <c r="W398" s="1289"/>
      <c r="X398" s="1289"/>
      <c r="Y398" s="1289"/>
      <c r="Z398" s="1289"/>
      <c r="AA398" s="1289"/>
      <c r="AB398" s="1289"/>
      <c r="AC398" s="1289"/>
      <c r="AD398" s="1289"/>
    </row>
    <row r="399" spans="2:30">
      <c r="B399" s="1289"/>
      <c r="C399" s="1289"/>
      <c r="D399" s="1289"/>
      <c r="E399" s="1289"/>
      <c r="F399" s="1289"/>
      <c r="G399" s="1289"/>
      <c r="H399" s="1289"/>
      <c r="I399" s="1289"/>
      <c r="J399" s="1289"/>
      <c r="K399" s="1289"/>
      <c r="L399" s="1289"/>
      <c r="M399" s="1289"/>
      <c r="N399" s="1289"/>
      <c r="O399" s="1289"/>
      <c r="P399" s="1289"/>
      <c r="Q399" s="1289"/>
      <c r="R399" s="1289"/>
      <c r="S399" s="1289"/>
      <c r="T399" s="1289"/>
      <c r="U399" s="1289"/>
      <c r="V399" s="1289"/>
      <c r="W399" s="1289"/>
      <c r="X399" s="1289"/>
      <c r="Y399" s="1289"/>
      <c r="Z399" s="1289"/>
      <c r="AA399" s="1289"/>
      <c r="AB399" s="1289"/>
      <c r="AC399" s="1289"/>
      <c r="AD399" s="1289"/>
    </row>
    <row r="400" spans="2:30">
      <c r="B400" s="1289"/>
      <c r="C400" s="1289"/>
      <c r="D400" s="1289"/>
      <c r="E400" s="1289"/>
      <c r="F400" s="1289"/>
      <c r="G400" s="1289"/>
      <c r="H400" s="1289"/>
      <c r="I400" s="1289"/>
      <c r="J400" s="1289"/>
      <c r="K400" s="1289"/>
      <c r="L400" s="1289"/>
      <c r="M400" s="1289"/>
      <c r="N400" s="1289"/>
      <c r="O400" s="1289"/>
      <c r="P400" s="1289"/>
      <c r="Q400" s="1289"/>
      <c r="R400" s="1289"/>
      <c r="S400" s="1289"/>
      <c r="T400" s="1289"/>
      <c r="U400" s="1289"/>
      <c r="V400" s="1289"/>
      <c r="W400" s="1289"/>
      <c r="X400" s="1289"/>
      <c r="Y400" s="1289"/>
      <c r="Z400" s="1289"/>
      <c r="AA400" s="1289"/>
      <c r="AB400" s="1289"/>
      <c r="AC400" s="1289"/>
      <c r="AD400" s="1289"/>
    </row>
    <row r="401" spans="2:30">
      <c r="B401" s="1289"/>
      <c r="C401" s="1289"/>
      <c r="D401" s="1289"/>
      <c r="E401" s="1289"/>
      <c r="F401" s="1289"/>
      <c r="G401" s="1289"/>
      <c r="H401" s="1289"/>
      <c r="I401" s="1289"/>
      <c r="J401" s="1289"/>
      <c r="K401" s="1289"/>
      <c r="L401" s="1289"/>
      <c r="M401" s="1289"/>
      <c r="N401" s="1289"/>
      <c r="O401" s="1289"/>
      <c r="P401" s="1289"/>
      <c r="Q401" s="1289"/>
      <c r="R401" s="1289"/>
      <c r="S401" s="1289"/>
      <c r="T401" s="1289"/>
      <c r="U401" s="1289"/>
      <c r="V401" s="1289"/>
      <c r="W401" s="1289"/>
      <c r="X401" s="1289"/>
      <c r="Y401" s="1289"/>
      <c r="Z401" s="1289"/>
      <c r="AA401" s="1289"/>
      <c r="AB401" s="1289"/>
      <c r="AC401" s="1289"/>
      <c r="AD401" s="1289"/>
    </row>
    <row r="402" spans="2:30">
      <c r="B402" s="1289"/>
      <c r="C402" s="1289"/>
      <c r="D402" s="1289"/>
      <c r="E402" s="1289"/>
      <c r="F402" s="1289"/>
      <c r="G402" s="1289"/>
      <c r="H402" s="1289"/>
      <c r="I402" s="1289"/>
      <c r="J402" s="1289"/>
      <c r="K402" s="1289"/>
      <c r="L402" s="1289"/>
      <c r="M402" s="1289"/>
      <c r="N402" s="1289"/>
      <c r="O402" s="1289"/>
      <c r="P402" s="1289"/>
      <c r="Q402" s="1289"/>
      <c r="R402" s="1289"/>
      <c r="S402" s="1289"/>
      <c r="T402" s="1289"/>
      <c r="U402" s="1289"/>
      <c r="V402" s="1289"/>
      <c r="W402" s="1289"/>
      <c r="X402" s="1289"/>
      <c r="Y402" s="1289"/>
      <c r="Z402" s="1289"/>
      <c r="AA402" s="1289"/>
      <c r="AB402" s="1289"/>
      <c r="AC402" s="1289"/>
      <c r="AD402" s="1289"/>
    </row>
    <row r="403" spans="2:30">
      <c r="B403" s="1289"/>
      <c r="C403" s="1289"/>
      <c r="D403" s="1289"/>
      <c r="E403" s="1289"/>
      <c r="F403" s="1289"/>
      <c r="G403" s="1289"/>
      <c r="H403" s="1289"/>
      <c r="I403" s="1289"/>
      <c r="J403" s="1289"/>
      <c r="K403" s="1289"/>
      <c r="L403" s="1289"/>
      <c r="M403" s="1289"/>
      <c r="N403" s="1289"/>
      <c r="O403" s="1289"/>
      <c r="P403" s="1289"/>
      <c r="Q403" s="1289"/>
      <c r="R403" s="1289"/>
      <c r="S403" s="1289"/>
      <c r="T403" s="1289"/>
      <c r="U403" s="1289"/>
      <c r="V403" s="1289"/>
      <c r="W403" s="1289"/>
      <c r="X403" s="1289"/>
      <c r="Y403" s="1289"/>
      <c r="Z403" s="1289"/>
      <c r="AA403" s="1289"/>
      <c r="AB403" s="1289"/>
      <c r="AC403" s="1289"/>
      <c r="AD403" s="1289"/>
    </row>
    <row r="404" spans="2:30">
      <c r="B404" s="1289"/>
      <c r="C404" s="1289"/>
      <c r="D404" s="1289"/>
      <c r="E404" s="1289"/>
      <c r="F404" s="1289"/>
      <c r="G404" s="1289"/>
      <c r="H404" s="1289"/>
      <c r="I404" s="1289"/>
      <c r="J404" s="1289"/>
      <c r="K404" s="1289"/>
      <c r="L404" s="1289"/>
      <c r="M404" s="1289"/>
      <c r="N404" s="1289"/>
      <c r="O404" s="1289"/>
      <c r="P404" s="1289"/>
      <c r="Q404" s="1289"/>
      <c r="R404" s="1289"/>
      <c r="S404" s="1289"/>
      <c r="T404" s="1289"/>
      <c r="U404" s="1289"/>
      <c r="V404" s="1289"/>
      <c r="W404" s="1289"/>
      <c r="X404" s="1289"/>
      <c r="Y404" s="1289"/>
      <c r="Z404" s="1289"/>
      <c r="AA404" s="1289"/>
      <c r="AB404" s="1289"/>
      <c r="AC404" s="1289"/>
      <c r="AD404" s="1289"/>
    </row>
    <row r="405" spans="2:30">
      <c r="B405" s="1289"/>
      <c r="C405" s="1289"/>
      <c r="D405" s="1289"/>
      <c r="E405" s="1289"/>
      <c r="F405" s="1289"/>
      <c r="G405" s="1289"/>
      <c r="H405" s="1289"/>
      <c r="I405" s="1289"/>
      <c r="J405" s="1289"/>
      <c r="K405" s="1289"/>
      <c r="L405" s="1289"/>
      <c r="M405" s="1289"/>
      <c r="N405" s="1289"/>
      <c r="O405" s="1289"/>
      <c r="P405" s="1289"/>
      <c r="Q405" s="1289"/>
      <c r="R405" s="1289"/>
      <c r="S405" s="1289"/>
      <c r="T405" s="1289"/>
      <c r="U405" s="1289"/>
      <c r="V405" s="1289"/>
      <c r="W405" s="1289"/>
      <c r="X405" s="1289"/>
      <c r="Y405" s="1289"/>
      <c r="Z405" s="1289"/>
      <c r="AA405" s="1289"/>
      <c r="AB405" s="1289"/>
      <c r="AC405" s="1289"/>
      <c r="AD405" s="1289"/>
    </row>
    <row r="406" spans="2:30">
      <c r="B406" s="1289"/>
      <c r="C406" s="1289"/>
      <c r="D406" s="1289"/>
      <c r="E406" s="1289"/>
      <c r="F406" s="1289"/>
      <c r="G406" s="1289"/>
      <c r="H406" s="1289"/>
      <c r="I406" s="1289"/>
      <c r="J406" s="1289"/>
      <c r="K406" s="1289"/>
      <c r="L406" s="1289"/>
      <c r="M406" s="1289"/>
      <c r="N406" s="1289"/>
      <c r="O406" s="1289"/>
      <c r="P406" s="1289"/>
      <c r="Q406" s="1289"/>
      <c r="R406" s="1289"/>
      <c r="S406" s="1289"/>
      <c r="T406" s="1289"/>
      <c r="U406" s="1289"/>
      <c r="V406" s="1289"/>
      <c r="W406" s="1289"/>
      <c r="X406" s="1289"/>
      <c r="Y406" s="1289"/>
      <c r="Z406" s="1289"/>
      <c r="AA406" s="1289"/>
      <c r="AB406" s="1289"/>
      <c r="AC406" s="1289"/>
      <c r="AD406" s="1289"/>
    </row>
    <row r="407" spans="2:30">
      <c r="B407" s="1289"/>
      <c r="C407" s="1289"/>
      <c r="D407" s="1289"/>
      <c r="E407" s="1289"/>
      <c r="F407" s="1289"/>
      <c r="G407" s="1289"/>
      <c r="H407" s="1289"/>
      <c r="I407" s="1289"/>
      <c r="J407" s="1289"/>
      <c r="K407" s="1289"/>
      <c r="L407" s="1289"/>
      <c r="M407" s="1289"/>
      <c r="N407" s="1289"/>
      <c r="O407" s="1289"/>
      <c r="P407" s="1289"/>
      <c r="Q407" s="1289"/>
      <c r="R407" s="1289"/>
      <c r="S407" s="1289"/>
      <c r="T407" s="1289"/>
      <c r="U407" s="1289"/>
      <c r="V407" s="1289"/>
      <c r="W407" s="1289"/>
      <c r="X407" s="1289"/>
      <c r="Y407" s="1289"/>
      <c r="Z407" s="1289"/>
      <c r="AA407" s="1289"/>
      <c r="AB407" s="1289"/>
      <c r="AC407" s="1289"/>
      <c r="AD407" s="1289"/>
    </row>
    <row r="408" spans="2:30">
      <c r="B408" s="1289"/>
      <c r="C408" s="1289"/>
      <c r="D408" s="1289"/>
      <c r="E408" s="1289"/>
      <c r="F408" s="1289"/>
      <c r="G408" s="1289"/>
      <c r="H408" s="1289"/>
      <c r="I408" s="1289"/>
      <c r="J408" s="1289"/>
      <c r="K408" s="1289"/>
      <c r="L408" s="1289"/>
      <c r="M408" s="1289"/>
      <c r="N408" s="1289"/>
      <c r="O408" s="1289"/>
      <c r="P408" s="1289"/>
      <c r="Q408" s="1289"/>
      <c r="R408" s="1289"/>
      <c r="S408" s="1289"/>
      <c r="T408" s="1289"/>
      <c r="U408" s="1289"/>
      <c r="V408" s="1289"/>
      <c r="W408" s="1289"/>
      <c r="X408" s="1289"/>
      <c r="Y408" s="1289"/>
      <c r="Z408" s="1289"/>
      <c r="AA408" s="1289"/>
      <c r="AB408" s="1289"/>
      <c r="AC408" s="1289"/>
      <c r="AD408" s="1289"/>
    </row>
    <row r="409" spans="2:30">
      <c r="B409" s="1289"/>
      <c r="C409" s="1289"/>
      <c r="D409" s="1289"/>
      <c r="E409" s="1289"/>
      <c r="F409" s="1289"/>
      <c r="G409" s="1289"/>
      <c r="H409" s="1289"/>
      <c r="I409" s="1289"/>
      <c r="J409" s="1289"/>
      <c r="K409" s="1289"/>
      <c r="L409" s="1289"/>
      <c r="M409" s="1289"/>
      <c r="N409" s="1289"/>
      <c r="O409" s="1289"/>
      <c r="P409" s="1289"/>
      <c r="Q409" s="1289"/>
      <c r="R409" s="1289"/>
      <c r="S409" s="1289"/>
      <c r="T409" s="1289"/>
      <c r="U409" s="1289"/>
      <c r="V409" s="1289"/>
      <c r="W409" s="1289"/>
      <c r="X409" s="1289"/>
      <c r="Y409" s="1289"/>
      <c r="Z409" s="1289"/>
      <c r="AA409" s="1289"/>
      <c r="AB409" s="1289"/>
      <c r="AC409" s="1289"/>
      <c r="AD409" s="1289"/>
    </row>
    <row r="410" spans="2:30">
      <c r="B410" s="1289"/>
      <c r="C410" s="1289"/>
      <c r="D410" s="1289"/>
      <c r="E410" s="1289"/>
      <c r="F410" s="1289"/>
      <c r="G410" s="1289"/>
      <c r="H410" s="1289"/>
      <c r="I410" s="1289"/>
      <c r="J410" s="1289"/>
      <c r="K410" s="1289"/>
      <c r="L410" s="1289"/>
      <c r="M410" s="1289"/>
      <c r="N410" s="1289"/>
      <c r="O410" s="1289"/>
      <c r="P410" s="1289"/>
      <c r="Q410" s="1289"/>
      <c r="R410" s="1289"/>
      <c r="S410" s="1289"/>
      <c r="T410" s="1289"/>
      <c r="U410" s="1289"/>
      <c r="V410" s="1289"/>
      <c r="W410" s="1289"/>
      <c r="X410" s="1289"/>
      <c r="Y410" s="1289"/>
      <c r="Z410" s="1289"/>
      <c r="AA410" s="1289"/>
      <c r="AB410" s="1289"/>
      <c r="AC410" s="1289"/>
      <c r="AD410" s="1289"/>
    </row>
    <row r="411" spans="2:30">
      <c r="B411" s="1289"/>
      <c r="C411" s="1289"/>
      <c r="D411" s="1289"/>
      <c r="E411" s="1289"/>
      <c r="F411" s="1289"/>
      <c r="G411" s="1289"/>
      <c r="H411" s="1289"/>
      <c r="I411" s="1289"/>
      <c r="J411" s="1289"/>
      <c r="K411" s="1289"/>
      <c r="L411" s="1289"/>
      <c r="M411" s="1289"/>
      <c r="N411" s="1289"/>
      <c r="O411" s="1289"/>
      <c r="P411" s="1289"/>
      <c r="Q411" s="1289"/>
      <c r="R411" s="1289"/>
      <c r="S411" s="1289"/>
      <c r="T411" s="1289"/>
      <c r="U411" s="1289"/>
      <c r="V411" s="1289"/>
      <c r="W411" s="1289"/>
      <c r="X411" s="1289"/>
      <c r="Y411" s="1289"/>
      <c r="Z411" s="1289"/>
      <c r="AA411" s="1289"/>
      <c r="AB411" s="1289"/>
      <c r="AC411" s="1289"/>
      <c r="AD411" s="1289"/>
    </row>
    <row r="412" spans="2:30">
      <c r="B412" s="1289"/>
      <c r="C412" s="1289"/>
      <c r="D412" s="1289"/>
      <c r="E412" s="1289"/>
      <c r="F412" s="1289"/>
      <c r="G412" s="1289"/>
      <c r="H412" s="1289"/>
      <c r="I412" s="1289"/>
      <c r="J412" s="1289"/>
      <c r="K412" s="1289"/>
      <c r="L412" s="1289"/>
      <c r="M412" s="1289"/>
      <c r="N412" s="1289"/>
      <c r="O412" s="1289"/>
      <c r="P412" s="1289"/>
      <c r="Q412" s="1289"/>
      <c r="R412" s="1289"/>
      <c r="S412" s="1289"/>
      <c r="T412" s="1289"/>
      <c r="U412" s="1289"/>
      <c r="V412" s="1289"/>
      <c r="W412" s="1289"/>
      <c r="X412" s="1289"/>
      <c r="Y412" s="1289"/>
      <c r="Z412" s="1289"/>
      <c r="AA412" s="1289"/>
      <c r="AB412" s="1289"/>
      <c r="AC412" s="1289"/>
      <c r="AD412" s="1289"/>
    </row>
    <row r="413" spans="2:30">
      <c r="B413" s="1289"/>
      <c r="C413" s="1289"/>
      <c r="D413" s="1289"/>
      <c r="E413" s="1289"/>
      <c r="F413" s="1289"/>
      <c r="G413" s="1289"/>
      <c r="H413" s="1289"/>
      <c r="I413" s="1289"/>
      <c r="J413" s="1289"/>
      <c r="K413" s="1289"/>
      <c r="L413" s="1289"/>
      <c r="M413" s="1289"/>
      <c r="N413" s="1289"/>
      <c r="O413" s="1289"/>
      <c r="P413" s="1289"/>
      <c r="Q413" s="1289"/>
      <c r="R413" s="1289"/>
      <c r="S413" s="1289"/>
      <c r="T413" s="1289"/>
      <c r="U413" s="1289"/>
      <c r="V413" s="1289"/>
      <c r="W413" s="1289"/>
      <c r="X413" s="1289"/>
      <c r="Y413" s="1289"/>
      <c r="Z413" s="1289"/>
      <c r="AA413" s="1289"/>
      <c r="AB413" s="1289"/>
      <c r="AC413" s="1289"/>
      <c r="AD413" s="1289"/>
    </row>
    <row r="414" spans="2:30">
      <c r="B414" s="1289"/>
      <c r="C414" s="1289"/>
      <c r="D414" s="1289"/>
      <c r="E414" s="1289"/>
      <c r="F414" s="1289"/>
      <c r="G414" s="1289"/>
      <c r="H414" s="1289"/>
      <c r="I414" s="1289"/>
      <c r="J414" s="1289"/>
      <c r="K414" s="1289"/>
      <c r="L414" s="1289"/>
      <c r="M414" s="1289"/>
      <c r="N414" s="1289"/>
      <c r="O414" s="1289"/>
      <c r="P414" s="1289"/>
      <c r="Q414" s="1289"/>
      <c r="R414" s="1289"/>
      <c r="S414" s="1289"/>
      <c r="T414" s="1289"/>
      <c r="U414" s="1289"/>
      <c r="V414" s="1289"/>
      <c r="W414" s="1289"/>
      <c r="X414" s="1289"/>
      <c r="Y414" s="1289"/>
      <c r="Z414" s="1289"/>
      <c r="AA414" s="1289"/>
      <c r="AB414" s="1289"/>
      <c r="AC414" s="1289"/>
      <c r="AD414" s="1289"/>
    </row>
    <row r="415" spans="2:30">
      <c r="B415" s="1289"/>
      <c r="C415" s="1289"/>
      <c r="D415" s="1289"/>
      <c r="E415" s="1289"/>
      <c r="F415" s="1289"/>
      <c r="G415" s="1289"/>
      <c r="H415" s="1289"/>
      <c r="I415" s="1289"/>
      <c r="J415" s="1289"/>
      <c r="K415" s="1289"/>
      <c r="L415" s="1289"/>
      <c r="M415" s="1289"/>
      <c r="N415" s="1289"/>
      <c r="O415" s="1289"/>
      <c r="P415" s="1289"/>
      <c r="Q415" s="1289"/>
      <c r="R415" s="1289"/>
      <c r="S415" s="1289"/>
      <c r="T415" s="1289"/>
      <c r="U415" s="1289"/>
      <c r="V415" s="1289"/>
      <c r="W415" s="1289"/>
      <c r="X415" s="1289"/>
      <c r="Y415" s="1289"/>
      <c r="Z415" s="1289"/>
      <c r="AA415" s="1289"/>
      <c r="AB415" s="1289"/>
      <c r="AC415" s="1289"/>
      <c r="AD415" s="1289"/>
    </row>
    <row r="416" spans="2:30">
      <c r="B416" s="1289"/>
      <c r="C416" s="1289"/>
      <c r="D416" s="1289"/>
      <c r="E416" s="1289"/>
      <c r="F416" s="1289"/>
      <c r="G416" s="1289"/>
      <c r="H416" s="1289"/>
      <c r="I416" s="1289"/>
      <c r="J416" s="1289"/>
      <c r="K416" s="1289"/>
      <c r="L416" s="1289"/>
      <c r="M416" s="1289"/>
      <c r="N416" s="1289"/>
      <c r="O416" s="1289"/>
      <c r="P416" s="1289"/>
      <c r="Q416" s="1289"/>
      <c r="R416" s="1289"/>
      <c r="S416" s="1289"/>
      <c r="T416" s="1289"/>
      <c r="U416" s="1289"/>
      <c r="V416" s="1289"/>
      <c r="W416" s="1289"/>
      <c r="X416" s="1289"/>
      <c r="Y416" s="1289"/>
      <c r="Z416" s="1289"/>
      <c r="AA416" s="1289"/>
      <c r="AB416" s="1289"/>
      <c r="AC416" s="1289"/>
      <c r="AD416" s="1289"/>
    </row>
    <row r="417" spans="2:30">
      <c r="B417" s="1289"/>
      <c r="C417" s="1289"/>
      <c r="D417" s="1289"/>
      <c r="E417" s="1289"/>
      <c r="F417" s="1289"/>
      <c r="G417" s="1289"/>
      <c r="H417" s="1289"/>
      <c r="I417" s="1289"/>
      <c r="J417" s="1289"/>
      <c r="K417" s="1289"/>
      <c r="L417" s="1289"/>
      <c r="M417" s="1289"/>
      <c r="N417" s="1289"/>
      <c r="O417" s="1289"/>
      <c r="P417" s="1289"/>
      <c r="Q417" s="1289"/>
      <c r="R417" s="1289"/>
      <c r="S417" s="1289"/>
      <c r="T417" s="1289"/>
      <c r="U417" s="1289"/>
      <c r="V417" s="1289"/>
      <c r="W417" s="1289"/>
      <c r="X417" s="1289"/>
      <c r="Y417" s="1289"/>
      <c r="Z417" s="1289"/>
      <c r="AA417" s="1289"/>
      <c r="AB417" s="1289"/>
      <c r="AC417" s="1289"/>
      <c r="AD417" s="1289"/>
    </row>
    <row r="418" spans="2:30">
      <c r="B418" s="1289"/>
      <c r="C418" s="1289"/>
      <c r="D418" s="1289"/>
      <c r="E418" s="1289"/>
      <c r="F418" s="1289"/>
      <c r="G418" s="1289"/>
      <c r="H418" s="1289"/>
      <c r="I418" s="1289"/>
      <c r="J418" s="1289"/>
      <c r="K418" s="1289"/>
      <c r="L418" s="1289"/>
      <c r="M418" s="1289"/>
      <c r="N418" s="1289"/>
      <c r="O418" s="1289"/>
      <c r="P418" s="1289"/>
      <c r="Q418" s="1289"/>
      <c r="R418" s="1289"/>
      <c r="S418" s="1289"/>
      <c r="T418" s="1289"/>
      <c r="U418" s="1289"/>
      <c r="V418" s="1289"/>
      <c r="W418" s="1289"/>
      <c r="X418" s="1289"/>
      <c r="Y418" s="1289"/>
      <c r="Z418" s="1289"/>
      <c r="AA418" s="1289"/>
      <c r="AB418" s="1289"/>
      <c r="AC418" s="1289"/>
      <c r="AD418" s="1289"/>
    </row>
    <row r="419" spans="2:30">
      <c r="B419" s="1289"/>
      <c r="C419" s="1289"/>
      <c r="D419" s="1289"/>
      <c r="E419" s="1289"/>
      <c r="F419" s="1289"/>
      <c r="G419" s="1289"/>
      <c r="H419" s="1289"/>
      <c r="I419" s="1289"/>
      <c r="J419" s="1289"/>
      <c r="K419" s="1289"/>
      <c r="L419" s="1289"/>
      <c r="M419" s="1289"/>
      <c r="N419" s="1289"/>
      <c r="O419" s="1289"/>
      <c r="P419" s="1289"/>
      <c r="Q419" s="1289"/>
      <c r="R419" s="1289"/>
      <c r="S419" s="1289"/>
      <c r="T419" s="1289"/>
      <c r="U419" s="1289"/>
      <c r="V419" s="1289"/>
      <c r="W419" s="1289"/>
      <c r="X419" s="1289"/>
      <c r="Y419" s="1289"/>
      <c r="Z419" s="1289"/>
      <c r="AA419" s="1289"/>
      <c r="AB419" s="1289"/>
      <c r="AC419" s="1289"/>
      <c r="AD419" s="1289"/>
    </row>
    <row r="420" spans="2:30">
      <c r="B420" s="1289"/>
      <c r="C420" s="1289"/>
      <c r="D420" s="1289"/>
      <c r="E420" s="1289"/>
      <c r="F420" s="1289"/>
      <c r="G420" s="1289"/>
      <c r="H420" s="1289"/>
      <c r="I420" s="1289"/>
      <c r="J420" s="1289"/>
      <c r="K420" s="1289"/>
      <c r="L420" s="1289"/>
      <c r="M420" s="1289"/>
      <c r="N420" s="1289"/>
      <c r="O420" s="1289"/>
      <c r="P420" s="1289"/>
      <c r="Q420" s="1289"/>
      <c r="R420" s="1289"/>
      <c r="S420" s="1289"/>
      <c r="T420" s="1289"/>
      <c r="U420" s="1289"/>
      <c r="V420" s="1289"/>
      <c r="W420" s="1289"/>
      <c r="X420" s="1289"/>
      <c r="Y420" s="1289"/>
      <c r="Z420" s="1289"/>
      <c r="AA420" s="1289"/>
      <c r="AB420" s="1289"/>
      <c r="AC420" s="1289"/>
      <c r="AD420" s="1289"/>
    </row>
    <row r="421" spans="2:30">
      <c r="B421" s="1289"/>
      <c r="C421" s="1289"/>
      <c r="D421" s="1289"/>
      <c r="E421" s="1289"/>
      <c r="F421" s="1289"/>
      <c r="G421" s="1289"/>
      <c r="H421" s="1289"/>
      <c r="I421" s="1289"/>
      <c r="J421" s="1289"/>
      <c r="K421" s="1289"/>
      <c r="L421" s="1289"/>
      <c r="M421" s="1289"/>
      <c r="N421" s="1289"/>
      <c r="O421" s="1289"/>
      <c r="P421" s="1289"/>
      <c r="Q421" s="1289"/>
      <c r="R421" s="1289"/>
      <c r="S421" s="1289"/>
      <c r="T421" s="1289"/>
      <c r="U421" s="1289"/>
      <c r="V421" s="1289"/>
      <c r="W421" s="1289"/>
      <c r="X421" s="1289"/>
      <c r="Y421" s="1289"/>
      <c r="Z421" s="1289"/>
      <c r="AA421" s="1289"/>
      <c r="AB421" s="1289"/>
      <c r="AC421" s="1289"/>
      <c r="AD421" s="1289"/>
    </row>
    <row r="422" spans="2:30">
      <c r="B422" s="1289"/>
      <c r="C422" s="1289"/>
      <c r="D422" s="1289"/>
      <c r="E422" s="1289"/>
      <c r="F422" s="1289"/>
      <c r="G422" s="1289"/>
      <c r="H422" s="1289"/>
      <c r="I422" s="1289"/>
      <c r="J422" s="1289"/>
      <c r="K422" s="1289"/>
      <c r="L422" s="1289"/>
      <c r="M422" s="1289"/>
      <c r="N422" s="1289"/>
      <c r="O422" s="1289"/>
      <c r="P422" s="1289"/>
      <c r="Q422" s="1289"/>
      <c r="R422" s="1289"/>
      <c r="S422" s="1289"/>
      <c r="T422" s="1289"/>
      <c r="U422" s="1289"/>
      <c r="V422" s="1289"/>
      <c r="W422" s="1289"/>
      <c r="X422" s="1289"/>
      <c r="Y422" s="1289"/>
      <c r="Z422" s="1289"/>
      <c r="AA422" s="1289"/>
      <c r="AB422" s="1289"/>
      <c r="AC422" s="1289"/>
      <c r="AD422" s="1289"/>
    </row>
    <row r="423" spans="2:30">
      <c r="B423" s="1289"/>
      <c r="C423" s="1289"/>
      <c r="D423" s="1289"/>
      <c r="E423" s="1289"/>
      <c r="F423" s="1289"/>
      <c r="G423" s="1289"/>
      <c r="H423" s="1289"/>
      <c r="I423" s="1289"/>
      <c r="J423" s="1289"/>
      <c r="K423" s="1289"/>
      <c r="L423" s="1289"/>
      <c r="M423" s="1289"/>
      <c r="N423" s="1289"/>
      <c r="O423" s="1289"/>
      <c r="P423" s="1289"/>
      <c r="Q423" s="1289"/>
      <c r="R423" s="1289"/>
      <c r="S423" s="1289"/>
      <c r="T423" s="1289"/>
      <c r="U423" s="1289"/>
      <c r="V423" s="1289"/>
      <c r="W423" s="1289"/>
      <c r="X423" s="1289"/>
      <c r="Y423" s="1289"/>
      <c r="Z423" s="1289"/>
      <c r="AA423" s="1289"/>
      <c r="AB423" s="1289"/>
      <c r="AC423" s="1289"/>
      <c r="AD423" s="1289"/>
    </row>
    <row r="424" spans="2:30">
      <c r="B424" s="1289"/>
      <c r="C424" s="1289"/>
      <c r="D424" s="1289"/>
      <c r="E424" s="1289"/>
      <c r="F424" s="1289"/>
      <c r="G424" s="1289"/>
      <c r="H424" s="1289"/>
      <c r="I424" s="1289"/>
      <c r="J424" s="1289"/>
      <c r="K424" s="1289"/>
      <c r="L424" s="1289"/>
      <c r="M424" s="1289"/>
      <c r="N424" s="1289"/>
      <c r="O424" s="1289"/>
      <c r="P424" s="1289"/>
      <c r="Q424" s="1289"/>
      <c r="R424" s="1289"/>
      <c r="S424" s="1289"/>
      <c r="T424" s="1289"/>
      <c r="U424" s="1289"/>
      <c r="V424" s="1289"/>
      <c r="W424" s="1289"/>
      <c r="X424" s="1289"/>
      <c r="Y424" s="1289"/>
      <c r="Z424" s="1289"/>
      <c r="AA424" s="1289"/>
      <c r="AB424" s="1289"/>
      <c r="AC424" s="1289"/>
      <c r="AD424" s="1289"/>
    </row>
    <row r="425" spans="2:30">
      <c r="B425" s="1289"/>
      <c r="C425" s="1289"/>
      <c r="D425" s="1289"/>
      <c r="E425" s="1289"/>
      <c r="F425" s="1289"/>
      <c r="G425" s="1289"/>
      <c r="H425" s="1289"/>
      <c r="I425" s="1289"/>
      <c r="J425" s="1289"/>
      <c r="K425" s="1289"/>
      <c r="L425" s="1289"/>
      <c r="M425" s="1289"/>
      <c r="N425" s="1289"/>
      <c r="O425" s="1289"/>
      <c r="P425" s="1289"/>
      <c r="Q425" s="1289"/>
      <c r="R425" s="1289"/>
      <c r="S425" s="1289"/>
      <c r="T425" s="1289"/>
      <c r="U425" s="1289"/>
      <c r="V425" s="1289"/>
      <c r="W425" s="1289"/>
      <c r="X425" s="1289"/>
      <c r="Y425" s="1289"/>
      <c r="Z425" s="1289"/>
      <c r="AA425" s="1289"/>
      <c r="AB425" s="1289"/>
      <c r="AC425" s="1289"/>
      <c r="AD425" s="1289"/>
    </row>
    <row r="426" spans="2:30">
      <c r="B426" s="1289"/>
      <c r="C426" s="1289"/>
      <c r="D426" s="1289"/>
      <c r="E426" s="1289"/>
      <c r="F426" s="1289"/>
      <c r="G426" s="1289"/>
      <c r="H426" s="1289"/>
      <c r="I426" s="1289"/>
      <c r="J426" s="1289"/>
      <c r="K426" s="1289"/>
      <c r="L426" s="1289"/>
      <c r="M426" s="1289"/>
      <c r="N426" s="1289"/>
      <c r="O426" s="1289"/>
      <c r="P426" s="1289"/>
      <c r="Q426" s="1289"/>
      <c r="R426" s="1289"/>
      <c r="S426" s="1289"/>
      <c r="T426" s="1289"/>
      <c r="U426" s="1289"/>
      <c r="V426" s="1289"/>
      <c r="W426" s="1289"/>
      <c r="X426" s="1289"/>
      <c r="Y426" s="1289"/>
      <c r="Z426" s="1289"/>
      <c r="AA426" s="1289"/>
      <c r="AB426" s="1289"/>
      <c r="AC426" s="1289"/>
      <c r="AD426" s="1289"/>
    </row>
    <row r="427" spans="2:30">
      <c r="B427" s="1289"/>
      <c r="C427" s="1289"/>
      <c r="D427" s="1289"/>
      <c r="E427" s="1289"/>
      <c r="F427" s="1289"/>
      <c r="G427" s="1289"/>
      <c r="H427" s="1289"/>
      <c r="I427" s="1289"/>
      <c r="J427" s="1289"/>
      <c r="K427" s="1289"/>
      <c r="L427" s="1289"/>
      <c r="M427" s="1289"/>
      <c r="N427" s="1289"/>
      <c r="O427" s="1289"/>
      <c r="P427" s="1289"/>
      <c r="Q427" s="1289"/>
      <c r="R427" s="1289"/>
      <c r="S427" s="1289"/>
      <c r="T427" s="1289"/>
      <c r="U427" s="1289"/>
      <c r="V427" s="1289"/>
      <c r="W427" s="1289"/>
      <c r="X427" s="1289"/>
      <c r="Y427" s="1289"/>
      <c r="Z427" s="1289"/>
      <c r="AA427" s="1289"/>
      <c r="AB427" s="1289"/>
      <c r="AC427" s="1289"/>
      <c r="AD427" s="1289"/>
    </row>
    <row r="428" spans="2:30">
      <c r="B428" s="1289"/>
      <c r="C428" s="1289"/>
      <c r="D428" s="1289"/>
      <c r="E428" s="1289"/>
      <c r="F428" s="1289"/>
      <c r="G428" s="1289"/>
      <c r="H428" s="1289"/>
      <c r="I428" s="1289"/>
      <c r="J428" s="1289"/>
      <c r="K428" s="1289"/>
      <c r="L428" s="1289"/>
      <c r="M428" s="1289"/>
      <c r="N428" s="1289"/>
      <c r="O428" s="1289"/>
      <c r="P428" s="1289"/>
      <c r="Q428" s="1289"/>
      <c r="R428" s="1289"/>
      <c r="S428" s="1289"/>
      <c r="T428" s="1289"/>
      <c r="U428" s="1289"/>
      <c r="V428" s="1289"/>
      <c r="W428" s="1289"/>
      <c r="X428" s="1289"/>
      <c r="Y428" s="1289"/>
      <c r="Z428" s="1289"/>
      <c r="AA428" s="1289"/>
      <c r="AB428" s="1289"/>
      <c r="AC428" s="1289"/>
      <c r="AD428" s="1289"/>
    </row>
    <row r="429" spans="2:30">
      <c r="B429" s="1289"/>
      <c r="C429" s="1289"/>
      <c r="D429" s="1289"/>
      <c r="E429" s="1289"/>
      <c r="F429" s="1289"/>
      <c r="G429" s="1289"/>
      <c r="H429" s="1289"/>
      <c r="I429" s="1289"/>
      <c r="J429" s="1289"/>
      <c r="K429" s="1289"/>
      <c r="L429" s="1289"/>
      <c r="M429" s="1289"/>
      <c r="N429" s="1289"/>
      <c r="O429" s="1289"/>
      <c r="P429" s="1289"/>
      <c r="Q429" s="1289"/>
      <c r="R429" s="1289"/>
      <c r="S429" s="1289"/>
      <c r="T429" s="1289"/>
      <c r="U429" s="1289"/>
      <c r="V429" s="1289"/>
      <c r="W429" s="1289"/>
      <c r="X429" s="1289"/>
      <c r="Y429" s="1289"/>
      <c r="Z429" s="1289"/>
      <c r="AA429" s="1289"/>
      <c r="AB429" s="1289"/>
      <c r="AC429" s="1289"/>
      <c r="AD429" s="1289"/>
    </row>
    <row r="430" spans="2:30">
      <c r="B430" s="1289"/>
      <c r="C430" s="1289"/>
      <c r="D430" s="1289"/>
      <c r="E430" s="1289"/>
      <c r="F430" s="1289"/>
      <c r="G430" s="1289"/>
      <c r="H430" s="1289"/>
      <c r="I430" s="1289"/>
      <c r="J430" s="1289"/>
      <c r="K430" s="1289"/>
      <c r="L430" s="1289"/>
      <c r="M430" s="1289"/>
      <c r="N430" s="1289"/>
      <c r="O430" s="1289"/>
      <c r="P430" s="1289"/>
      <c r="Q430" s="1289"/>
      <c r="R430" s="1289"/>
      <c r="S430" s="1289"/>
      <c r="T430" s="1289"/>
      <c r="U430" s="1289"/>
      <c r="V430" s="1289"/>
      <c r="W430" s="1289"/>
      <c r="X430" s="1289"/>
      <c r="Y430" s="1289"/>
      <c r="Z430" s="1289"/>
      <c r="AA430" s="1289"/>
      <c r="AB430" s="1289"/>
      <c r="AC430" s="1289"/>
      <c r="AD430" s="1289"/>
    </row>
    <row r="431" spans="2:30">
      <c r="B431" s="1289"/>
      <c r="C431" s="1289"/>
      <c r="D431" s="1289"/>
      <c r="E431" s="1289"/>
      <c r="F431" s="1289"/>
      <c r="G431" s="1289"/>
      <c r="H431" s="1289"/>
      <c r="I431" s="1289"/>
      <c r="J431" s="1289"/>
      <c r="K431" s="1289"/>
      <c r="L431" s="1289"/>
      <c r="M431" s="1289"/>
      <c r="N431" s="1289"/>
      <c r="O431" s="1289"/>
      <c r="P431" s="1289"/>
      <c r="Q431" s="1289"/>
      <c r="R431" s="1289"/>
      <c r="S431" s="1289"/>
      <c r="T431" s="1289"/>
      <c r="U431" s="1289"/>
      <c r="V431" s="1289"/>
      <c r="W431" s="1289"/>
      <c r="X431" s="1289"/>
      <c r="Y431" s="1289"/>
      <c r="Z431" s="1289"/>
      <c r="AA431" s="1289"/>
      <c r="AB431" s="1289"/>
      <c r="AC431" s="1289"/>
      <c r="AD431" s="1289"/>
    </row>
    <row r="432" spans="2:30">
      <c r="B432" s="1289"/>
      <c r="C432" s="1289"/>
      <c r="D432" s="1289"/>
      <c r="E432" s="1289"/>
      <c r="F432" s="1289"/>
      <c r="G432" s="1289"/>
      <c r="H432" s="1289"/>
      <c r="I432" s="1289"/>
      <c r="J432" s="1289"/>
      <c r="K432" s="1289"/>
      <c r="L432" s="1289"/>
      <c r="M432" s="1289"/>
      <c r="N432" s="1289"/>
      <c r="O432" s="1289"/>
      <c r="P432" s="1289"/>
      <c r="Q432" s="1289"/>
      <c r="R432" s="1289"/>
      <c r="S432" s="1289"/>
      <c r="T432" s="1289"/>
      <c r="U432" s="1289"/>
      <c r="V432" s="1289"/>
      <c r="W432" s="1289"/>
      <c r="X432" s="1289"/>
      <c r="Y432" s="1289"/>
      <c r="Z432" s="1289"/>
      <c r="AA432" s="1289"/>
      <c r="AB432" s="1289"/>
      <c r="AC432" s="1289"/>
      <c r="AD432" s="1289"/>
    </row>
    <row r="433" spans="2:30">
      <c r="B433" s="1289"/>
      <c r="C433" s="1289"/>
      <c r="D433" s="1289"/>
      <c r="E433" s="1289"/>
      <c r="F433" s="1289"/>
      <c r="G433" s="1289"/>
      <c r="H433" s="1289"/>
      <c r="I433" s="1289"/>
      <c r="J433" s="1289"/>
      <c r="K433" s="1289"/>
      <c r="L433" s="1289"/>
      <c r="M433" s="1289"/>
      <c r="N433" s="1289"/>
      <c r="O433" s="1289"/>
      <c r="P433" s="1289"/>
      <c r="Q433" s="1289"/>
      <c r="R433" s="1289"/>
      <c r="S433" s="1289"/>
      <c r="T433" s="1289"/>
      <c r="U433" s="1289"/>
      <c r="V433" s="1289"/>
      <c r="W433" s="1289"/>
      <c r="X433" s="1289"/>
      <c r="Y433" s="1289"/>
      <c r="Z433" s="1289"/>
      <c r="AA433" s="1289"/>
      <c r="AB433" s="1289"/>
      <c r="AC433" s="1289"/>
      <c r="AD433" s="1289"/>
    </row>
    <row r="434" spans="2:30">
      <c r="B434" s="1289"/>
      <c r="C434" s="1289"/>
      <c r="D434" s="1289"/>
      <c r="E434" s="1289"/>
      <c r="F434" s="1289"/>
      <c r="G434" s="1289"/>
      <c r="H434" s="1289"/>
      <c r="I434" s="1289"/>
      <c r="J434" s="1289"/>
      <c r="K434" s="1289"/>
      <c r="L434" s="1289"/>
      <c r="M434" s="1289"/>
      <c r="N434" s="1289"/>
      <c r="O434" s="1289"/>
      <c r="P434" s="1289"/>
      <c r="Q434" s="1289"/>
      <c r="R434" s="1289"/>
      <c r="S434" s="1289"/>
      <c r="T434" s="1289"/>
      <c r="U434" s="1289"/>
      <c r="V434" s="1289"/>
      <c r="W434" s="1289"/>
      <c r="X434" s="1289"/>
      <c r="Y434" s="1289"/>
      <c r="Z434" s="1289"/>
      <c r="AA434" s="1289"/>
      <c r="AB434" s="1289"/>
      <c r="AC434" s="1289"/>
      <c r="AD434" s="1289"/>
    </row>
    <row r="435" spans="2:30">
      <c r="B435" s="1289"/>
      <c r="C435" s="1289"/>
      <c r="D435" s="1289"/>
      <c r="E435" s="1289"/>
      <c r="F435" s="1289"/>
      <c r="G435" s="1289"/>
      <c r="H435" s="1289"/>
      <c r="I435" s="1289"/>
      <c r="J435" s="1289"/>
      <c r="K435" s="1289"/>
      <c r="L435" s="1289"/>
      <c r="M435" s="1289"/>
      <c r="N435" s="1289"/>
      <c r="O435" s="1289"/>
      <c r="P435" s="1289"/>
      <c r="Q435" s="1289"/>
      <c r="R435" s="1289"/>
      <c r="S435" s="1289"/>
      <c r="T435" s="1289"/>
      <c r="U435" s="1289"/>
      <c r="V435" s="1289"/>
      <c r="W435" s="1289"/>
      <c r="X435" s="1289"/>
      <c r="Y435" s="1289"/>
      <c r="Z435" s="1289"/>
      <c r="AA435" s="1289"/>
      <c r="AB435" s="1289"/>
      <c r="AC435" s="1289"/>
      <c r="AD435" s="1289"/>
    </row>
    <row r="436" spans="2:30">
      <c r="B436" s="1289"/>
      <c r="C436" s="1289"/>
      <c r="D436" s="1289"/>
      <c r="E436" s="1289"/>
      <c r="F436" s="1289"/>
      <c r="G436" s="1289"/>
      <c r="H436" s="1289"/>
      <c r="I436" s="1289"/>
      <c r="J436" s="1289"/>
      <c r="K436" s="1289"/>
      <c r="L436" s="1289"/>
      <c r="M436" s="1289"/>
      <c r="N436" s="1289"/>
      <c r="O436" s="1289"/>
      <c r="P436" s="1289"/>
      <c r="Q436" s="1289"/>
      <c r="R436" s="1289"/>
      <c r="S436" s="1289"/>
      <c r="T436" s="1289"/>
      <c r="U436" s="1289"/>
      <c r="V436" s="1289"/>
      <c r="W436" s="1289"/>
      <c r="X436" s="1289"/>
      <c r="Y436" s="1289"/>
      <c r="Z436" s="1289"/>
      <c r="AA436" s="1289"/>
      <c r="AB436" s="1289"/>
      <c r="AC436" s="1289"/>
      <c r="AD436" s="1289"/>
    </row>
    <row r="437" spans="2:30">
      <c r="B437" s="1289"/>
      <c r="C437" s="1289"/>
      <c r="D437" s="1289"/>
      <c r="E437" s="1289"/>
      <c r="F437" s="1289"/>
      <c r="G437" s="1289"/>
      <c r="H437" s="1289"/>
      <c r="I437" s="1289"/>
      <c r="J437" s="1289"/>
      <c r="K437" s="1289"/>
      <c r="L437" s="1289"/>
      <c r="M437" s="1289"/>
      <c r="N437" s="1289"/>
      <c r="O437" s="1289"/>
      <c r="P437" s="1289"/>
      <c r="Q437" s="1289"/>
      <c r="R437" s="1289"/>
      <c r="S437" s="1289"/>
      <c r="T437" s="1289"/>
      <c r="U437" s="1289"/>
      <c r="V437" s="1289"/>
      <c r="W437" s="1289"/>
      <c r="X437" s="1289"/>
      <c r="Y437" s="1289"/>
      <c r="Z437" s="1289"/>
      <c r="AA437" s="1289"/>
      <c r="AB437" s="1289"/>
      <c r="AC437" s="1289"/>
      <c r="AD437" s="1289"/>
    </row>
    <row r="438" spans="2:30">
      <c r="B438" s="1289"/>
      <c r="C438" s="1289"/>
      <c r="D438" s="1289"/>
      <c r="E438" s="1289"/>
      <c r="F438" s="1289"/>
      <c r="G438" s="1289"/>
      <c r="H438" s="1289"/>
      <c r="I438" s="1289"/>
      <c r="J438" s="1289"/>
      <c r="K438" s="1289"/>
      <c r="L438" s="1289"/>
      <c r="M438" s="1289"/>
      <c r="N438" s="1289"/>
      <c r="O438" s="1289"/>
      <c r="P438" s="1289"/>
      <c r="Q438" s="1289"/>
      <c r="R438" s="1289"/>
      <c r="S438" s="1289"/>
      <c r="T438" s="1289"/>
      <c r="U438" s="1289"/>
      <c r="V438" s="1289"/>
      <c r="W438" s="1289"/>
      <c r="X438" s="1289"/>
      <c r="Y438" s="1289"/>
      <c r="Z438" s="1289"/>
      <c r="AA438" s="1289"/>
      <c r="AB438" s="1289"/>
      <c r="AC438" s="1289"/>
      <c r="AD438" s="1289"/>
    </row>
    <row r="439" spans="2:30">
      <c r="B439" s="1289"/>
      <c r="C439" s="1289"/>
      <c r="D439" s="1289"/>
      <c r="E439" s="1289"/>
      <c r="F439" s="1289"/>
      <c r="G439" s="1289"/>
      <c r="H439" s="1289"/>
      <c r="I439" s="1289"/>
      <c r="J439" s="1289"/>
      <c r="K439" s="1289"/>
      <c r="L439" s="1289"/>
      <c r="M439" s="1289"/>
      <c r="N439" s="1289"/>
      <c r="O439" s="1289"/>
      <c r="P439" s="1289"/>
      <c r="Q439" s="1289"/>
      <c r="R439" s="1289"/>
      <c r="S439" s="1289"/>
      <c r="T439" s="1289"/>
      <c r="U439" s="1289"/>
      <c r="V439" s="1289"/>
      <c r="W439" s="1289"/>
      <c r="X439" s="1289"/>
      <c r="Y439" s="1289"/>
      <c r="Z439" s="1289"/>
      <c r="AA439" s="1289"/>
      <c r="AB439" s="1289"/>
      <c r="AC439" s="1289"/>
      <c r="AD439" s="1289"/>
    </row>
    <row r="440" spans="2:30">
      <c r="B440" s="1289"/>
      <c r="C440" s="1289"/>
      <c r="D440" s="1289"/>
      <c r="E440" s="1289"/>
      <c r="F440" s="1289"/>
      <c r="G440" s="1289"/>
      <c r="H440" s="1289"/>
      <c r="I440" s="1289"/>
      <c r="J440" s="1289"/>
      <c r="K440" s="1289"/>
      <c r="L440" s="1289"/>
      <c r="M440" s="1289"/>
      <c r="N440" s="1289"/>
      <c r="O440" s="1289"/>
      <c r="P440" s="1289"/>
      <c r="Q440" s="1289"/>
      <c r="R440" s="1289"/>
      <c r="S440" s="1289"/>
      <c r="T440" s="1289"/>
      <c r="U440" s="1289"/>
      <c r="V440" s="1289"/>
      <c r="W440" s="1289"/>
      <c r="X440" s="1289"/>
      <c r="Y440" s="1289"/>
      <c r="Z440" s="1289"/>
      <c r="AA440" s="1289"/>
      <c r="AB440" s="1289"/>
      <c r="AC440" s="1289"/>
      <c r="AD440" s="1289"/>
    </row>
    <row r="441" spans="2:30">
      <c r="B441" s="1289"/>
      <c r="C441" s="1289"/>
      <c r="D441" s="1289"/>
      <c r="E441" s="1289"/>
      <c r="F441" s="1289"/>
      <c r="G441" s="1289"/>
      <c r="H441" s="1289"/>
      <c r="I441" s="1289"/>
      <c r="J441" s="1289"/>
      <c r="K441" s="1289"/>
      <c r="L441" s="1289"/>
      <c r="M441" s="1289"/>
      <c r="N441" s="1289"/>
      <c r="O441" s="1289"/>
      <c r="P441" s="1289"/>
      <c r="Q441" s="1289"/>
      <c r="R441" s="1289"/>
      <c r="S441" s="1289"/>
      <c r="T441" s="1289"/>
      <c r="U441" s="1289"/>
      <c r="V441" s="1289"/>
      <c r="W441" s="1289"/>
      <c r="X441" s="1289"/>
      <c r="Y441" s="1289"/>
      <c r="Z441" s="1289"/>
      <c r="AA441" s="1289"/>
      <c r="AB441" s="1289"/>
      <c r="AC441" s="1289"/>
      <c r="AD441" s="1289"/>
    </row>
    <row r="442" spans="2:30">
      <c r="B442" s="1289"/>
      <c r="C442" s="1289"/>
      <c r="D442" s="1289"/>
      <c r="E442" s="1289"/>
      <c r="F442" s="1289"/>
      <c r="G442" s="1289"/>
      <c r="H442" s="1289"/>
      <c r="I442" s="1289"/>
      <c r="J442" s="1289"/>
      <c r="K442" s="1289"/>
      <c r="L442" s="1289"/>
      <c r="M442" s="1289"/>
      <c r="N442" s="1289"/>
      <c r="O442" s="1289"/>
      <c r="P442" s="1289"/>
      <c r="Q442" s="1289"/>
      <c r="R442" s="1289"/>
      <c r="S442" s="1289"/>
      <c r="T442" s="1289"/>
      <c r="U442" s="1289"/>
      <c r="V442" s="1289"/>
      <c r="W442" s="1289"/>
      <c r="X442" s="1289"/>
      <c r="Y442" s="1289"/>
      <c r="Z442" s="1289"/>
      <c r="AA442" s="1289"/>
      <c r="AB442" s="1289"/>
      <c r="AC442" s="1289"/>
      <c r="AD442" s="1289"/>
    </row>
    <row r="443" spans="2:30">
      <c r="B443" s="1289"/>
      <c r="C443" s="1289"/>
      <c r="D443" s="1289"/>
      <c r="E443" s="1289"/>
      <c r="F443" s="1289"/>
      <c r="G443" s="1289"/>
      <c r="H443" s="1289"/>
      <c r="I443" s="1289"/>
      <c r="J443" s="1289"/>
      <c r="K443" s="1289"/>
      <c r="L443" s="1289"/>
      <c r="M443" s="1289"/>
      <c r="N443" s="1289"/>
      <c r="O443" s="1289"/>
      <c r="P443" s="1289"/>
      <c r="Q443" s="1289"/>
      <c r="R443" s="1289"/>
      <c r="S443" s="1289"/>
      <c r="T443" s="1289"/>
      <c r="U443" s="1289"/>
      <c r="V443" s="1289"/>
      <c r="W443" s="1289"/>
      <c r="X443" s="1289"/>
      <c r="Y443" s="1289"/>
      <c r="Z443" s="1289"/>
      <c r="AA443" s="1289"/>
      <c r="AB443" s="1289"/>
      <c r="AC443" s="1289"/>
      <c r="AD443" s="1289"/>
    </row>
    <row r="444" spans="2:30">
      <c r="B444" s="1289"/>
      <c r="C444" s="1289"/>
      <c r="D444" s="1289"/>
      <c r="E444" s="1289"/>
      <c r="F444" s="1289"/>
      <c r="G444" s="1289"/>
      <c r="H444" s="1289"/>
      <c r="I444" s="1289"/>
      <c r="J444" s="1289"/>
      <c r="K444" s="1289"/>
      <c r="L444" s="1289"/>
      <c r="M444" s="1289"/>
      <c r="N444" s="1289"/>
      <c r="O444" s="1289"/>
      <c r="P444" s="1289"/>
      <c r="Q444" s="1289"/>
      <c r="R444" s="1289"/>
      <c r="S444" s="1289"/>
      <c r="T444" s="1289"/>
      <c r="U444" s="1289"/>
      <c r="V444" s="1289"/>
      <c r="W444" s="1289"/>
      <c r="X444" s="1289"/>
      <c r="Y444" s="1289"/>
      <c r="Z444" s="1289"/>
      <c r="AA444" s="1289"/>
      <c r="AB444" s="1289"/>
      <c r="AC444" s="1289"/>
      <c r="AD444" s="1289"/>
    </row>
    <row r="445" spans="2:30">
      <c r="B445" s="1289"/>
      <c r="C445" s="1289"/>
      <c r="D445" s="1289"/>
      <c r="E445" s="1289"/>
      <c r="F445" s="1289"/>
      <c r="G445" s="1289"/>
      <c r="H445" s="1289"/>
      <c r="I445" s="1289"/>
      <c r="J445" s="1289"/>
      <c r="K445" s="1289"/>
      <c r="L445" s="1289"/>
      <c r="M445" s="1289"/>
      <c r="N445" s="1289"/>
      <c r="O445" s="1289"/>
      <c r="P445" s="1289"/>
      <c r="Q445" s="1289"/>
      <c r="R445" s="1289"/>
      <c r="S445" s="1289"/>
      <c r="T445" s="1289"/>
      <c r="U445" s="1289"/>
      <c r="V445" s="1289"/>
      <c r="W445" s="1289"/>
      <c r="X445" s="1289"/>
      <c r="Y445" s="1289"/>
      <c r="Z445" s="1289"/>
      <c r="AA445" s="1289"/>
      <c r="AB445" s="1289"/>
      <c r="AC445" s="1289"/>
      <c r="AD445" s="1289"/>
    </row>
    <row r="446" spans="2:30">
      <c r="B446" s="1289"/>
      <c r="C446" s="1289"/>
      <c r="D446" s="1289"/>
      <c r="E446" s="1289"/>
      <c r="F446" s="1289"/>
      <c r="G446" s="1289"/>
      <c r="H446" s="1289"/>
      <c r="I446" s="1289"/>
      <c r="J446" s="1289"/>
      <c r="K446" s="1289"/>
      <c r="L446" s="1289"/>
      <c r="M446" s="1289"/>
      <c r="N446" s="1289"/>
      <c r="O446" s="1289"/>
      <c r="P446" s="1289"/>
      <c r="Q446" s="1289"/>
      <c r="R446" s="1289"/>
      <c r="S446" s="1289"/>
      <c r="T446" s="1289"/>
      <c r="U446" s="1289"/>
      <c r="V446" s="1289"/>
      <c r="W446" s="1289"/>
      <c r="X446" s="1289"/>
      <c r="Y446" s="1289"/>
      <c r="Z446" s="1289"/>
      <c r="AA446" s="1289"/>
      <c r="AB446" s="1289"/>
      <c r="AC446" s="1289"/>
      <c r="AD446" s="1289"/>
    </row>
    <row r="447" spans="2:30">
      <c r="B447" s="1289"/>
      <c r="C447" s="1289"/>
      <c r="D447" s="1289"/>
      <c r="E447" s="1289"/>
      <c r="F447" s="1289"/>
      <c r="G447" s="1289"/>
      <c r="H447" s="1289"/>
      <c r="I447" s="1289"/>
      <c r="J447" s="1289"/>
      <c r="K447" s="1289"/>
      <c r="L447" s="1289"/>
      <c r="M447" s="1289"/>
      <c r="N447" s="1289"/>
      <c r="O447" s="1289"/>
      <c r="P447" s="1289"/>
      <c r="Q447" s="1289"/>
      <c r="R447" s="1289"/>
      <c r="S447" s="1289"/>
      <c r="T447" s="1289"/>
      <c r="U447" s="1289"/>
      <c r="V447" s="1289"/>
      <c r="W447" s="1289"/>
      <c r="X447" s="1289"/>
      <c r="Y447" s="1289"/>
      <c r="Z447" s="1289"/>
      <c r="AA447" s="1289"/>
      <c r="AB447" s="1289"/>
      <c r="AC447" s="1289"/>
      <c r="AD447" s="1289"/>
    </row>
    <row r="448" spans="2:30">
      <c r="B448" s="1289"/>
      <c r="C448" s="1289"/>
      <c r="D448" s="1289"/>
      <c r="E448" s="1289"/>
      <c r="F448" s="1289"/>
      <c r="G448" s="1289"/>
      <c r="H448" s="1289"/>
      <c r="I448" s="1289"/>
      <c r="J448" s="1289"/>
      <c r="K448" s="1289"/>
      <c r="L448" s="1289"/>
      <c r="M448" s="1289"/>
      <c r="N448" s="1289"/>
      <c r="O448" s="1289"/>
      <c r="P448" s="1289"/>
      <c r="Q448" s="1289"/>
      <c r="R448" s="1289"/>
      <c r="S448" s="1289"/>
      <c r="T448" s="1289"/>
      <c r="U448" s="1289"/>
      <c r="V448" s="1289"/>
      <c r="W448" s="1289"/>
      <c r="X448" s="1289"/>
      <c r="Y448" s="1289"/>
      <c r="Z448" s="1289"/>
      <c r="AA448" s="1289"/>
      <c r="AB448" s="1289"/>
      <c r="AC448" s="1289"/>
      <c r="AD448" s="1289"/>
    </row>
    <row r="449" spans="2:30">
      <c r="B449" s="1289"/>
      <c r="C449" s="1289"/>
      <c r="D449" s="1289"/>
      <c r="E449" s="1289"/>
      <c r="F449" s="1289"/>
      <c r="G449" s="1289"/>
      <c r="H449" s="1289"/>
      <c r="I449" s="1289"/>
      <c r="J449" s="1289"/>
      <c r="K449" s="1289"/>
      <c r="L449" s="1289"/>
      <c r="M449" s="1289"/>
      <c r="N449" s="1289"/>
      <c r="O449" s="1289"/>
      <c r="P449" s="1289"/>
      <c r="Q449" s="1289"/>
      <c r="R449" s="1289"/>
      <c r="S449" s="1289"/>
      <c r="T449" s="1289"/>
      <c r="U449" s="1289"/>
      <c r="V449" s="1289"/>
      <c r="W449" s="1289"/>
      <c r="X449" s="1289"/>
      <c r="Y449" s="1289"/>
      <c r="Z449" s="1289"/>
      <c r="AA449" s="1289"/>
      <c r="AB449" s="1289"/>
      <c r="AC449" s="1289"/>
      <c r="AD449" s="1289"/>
    </row>
    <row r="450" spans="2:30">
      <c r="B450" s="1289"/>
      <c r="C450" s="1289"/>
      <c r="D450" s="1289"/>
      <c r="E450" s="1289"/>
      <c r="F450" s="1289"/>
      <c r="G450" s="1289"/>
      <c r="H450" s="1289"/>
      <c r="I450" s="1289"/>
      <c r="J450" s="1289"/>
      <c r="K450" s="1289"/>
      <c r="L450" s="1289"/>
      <c r="M450" s="1289"/>
      <c r="N450" s="1289"/>
      <c r="O450" s="1289"/>
      <c r="P450" s="1289"/>
      <c r="Q450" s="1289"/>
      <c r="R450" s="1289"/>
      <c r="S450" s="1289"/>
      <c r="T450" s="1289"/>
      <c r="U450" s="1289"/>
      <c r="V450" s="1289"/>
      <c r="W450" s="1289"/>
      <c r="X450" s="1289"/>
      <c r="Y450" s="1289"/>
      <c r="Z450" s="1289"/>
      <c r="AA450" s="1289"/>
      <c r="AB450" s="1289"/>
      <c r="AC450" s="1289"/>
      <c r="AD450" s="1289"/>
    </row>
    <row r="451" spans="2:30">
      <c r="B451" s="1289"/>
      <c r="C451" s="1289"/>
      <c r="D451" s="1289"/>
      <c r="E451" s="1289"/>
      <c r="F451" s="1289"/>
      <c r="G451" s="1289"/>
      <c r="H451" s="1289"/>
      <c r="I451" s="1289"/>
      <c r="J451" s="1289"/>
      <c r="K451" s="1289"/>
      <c r="L451" s="1289"/>
      <c r="M451" s="1289"/>
      <c r="N451" s="1289"/>
      <c r="O451" s="1289"/>
      <c r="P451" s="1289"/>
      <c r="Q451" s="1289"/>
      <c r="R451" s="1289"/>
      <c r="S451" s="1289"/>
      <c r="T451" s="1289"/>
      <c r="U451" s="1289"/>
      <c r="V451" s="1289"/>
      <c r="W451" s="1289"/>
      <c r="X451" s="1289"/>
      <c r="Y451" s="1289"/>
      <c r="Z451" s="1289"/>
      <c r="AA451" s="1289"/>
      <c r="AB451" s="1289"/>
      <c r="AC451" s="1289"/>
      <c r="AD451" s="1289"/>
    </row>
    <row r="452" spans="2:30">
      <c r="B452" s="1289"/>
      <c r="C452" s="1289"/>
      <c r="D452" s="1289"/>
      <c r="E452" s="1289"/>
      <c r="F452" s="1289"/>
      <c r="G452" s="1289"/>
      <c r="H452" s="1289"/>
      <c r="I452" s="1289"/>
      <c r="J452" s="1289"/>
      <c r="K452" s="1289"/>
      <c r="L452" s="1289"/>
      <c r="M452" s="1289"/>
      <c r="N452" s="1289"/>
      <c r="O452" s="1289"/>
      <c r="P452" s="1289"/>
      <c r="Q452" s="1289"/>
      <c r="R452" s="1289"/>
      <c r="S452" s="1289"/>
      <c r="T452" s="1289"/>
      <c r="U452" s="1289"/>
      <c r="V452" s="1289"/>
      <c r="W452" s="1289"/>
      <c r="X452" s="1289"/>
      <c r="Y452" s="1289"/>
      <c r="Z452" s="1289"/>
      <c r="AA452" s="1289"/>
      <c r="AB452" s="1289"/>
      <c r="AC452" s="1289"/>
      <c r="AD452" s="1289"/>
    </row>
    <row r="453" spans="2:30">
      <c r="B453" s="1289"/>
      <c r="C453" s="1289"/>
      <c r="D453" s="1289"/>
      <c r="E453" s="1289"/>
      <c r="F453" s="1289"/>
      <c r="G453" s="1289"/>
      <c r="H453" s="1289"/>
      <c r="I453" s="1289"/>
      <c r="J453" s="1289"/>
      <c r="K453" s="1289"/>
      <c r="L453" s="1289"/>
      <c r="M453" s="1289"/>
      <c r="N453" s="1289"/>
      <c r="O453" s="1289"/>
      <c r="P453" s="1289"/>
      <c r="Q453" s="1289"/>
      <c r="R453" s="1289"/>
      <c r="S453" s="1289"/>
      <c r="T453" s="1289"/>
      <c r="U453" s="1289"/>
      <c r="V453" s="1289"/>
      <c r="W453" s="1289"/>
      <c r="X453" s="1289"/>
      <c r="Y453" s="1289"/>
      <c r="Z453" s="1289"/>
      <c r="AA453" s="1289"/>
      <c r="AB453" s="1289"/>
      <c r="AC453" s="1289"/>
      <c r="AD453" s="1289"/>
    </row>
    <row r="454" spans="2:30">
      <c r="B454" s="1289"/>
      <c r="C454" s="1289"/>
      <c r="D454" s="1289"/>
      <c r="E454" s="1289"/>
      <c r="F454" s="1289"/>
      <c r="G454" s="1289"/>
      <c r="H454" s="1289"/>
      <c r="I454" s="1289"/>
      <c r="J454" s="1289"/>
      <c r="K454" s="1289"/>
      <c r="L454" s="1289"/>
      <c r="M454" s="1289"/>
      <c r="N454" s="1289"/>
      <c r="O454" s="1289"/>
      <c r="P454" s="1289"/>
      <c r="Q454" s="1289"/>
      <c r="R454" s="1289"/>
      <c r="S454" s="1289"/>
      <c r="T454" s="1289"/>
      <c r="U454" s="1289"/>
      <c r="V454" s="1289"/>
      <c r="W454" s="1289"/>
      <c r="X454" s="1289"/>
      <c r="Y454" s="1289"/>
      <c r="Z454" s="1289"/>
      <c r="AA454" s="1289"/>
      <c r="AB454" s="1289"/>
      <c r="AC454" s="1289"/>
      <c r="AD454" s="1289"/>
    </row>
    <row r="455" spans="2:30">
      <c r="B455" s="1289"/>
      <c r="C455" s="1289"/>
      <c r="D455" s="1289"/>
      <c r="E455" s="1289"/>
      <c r="F455" s="1289"/>
      <c r="G455" s="1289"/>
      <c r="H455" s="1289"/>
      <c r="I455" s="1289"/>
      <c r="J455" s="1289"/>
      <c r="K455" s="1289"/>
      <c r="L455" s="1289"/>
      <c r="M455" s="1289"/>
      <c r="N455" s="1289"/>
      <c r="O455" s="1289"/>
      <c r="P455" s="1289"/>
      <c r="Q455" s="1289"/>
      <c r="R455" s="1289"/>
      <c r="S455" s="1289"/>
      <c r="T455" s="1289"/>
      <c r="U455" s="1289"/>
      <c r="V455" s="1289"/>
      <c r="W455" s="1289"/>
      <c r="X455" s="1289"/>
      <c r="Y455" s="1289"/>
      <c r="Z455" s="1289"/>
      <c r="AA455" s="1289"/>
      <c r="AB455" s="1289"/>
      <c r="AC455" s="1289"/>
      <c r="AD455" s="1289"/>
    </row>
    <row r="456" spans="2:30">
      <c r="B456" s="1289"/>
      <c r="C456" s="1289"/>
      <c r="D456" s="1289"/>
      <c r="E456" s="1289"/>
      <c r="F456" s="1289"/>
      <c r="G456" s="1289"/>
      <c r="H456" s="1289"/>
      <c r="I456" s="1289"/>
      <c r="J456" s="1289"/>
      <c r="K456" s="1289"/>
      <c r="L456" s="1289"/>
      <c r="M456" s="1289"/>
      <c r="N456" s="1289"/>
      <c r="O456" s="1289"/>
      <c r="P456" s="1289"/>
      <c r="Q456" s="1289"/>
      <c r="R456" s="1289"/>
      <c r="S456" s="1289"/>
      <c r="T456" s="1289"/>
      <c r="U456" s="1289"/>
      <c r="V456" s="1289"/>
      <c r="W456" s="1289"/>
      <c r="X456" s="1289"/>
      <c r="Y456" s="1289"/>
      <c r="Z456" s="1289"/>
      <c r="AA456" s="1289"/>
      <c r="AB456" s="1289"/>
      <c r="AC456" s="1289"/>
      <c r="AD456" s="1289"/>
    </row>
    <row r="457" spans="2:30">
      <c r="B457" s="1289"/>
      <c r="C457" s="1289"/>
      <c r="D457" s="1289"/>
      <c r="E457" s="1289"/>
      <c r="F457" s="1289"/>
      <c r="G457" s="1289"/>
      <c r="H457" s="1289"/>
      <c r="I457" s="1289"/>
      <c r="J457" s="1289"/>
      <c r="K457" s="1289"/>
      <c r="L457" s="1289"/>
      <c r="M457" s="1289"/>
      <c r="N457" s="1289"/>
      <c r="O457" s="1289"/>
      <c r="P457" s="1289"/>
      <c r="Q457" s="1289"/>
      <c r="R457" s="1289"/>
      <c r="S457" s="1289"/>
      <c r="T457" s="1289"/>
      <c r="U457" s="1289"/>
      <c r="V457" s="1289"/>
      <c r="W457" s="1289"/>
      <c r="X457" s="1289"/>
      <c r="Y457" s="1289"/>
      <c r="Z457" s="1289"/>
      <c r="AA457" s="1289"/>
      <c r="AB457" s="1289"/>
      <c r="AC457" s="1289"/>
      <c r="AD457" s="1289"/>
    </row>
    <row r="458" spans="2:30">
      <c r="B458" s="1289"/>
      <c r="C458" s="1289"/>
      <c r="D458" s="1289"/>
      <c r="E458" s="1289"/>
      <c r="F458" s="1289"/>
      <c r="G458" s="1289"/>
      <c r="H458" s="1289"/>
      <c r="I458" s="1289"/>
      <c r="J458" s="1289"/>
      <c r="K458" s="1289"/>
      <c r="L458" s="1289"/>
      <c r="M458" s="1289"/>
      <c r="N458" s="1289"/>
      <c r="O458" s="1289"/>
      <c r="P458" s="1289"/>
      <c r="Q458" s="1289"/>
      <c r="R458" s="1289"/>
      <c r="S458" s="1289"/>
      <c r="T458" s="1289"/>
      <c r="U458" s="1289"/>
      <c r="V458" s="1289"/>
      <c r="W458" s="1289"/>
      <c r="X458" s="1289"/>
      <c r="Y458" s="1289"/>
      <c r="Z458" s="1289"/>
      <c r="AA458" s="1289"/>
      <c r="AB458" s="1289"/>
      <c r="AC458" s="1289"/>
      <c r="AD458" s="1289"/>
    </row>
    <row r="459" spans="2:30">
      <c r="B459" s="1289"/>
      <c r="C459" s="1289"/>
      <c r="D459" s="1289"/>
      <c r="E459" s="1289"/>
      <c r="F459" s="1289"/>
      <c r="G459" s="1289"/>
      <c r="H459" s="1289"/>
      <c r="I459" s="1289"/>
      <c r="J459" s="1289"/>
      <c r="K459" s="1289"/>
      <c r="L459" s="1289"/>
      <c r="M459" s="1289"/>
      <c r="N459" s="1289"/>
      <c r="O459" s="1289"/>
      <c r="P459" s="1289"/>
      <c r="Q459" s="1289"/>
      <c r="R459" s="1289"/>
      <c r="S459" s="1289"/>
      <c r="T459" s="1289"/>
      <c r="U459" s="1289"/>
      <c r="V459" s="1289"/>
      <c r="W459" s="1289"/>
      <c r="X459" s="1289"/>
      <c r="Y459" s="1289"/>
      <c r="Z459" s="1289"/>
      <c r="AA459" s="1289"/>
      <c r="AB459" s="1289"/>
      <c r="AC459" s="1289"/>
      <c r="AD459" s="1289"/>
    </row>
    <row r="460" spans="2:30">
      <c r="B460" s="1289"/>
      <c r="C460" s="1289"/>
      <c r="D460" s="1289"/>
      <c r="E460" s="1289"/>
      <c r="F460" s="1289"/>
      <c r="G460" s="1289"/>
      <c r="H460" s="1289"/>
      <c r="I460" s="1289"/>
      <c r="J460" s="1289"/>
      <c r="K460" s="1289"/>
      <c r="L460" s="1289"/>
      <c r="M460" s="1289"/>
      <c r="N460" s="1289"/>
      <c r="O460" s="1289"/>
      <c r="P460" s="1289"/>
      <c r="Q460" s="1289"/>
      <c r="R460" s="1289"/>
      <c r="S460" s="1289"/>
      <c r="T460" s="1289"/>
      <c r="U460" s="1289"/>
      <c r="V460" s="1289"/>
      <c r="W460" s="1289"/>
      <c r="X460" s="1289"/>
      <c r="Y460" s="1289"/>
      <c r="Z460" s="1289"/>
      <c r="AA460" s="1289"/>
      <c r="AB460" s="1289"/>
      <c r="AC460" s="1289"/>
      <c r="AD460" s="1289"/>
    </row>
    <row r="461" spans="2:30">
      <c r="B461" s="1289"/>
      <c r="C461" s="1289"/>
      <c r="D461" s="1289"/>
      <c r="E461" s="1289"/>
      <c r="F461" s="1289"/>
      <c r="G461" s="1289"/>
      <c r="H461" s="1289"/>
      <c r="I461" s="1289"/>
      <c r="J461" s="1289"/>
      <c r="K461" s="1289"/>
      <c r="L461" s="1289"/>
      <c r="M461" s="1289"/>
      <c r="N461" s="1289"/>
      <c r="O461" s="1289"/>
      <c r="P461" s="1289"/>
      <c r="Q461" s="1289"/>
      <c r="R461" s="1289"/>
      <c r="S461" s="1289"/>
      <c r="T461" s="1289"/>
      <c r="U461" s="1289"/>
      <c r="V461" s="1289"/>
      <c r="W461" s="1289"/>
      <c r="X461" s="1289"/>
      <c r="Y461" s="1289"/>
      <c r="Z461" s="1289"/>
      <c r="AA461" s="1289"/>
      <c r="AB461" s="1289"/>
      <c r="AC461" s="1289"/>
      <c r="AD461" s="1289"/>
    </row>
    <row r="462" spans="2:30">
      <c r="B462" s="1289"/>
      <c r="C462" s="1289"/>
      <c r="D462" s="1289"/>
      <c r="E462" s="1289"/>
      <c r="F462" s="1289"/>
      <c r="G462" s="1289"/>
      <c r="H462" s="1289"/>
      <c r="I462" s="1289"/>
      <c r="J462" s="1289"/>
      <c r="K462" s="1289"/>
      <c r="L462" s="1289"/>
      <c r="M462" s="1289"/>
      <c r="N462" s="1289"/>
      <c r="O462" s="1289"/>
      <c r="P462" s="1289"/>
      <c r="Q462" s="1289"/>
      <c r="R462" s="1289"/>
      <c r="S462" s="1289"/>
      <c r="T462" s="1289"/>
      <c r="U462" s="1289"/>
      <c r="V462" s="1289"/>
      <c r="W462" s="1289"/>
      <c r="X462" s="1289"/>
      <c r="Y462" s="1289"/>
      <c r="Z462" s="1289"/>
      <c r="AA462" s="1289"/>
      <c r="AB462" s="1289"/>
      <c r="AC462" s="1289"/>
      <c r="AD462" s="1289"/>
    </row>
    <row r="463" spans="2:30">
      <c r="B463" s="1289"/>
      <c r="C463" s="1289"/>
      <c r="D463" s="1289"/>
      <c r="E463" s="1289"/>
      <c r="F463" s="1289"/>
      <c r="G463" s="1289"/>
      <c r="H463" s="1289"/>
      <c r="I463" s="1289"/>
      <c r="J463" s="1289"/>
      <c r="K463" s="1289"/>
      <c r="L463" s="1289"/>
      <c r="M463" s="1289"/>
      <c r="N463" s="1289"/>
      <c r="O463" s="1289"/>
      <c r="P463" s="1289"/>
      <c r="Q463" s="1289"/>
      <c r="R463" s="1289"/>
      <c r="S463" s="1289"/>
      <c r="T463" s="1289"/>
      <c r="U463" s="1289"/>
      <c r="V463" s="1289"/>
      <c r="W463" s="1289"/>
      <c r="X463" s="1289"/>
      <c r="Y463" s="1289"/>
      <c r="Z463" s="1289"/>
      <c r="AA463" s="1289"/>
      <c r="AB463" s="1289"/>
      <c r="AC463" s="1289"/>
      <c r="AD463" s="1289"/>
    </row>
    <row r="464" spans="2:30">
      <c r="B464" s="1289"/>
      <c r="C464" s="1289"/>
      <c r="D464" s="1289"/>
      <c r="E464" s="1289"/>
      <c r="F464" s="1289"/>
      <c r="G464" s="1289"/>
      <c r="H464" s="1289"/>
      <c r="I464" s="1289"/>
      <c r="J464" s="1289"/>
      <c r="K464" s="1289"/>
      <c r="L464" s="1289"/>
      <c r="M464" s="1289"/>
      <c r="N464" s="1289"/>
      <c r="O464" s="1289"/>
      <c r="P464" s="1289"/>
      <c r="Q464" s="1289"/>
      <c r="R464" s="1289"/>
      <c r="S464" s="1289"/>
      <c r="T464" s="1289"/>
      <c r="U464" s="1289"/>
      <c r="V464" s="1289"/>
      <c r="W464" s="1289"/>
      <c r="X464" s="1289"/>
      <c r="Y464" s="1289"/>
      <c r="Z464" s="1289"/>
      <c r="AA464" s="1289"/>
      <c r="AB464" s="1289"/>
      <c r="AC464" s="1289"/>
      <c r="AD464" s="1289"/>
    </row>
    <row r="465" spans="2:30">
      <c r="B465" s="1289"/>
      <c r="C465" s="1289"/>
      <c r="D465" s="1289"/>
      <c r="E465" s="1289"/>
      <c r="F465" s="1289"/>
      <c r="G465" s="1289"/>
      <c r="H465" s="1289"/>
      <c r="I465" s="1289"/>
      <c r="J465" s="1289"/>
      <c r="K465" s="1289"/>
      <c r="L465" s="1289"/>
      <c r="M465" s="1289"/>
      <c r="N465" s="1289"/>
      <c r="O465" s="1289"/>
      <c r="P465" s="1289"/>
      <c r="Q465" s="1289"/>
      <c r="R465" s="1289"/>
      <c r="S465" s="1289"/>
      <c r="T465" s="1289"/>
      <c r="U465" s="1289"/>
      <c r="V465" s="1289"/>
      <c r="W465" s="1289"/>
      <c r="X465" s="1289"/>
      <c r="Y465" s="1289"/>
      <c r="Z465" s="1289"/>
      <c r="AA465" s="1289"/>
      <c r="AB465" s="1289"/>
      <c r="AC465" s="1289"/>
      <c r="AD465" s="1289"/>
    </row>
    <row r="466" spans="2:30">
      <c r="B466" s="1289"/>
      <c r="C466" s="1289"/>
      <c r="D466" s="1289"/>
      <c r="E466" s="1289"/>
      <c r="F466" s="1289"/>
      <c r="G466" s="1289"/>
      <c r="H466" s="1289"/>
      <c r="I466" s="1289"/>
      <c r="J466" s="1289"/>
      <c r="K466" s="1289"/>
      <c r="L466" s="1289"/>
      <c r="M466" s="1289"/>
      <c r="N466" s="1289"/>
      <c r="O466" s="1289"/>
      <c r="P466" s="1289"/>
      <c r="Q466" s="1289"/>
      <c r="R466" s="1289"/>
      <c r="S466" s="1289"/>
      <c r="T466" s="1289"/>
      <c r="U466" s="1289"/>
      <c r="V466" s="1289"/>
      <c r="W466" s="1289"/>
      <c r="X466" s="1289"/>
      <c r="Y466" s="1289"/>
      <c r="Z466" s="1289"/>
      <c r="AA466" s="1289"/>
      <c r="AB466" s="1289"/>
      <c r="AC466" s="1289"/>
      <c r="AD466" s="1289"/>
    </row>
    <row r="467" spans="2:30">
      <c r="B467" s="1289"/>
      <c r="C467" s="1289"/>
      <c r="D467" s="1289"/>
      <c r="E467" s="1289"/>
      <c r="F467" s="1289"/>
      <c r="G467" s="1289"/>
      <c r="H467" s="1289"/>
      <c r="I467" s="1289"/>
      <c r="J467" s="1289"/>
      <c r="K467" s="1289"/>
      <c r="L467" s="1289"/>
      <c r="M467" s="1289"/>
      <c r="N467" s="1289"/>
      <c r="O467" s="1289"/>
      <c r="P467" s="1289"/>
      <c r="Q467" s="1289"/>
      <c r="R467" s="1289"/>
      <c r="S467" s="1289"/>
      <c r="T467" s="1289"/>
      <c r="U467" s="1289"/>
      <c r="V467" s="1289"/>
      <c r="W467" s="1289"/>
      <c r="X467" s="1289"/>
      <c r="Y467" s="1289"/>
      <c r="Z467" s="1289"/>
      <c r="AA467" s="1289"/>
      <c r="AB467" s="1289"/>
      <c r="AC467" s="1289"/>
      <c r="AD467" s="1289"/>
    </row>
    <row r="468" spans="2:30">
      <c r="B468" s="1289"/>
      <c r="C468" s="1289"/>
      <c r="D468" s="1289"/>
      <c r="E468" s="1289"/>
      <c r="F468" s="1289"/>
      <c r="G468" s="1289"/>
      <c r="H468" s="1289"/>
      <c r="I468" s="1289"/>
      <c r="J468" s="1289"/>
      <c r="K468" s="1289"/>
      <c r="L468" s="1289"/>
      <c r="M468" s="1289"/>
      <c r="N468" s="1289"/>
      <c r="O468" s="1289"/>
      <c r="P468" s="1289"/>
      <c r="Q468" s="1289"/>
      <c r="R468" s="1289"/>
      <c r="S468" s="1289"/>
      <c r="T468" s="1289"/>
      <c r="U468" s="1289"/>
      <c r="V468" s="1289"/>
      <c r="W468" s="1289"/>
      <c r="X468" s="1289"/>
      <c r="Y468" s="1289"/>
      <c r="Z468" s="1289"/>
      <c r="AA468" s="1289"/>
      <c r="AB468" s="1289"/>
      <c r="AC468" s="1289"/>
      <c r="AD468" s="1289"/>
    </row>
    <row r="469" spans="2:30">
      <c r="B469" s="1289"/>
      <c r="C469" s="1289"/>
      <c r="D469" s="1289"/>
      <c r="E469" s="1289"/>
      <c r="F469" s="1289"/>
      <c r="G469" s="1289"/>
      <c r="H469" s="1289"/>
      <c r="I469" s="1289"/>
      <c r="J469" s="1289"/>
      <c r="K469" s="1289"/>
      <c r="L469" s="1289"/>
      <c r="M469" s="1289"/>
      <c r="N469" s="1289"/>
      <c r="O469" s="1289"/>
      <c r="P469" s="1289"/>
      <c r="Q469" s="1289"/>
      <c r="R469" s="1289"/>
      <c r="S469" s="1289"/>
      <c r="T469" s="1289"/>
      <c r="U469" s="1289"/>
      <c r="V469" s="1289"/>
      <c r="W469" s="1289"/>
      <c r="X469" s="1289"/>
      <c r="Y469" s="1289"/>
      <c r="Z469" s="1289"/>
      <c r="AA469" s="1289"/>
      <c r="AB469" s="1289"/>
      <c r="AC469" s="1289"/>
      <c r="AD469" s="1289"/>
    </row>
    <row r="470" spans="2:30">
      <c r="B470" s="1289"/>
      <c r="C470" s="1289"/>
      <c r="D470" s="1289"/>
      <c r="E470" s="1289"/>
      <c r="F470" s="1289"/>
      <c r="G470" s="1289"/>
      <c r="H470" s="1289"/>
      <c r="I470" s="1289"/>
      <c r="J470" s="1289"/>
      <c r="K470" s="1289"/>
      <c r="L470" s="1289"/>
      <c r="M470" s="1289"/>
      <c r="N470" s="1289"/>
      <c r="O470" s="1289"/>
      <c r="P470" s="1289"/>
      <c r="Q470" s="1289"/>
      <c r="R470" s="1289"/>
      <c r="S470" s="1289"/>
      <c r="T470" s="1289"/>
      <c r="U470" s="1289"/>
      <c r="V470" s="1289"/>
      <c r="W470" s="1289"/>
      <c r="X470" s="1289"/>
      <c r="Y470" s="1289"/>
      <c r="Z470" s="1289"/>
      <c r="AA470" s="1289"/>
      <c r="AB470" s="1289"/>
      <c r="AC470" s="1289"/>
      <c r="AD470" s="1289"/>
    </row>
    <row r="471" spans="2:30">
      <c r="B471" s="1289"/>
      <c r="C471" s="1289"/>
      <c r="D471" s="1289"/>
      <c r="E471" s="1289"/>
      <c r="F471" s="1289"/>
      <c r="G471" s="1289"/>
      <c r="H471" s="1289"/>
      <c r="I471" s="1289"/>
      <c r="J471" s="1289"/>
      <c r="K471" s="1289"/>
      <c r="L471" s="1289"/>
      <c r="M471" s="1289"/>
      <c r="N471" s="1289"/>
      <c r="O471" s="1289"/>
      <c r="P471" s="1289"/>
      <c r="Q471" s="1289"/>
      <c r="R471" s="1289"/>
      <c r="S471" s="1289"/>
      <c r="T471" s="1289"/>
      <c r="U471" s="1289"/>
      <c r="V471" s="1289"/>
      <c r="W471" s="1289"/>
      <c r="X471" s="1289"/>
      <c r="Y471" s="1289"/>
      <c r="Z471" s="1289"/>
      <c r="AA471" s="1289"/>
      <c r="AB471" s="1289"/>
      <c r="AC471" s="1289"/>
      <c r="AD471" s="1289"/>
    </row>
    <row r="472" spans="2:30">
      <c r="B472" s="1289"/>
      <c r="C472" s="1289"/>
      <c r="D472" s="1289"/>
      <c r="E472" s="1289"/>
      <c r="F472" s="1289"/>
      <c r="G472" s="1289"/>
      <c r="H472" s="1289"/>
      <c r="I472" s="1289"/>
      <c r="J472" s="1289"/>
      <c r="K472" s="1289"/>
      <c r="L472" s="1289"/>
      <c r="M472" s="1289"/>
      <c r="N472" s="1289"/>
      <c r="O472" s="1289"/>
      <c r="P472" s="1289"/>
      <c r="Q472" s="1289"/>
      <c r="R472" s="1289"/>
      <c r="S472" s="1289"/>
      <c r="T472" s="1289"/>
      <c r="U472" s="1289"/>
      <c r="V472" s="1289"/>
      <c r="W472" s="1289"/>
      <c r="X472" s="1289"/>
      <c r="Y472" s="1289"/>
      <c r="Z472" s="1289"/>
      <c r="AA472" s="1289"/>
      <c r="AB472" s="1289"/>
      <c r="AC472" s="1289"/>
      <c r="AD472" s="1289"/>
    </row>
    <row r="473" spans="2:30">
      <c r="B473" s="1289"/>
      <c r="C473" s="1289"/>
      <c r="D473" s="1289"/>
      <c r="E473" s="1289"/>
      <c r="F473" s="1289"/>
      <c r="G473" s="1289"/>
      <c r="H473" s="1289"/>
      <c r="I473" s="1289"/>
      <c r="J473" s="1289"/>
      <c r="K473" s="1289"/>
      <c r="L473" s="1289"/>
      <c r="M473" s="1289"/>
      <c r="N473" s="1289"/>
      <c r="O473" s="1289"/>
      <c r="P473" s="1289"/>
      <c r="Q473" s="1289"/>
      <c r="R473" s="1289"/>
      <c r="S473" s="1289"/>
      <c r="T473" s="1289"/>
      <c r="U473" s="1289"/>
      <c r="V473" s="1289"/>
      <c r="W473" s="1289"/>
      <c r="X473" s="1289"/>
      <c r="Y473" s="1289"/>
      <c r="Z473" s="1289"/>
      <c r="AA473" s="1289"/>
      <c r="AB473" s="1289"/>
      <c r="AC473" s="1289"/>
      <c r="AD473" s="1289"/>
    </row>
    <row r="474" spans="2:30">
      <c r="B474" s="1289"/>
      <c r="C474" s="1289"/>
      <c r="D474" s="1289"/>
      <c r="E474" s="1289"/>
      <c r="F474" s="1289"/>
      <c r="G474" s="1289"/>
      <c r="H474" s="1289"/>
      <c r="I474" s="1289"/>
      <c r="J474" s="1289"/>
      <c r="K474" s="1289"/>
      <c r="L474" s="1289"/>
      <c r="M474" s="1289"/>
      <c r="N474" s="1289"/>
      <c r="O474" s="1289"/>
      <c r="P474" s="1289"/>
      <c r="Q474" s="1289"/>
      <c r="R474" s="1289"/>
      <c r="S474" s="1289"/>
      <c r="T474" s="1289"/>
      <c r="U474" s="1289"/>
      <c r="V474" s="1289"/>
      <c r="W474" s="1289"/>
      <c r="X474" s="1289"/>
      <c r="Y474" s="1289"/>
      <c r="Z474" s="1289"/>
      <c r="AA474" s="1289"/>
      <c r="AB474" s="1289"/>
      <c r="AC474" s="1289"/>
      <c r="AD474" s="1289"/>
    </row>
    <row r="475" spans="2:30">
      <c r="B475" s="1289"/>
      <c r="C475" s="1289"/>
      <c r="D475" s="1289"/>
      <c r="E475" s="1289"/>
      <c r="F475" s="1289"/>
      <c r="G475" s="1289"/>
      <c r="H475" s="1289"/>
      <c r="I475" s="1289"/>
      <c r="J475" s="1289"/>
      <c r="K475" s="1289"/>
      <c r="L475" s="1289"/>
      <c r="M475" s="1289"/>
      <c r="N475" s="1289"/>
      <c r="O475" s="1289"/>
      <c r="P475" s="1289"/>
      <c r="Q475" s="1289"/>
      <c r="R475" s="1289"/>
      <c r="S475" s="1289"/>
      <c r="T475" s="1289"/>
      <c r="U475" s="1289"/>
      <c r="V475" s="1289"/>
      <c r="W475" s="1289"/>
      <c r="X475" s="1289"/>
      <c r="Y475" s="1289"/>
      <c r="Z475" s="1289"/>
      <c r="AA475" s="1289"/>
      <c r="AB475" s="1289"/>
      <c r="AC475" s="1289"/>
      <c r="AD475" s="1289"/>
    </row>
    <row r="476" spans="2:30">
      <c r="B476" s="1289"/>
      <c r="C476" s="1289"/>
      <c r="D476" s="1289"/>
      <c r="E476" s="1289"/>
      <c r="F476" s="1289"/>
      <c r="G476" s="1289"/>
      <c r="H476" s="1289"/>
      <c r="I476" s="1289"/>
      <c r="J476" s="1289"/>
      <c r="K476" s="1289"/>
      <c r="L476" s="1289"/>
      <c r="M476" s="1289"/>
      <c r="N476" s="1289"/>
      <c r="O476" s="1289"/>
      <c r="P476" s="1289"/>
      <c r="Q476" s="1289"/>
      <c r="R476" s="1289"/>
      <c r="S476" s="1289"/>
      <c r="T476" s="1289"/>
      <c r="U476" s="1289"/>
      <c r="V476" s="1289"/>
      <c r="W476" s="1289"/>
      <c r="X476" s="1289"/>
      <c r="Y476" s="1289"/>
      <c r="Z476" s="1289"/>
      <c r="AA476" s="1289"/>
      <c r="AB476" s="1289"/>
      <c r="AC476" s="1289"/>
      <c r="AD476" s="1289"/>
    </row>
    <row r="477" spans="2:30">
      <c r="B477" s="1289"/>
      <c r="C477" s="1289"/>
      <c r="D477" s="1289"/>
      <c r="E477" s="1289"/>
      <c r="F477" s="1289"/>
      <c r="G477" s="1289"/>
      <c r="H477" s="1289"/>
      <c r="I477" s="1289"/>
      <c r="J477" s="1289"/>
      <c r="K477" s="1289"/>
      <c r="L477" s="1289"/>
      <c r="M477" s="1289"/>
      <c r="N477" s="1289"/>
      <c r="O477" s="1289"/>
      <c r="P477" s="1289"/>
      <c r="Q477" s="1289"/>
      <c r="R477" s="1289"/>
      <c r="S477" s="1289"/>
      <c r="T477" s="1289"/>
      <c r="U477" s="1289"/>
      <c r="V477" s="1289"/>
      <c r="W477" s="1289"/>
      <c r="X477" s="1289"/>
      <c r="Y477" s="1289"/>
      <c r="Z477" s="1289"/>
      <c r="AA477" s="1289"/>
      <c r="AB477" s="1289"/>
      <c r="AC477" s="1289"/>
      <c r="AD477" s="1289"/>
    </row>
    <row r="478" spans="2:30">
      <c r="B478" s="1289"/>
      <c r="C478" s="1289"/>
      <c r="D478" s="1289"/>
      <c r="E478" s="1289"/>
      <c r="F478" s="1289"/>
      <c r="G478" s="1289"/>
      <c r="H478" s="1289"/>
      <c r="I478" s="1289"/>
      <c r="J478" s="1289"/>
      <c r="K478" s="1289"/>
      <c r="L478" s="1289"/>
      <c r="M478" s="1289"/>
      <c r="N478" s="1289"/>
      <c r="O478" s="1289"/>
      <c r="P478" s="1289"/>
      <c r="Q478" s="1289"/>
      <c r="R478" s="1289"/>
      <c r="S478" s="1289"/>
      <c r="T478" s="1289"/>
      <c r="U478" s="1289"/>
      <c r="V478" s="1289"/>
      <c r="W478" s="1289"/>
      <c r="X478" s="1289"/>
      <c r="Y478" s="1289"/>
      <c r="Z478" s="1289"/>
      <c r="AA478" s="1289"/>
      <c r="AB478" s="1289"/>
      <c r="AC478" s="1289"/>
      <c r="AD478" s="1289"/>
    </row>
    <row r="479" spans="2:30">
      <c r="B479" s="1289"/>
      <c r="C479" s="1289"/>
      <c r="D479" s="1289"/>
      <c r="E479" s="1289"/>
      <c r="F479" s="1289"/>
      <c r="G479" s="1289"/>
      <c r="H479" s="1289"/>
      <c r="I479" s="1289"/>
      <c r="J479" s="1289"/>
      <c r="K479" s="1289"/>
      <c r="L479" s="1289"/>
      <c r="M479" s="1289"/>
      <c r="N479" s="1289"/>
      <c r="O479" s="1289"/>
      <c r="P479" s="1289"/>
      <c r="Q479" s="1289"/>
      <c r="R479" s="1289"/>
      <c r="S479" s="1289"/>
      <c r="T479" s="1289"/>
      <c r="U479" s="1289"/>
      <c r="V479" s="1289"/>
      <c r="W479" s="1289"/>
      <c r="X479" s="1289"/>
      <c r="Y479" s="1289"/>
      <c r="Z479" s="1289"/>
      <c r="AA479" s="1289"/>
      <c r="AB479" s="1289"/>
      <c r="AC479" s="1289"/>
      <c r="AD479" s="1289"/>
    </row>
    <row r="480" spans="2:30">
      <c r="B480" s="1289"/>
      <c r="C480" s="1289"/>
      <c r="D480" s="1289"/>
      <c r="E480" s="1289"/>
      <c r="F480" s="1289"/>
      <c r="G480" s="1289"/>
      <c r="H480" s="1289"/>
      <c r="I480" s="1289"/>
      <c r="J480" s="1289"/>
      <c r="K480" s="1289"/>
      <c r="L480" s="1289"/>
      <c r="M480" s="1289"/>
      <c r="N480" s="1289"/>
      <c r="O480" s="1289"/>
      <c r="P480" s="1289"/>
      <c r="Q480" s="1289"/>
      <c r="R480" s="1289"/>
      <c r="S480" s="1289"/>
      <c r="T480" s="1289"/>
      <c r="U480" s="1289"/>
      <c r="V480" s="1289"/>
      <c r="W480" s="1289"/>
      <c r="X480" s="1289"/>
      <c r="Y480" s="1289"/>
      <c r="Z480" s="1289"/>
      <c r="AA480" s="1289"/>
      <c r="AB480" s="1289"/>
      <c r="AC480" s="1289"/>
      <c r="AD480" s="1289"/>
    </row>
    <row r="481" spans="2:30">
      <c r="B481" s="1289"/>
      <c r="C481" s="1289"/>
      <c r="D481" s="1289"/>
      <c r="E481" s="1289"/>
      <c r="F481" s="1289"/>
      <c r="G481" s="1289"/>
      <c r="H481" s="1289"/>
      <c r="I481" s="1289"/>
      <c r="J481" s="1289"/>
      <c r="K481" s="1289"/>
      <c r="L481" s="1289"/>
      <c r="M481" s="1289"/>
      <c r="N481" s="1289"/>
      <c r="O481" s="1289"/>
      <c r="P481" s="1289"/>
      <c r="Q481" s="1289"/>
      <c r="R481" s="1289"/>
      <c r="S481" s="1289"/>
      <c r="T481" s="1289"/>
      <c r="U481" s="1289"/>
      <c r="V481" s="1289"/>
      <c r="W481" s="1289"/>
      <c r="X481" s="1289"/>
      <c r="Y481" s="1289"/>
      <c r="Z481" s="1289"/>
      <c r="AA481" s="1289"/>
      <c r="AB481" s="1289"/>
      <c r="AC481" s="1289"/>
      <c r="AD481" s="1289"/>
    </row>
    <row r="482" spans="2:30">
      <c r="B482" s="1289"/>
      <c r="C482" s="1289"/>
      <c r="D482" s="1289"/>
      <c r="E482" s="1289"/>
      <c r="F482" s="1289"/>
      <c r="G482" s="1289"/>
      <c r="H482" s="1289"/>
      <c r="I482" s="1289"/>
      <c r="J482" s="1289"/>
      <c r="K482" s="1289"/>
      <c r="L482" s="1289"/>
      <c r="M482" s="1289"/>
      <c r="N482" s="1289"/>
      <c r="O482" s="1289"/>
      <c r="P482" s="1289"/>
      <c r="Q482" s="1289"/>
      <c r="R482" s="1289"/>
      <c r="S482" s="1289"/>
      <c r="T482" s="1289"/>
      <c r="U482" s="1289"/>
      <c r="V482" s="1289"/>
      <c r="W482" s="1289"/>
      <c r="X482" s="1289"/>
      <c r="Y482" s="1289"/>
      <c r="Z482" s="1289"/>
      <c r="AA482" s="1289"/>
      <c r="AB482" s="1289"/>
      <c r="AC482" s="1289"/>
      <c r="AD482" s="1289"/>
    </row>
    <row r="483" spans="2:30">
      <c r="B483" s="1289"/>
      <c r="C483" s="1289"/>
      <c r="D483" s="1289"/>
      <c r="E483" s="1289"/>
      <c r="F483" s="1289"/>
      <c r="G483" s="1289"/>
      <c r="H483" s="1289"/>
      <c r="I483" s="1289"/>
      <c r="J483" s="1289"/>
      <c r="K483" s="1289"/>
      <c r="L483" s="1289"/>
      <c r="M483" s="1289"/>
      <c r="N483" s="1289"/>
      <c r="O483" s="1289"/>
      <c r="P483" s="1289"/>
      <c r="Q483" s="1289"/>
      <c r="R483" s="1289"/>
      <c r="S483" s="1289"/>
      <c r="T483" s="1289"/>
      <c r="U483" s="1289"/>
      <c r="V483" s="1289"/>
      <c r="W483" s="1289"/>
      <c r="X483" s="1289"/>
      <c r="Y483" s="1289"/>
      <c r="Z483" s="1289"/>
      <c r="AA483" s="1289"/>
      <c r="AB483" s="1289"/>
      <c r="AC483" s="1289"/>
      <c r="AD483" s="1289"/>
    </row>
    <row r="484" spans="2:30">
      <c r="B484" s="1289"/>
      <c r="C484" s="1289"/>
      <c r="D484" s="1289"/>
      <c r="E484" s="1289"/>
      <c r="F484" s="1289"/>
      <c r="G484" s="1289"/>
      <c r="H484" s="1289"/>
      <c r="I484" s="1289"/>
      <c r="J484" s="1289"/>
      <c r="K484" s="1289"/>
      <c r="L484" s="1289"/>
      <c r="M484" s="1289"/>
      <c r="N484" s="1289"/>
      <c r="O484" s="1289"/>
      <c r="P484" s="1289"/>
      <c r="Q484" s="1289"/>
      <c r="R484" s="1289"/>
      <c r="S484" s="1289"/>
      <c r="T484" s="1289"/>
      <c r="U484" s="1289"/>
      <c r="V484" s="1289"/>
      <c r="W484" s="1289"/>
      <c r="X484" s="1289"/>
      <c r="Y484" s="1289"/>
      <c r="Z484" s="1289"/>
      <c r="AA484" s="1289"/>
      <c r="AB484" s="1289"/>
      <c r="AC484" s="1289"/>
      <c r="AD484" s="1289"/>
    </row>
    <row r="485" spans="2:30">
      <c r="B485" s="1289"/>
      <c r="C485" s="1289"/>
      <c r="D485" s="1289"/>
      <c r="E485" s="1289"/>
      <c r="F485" s="1289"/>
      <c r="G485" s="1289"/>
      <c r="H485" s="1289"/>
      <c r="I485" s="1289"/>
      <c r="J485" s="1289"/>
      <c r="K485" s="1289"/>
      <c r="L485" s="1289"/>
      <c r="M485" s="1289"/>
      <c r="N485" s="1289"/>
      <c r="O485" s="1289"/>
      <c r="P485" s="1289"/>
      <c r="Q485" s="1289"/>
      <c r="R485" s="1289"/>
      <c r="S485" s="1289"/>
      <c r="T485" s="1289"/>
      <c r="U485" s="1289"/>
      <c r="V485" s="1289"/>
      <c r="W485" s="1289"/>
      <c r="X485" s="1289"/>
      <c r="Y485" s="1289"/>
      <c r="Z485" s="1289"/>
      <c r="AA485" s="1289"/>
      <c r="AB485" s="1289"/>
      <c r="AC485" s="1289"/>
      <c r="AD485" s="1289"/>
    </row>
    <row r="486" spans="2:30">
      <c r="B486" s="1289"/>
      <c r="C486" s="1289"/>
      <c r="D486" s="1289"/>
      <c r="E486" s="1289"/>
      <c r="F486" s="1289"/>
      <c r="G486" s="1289"/>
      <c r="H486" s="1289"/>
      <c r="I486" s="1289"/>
      <c r="J486" s="1289"/>
      <c r="K486" s="1289"/>
      <c r="L486" s="1289"/>
      <c r="M486" s="1289"/>
      <c r="N486" s="1289"/>
      <c r="O486" s="1289"/>
      <c r="P486" s="1289"/>
      <c r="Q486" s="1289"/>
      <c r="R486" s="1289"/>
      <c r="S486" s="1289"/>
      <c r="T486" s="1289"/>
      <c r="U486" s="1289"/>
      <c r="V486" s="1289"/>
      <c r="W486" s="1289"/>
      <c r="X486" s="1289"/>
      <c r="Y486" s="1289"/>
      <c r="Z486" s="1289"/>
      <c r="AA486" s="1289"/>
      <c r="AB486" s="1289"/>
      <c r="AC486" s="1289"/>
      <c r="AD486" s="1289"/>
    </row>
    <row r="487" spans="2:30">
      <c r="B487" s="1289"/>
      <c r="C487" s="1289"/>
      <c r="D487" s="1289"/>
      <c r="E487" s="1289"/>
      <c r="F487" s="1289"/>
      <c r="G487" s="1289"/>
      <c r="H487" s="1289"/>
      <c r="I487" s="1289"/>
      <c r="J487" s="1289"/>
      <c r="K487" s="1289"/>
      <c r="L487" s="1289"/>
      <c r="M487" s="1289"/>
      <c r="N487" s="1289"/>
      <c r="O487" s="1289"/>
      <c r="P487" s="1289"/>
      <c r="Q487" s="1289"/>
      <c r="R487" s="1289"/>
      <c r="S487" s="1289"/>
      <c r="T487" s="1289"/>
      <c r="U487" s="1289"/>
      <c r="V487" s="1289"/>
      <c r="W487" s="1289"/>
      <c r="X487" s="1289"/>
      <c r="Y487" s="1289"/>
      <c r="Z487" s="1289"/>
      <c r="AA487" s="1289"/>
      <c r="AB487" s="1289"/>
      <c r="AC487" s="1289"/>
      <c r="AD487" s="1289"/>
    </row>
    <row r="488" spans="2:30">
      <c r="B488" s="1289"/>
      <c r="C488" s="1289"/>
      <c r="D488" s="1289"/>
      <c r="E488" s="1289"/>
      <c r="F488" s="1289"/>
      <c r="G488" s="1289"/>
      <c r="H488" s="1289"/>
      <c r="I488" s="1289"/>
      <c r="J488" s="1289"/>
      <c r="K488" s="1289"/>
      <c r="L488" s="1289"/>
      <c r="M488" s="1289"/>
      <c r="N488" s="1289"/>
      <c r="O488" s="1289"/>
      <c r="P488" s="1289"/>
      <c r="Q488" s="1289"/>
      <c r="R488" s="1289"/>
      <c r="S488" s="1289"/>
      <c r="T488" s="1289"/>
      <c r="U488" s="1289"/>
      <c r="V488" s="1289"/>
      <c r="W488" s="1289"/>
      <c r="X488" s="1289"/>
      <c r="Y488" s="1289"/>
      <c r="Z488" s="1289"/>
      <c r="AA488" s="1289"/>
      <c r="AB488" s="1289"/>
      <c r="AC488" s="1289"/>
      <c r="AD488" s="1289"/>
    </row>
    <row r="489" spans="2:30">
      <c r="B489" s="1289"/>
      <c r="C489" s="1289"/>
      <c r="D489" s="1289"/>
      <c r="E489" s="1289"/>
      <c r="F489" s="1289"/>
      <c r="G489" s="1289"/>
      <c r="H489" s="1289"/>
      <c r="I489" s="1289"/>
      <c r="J489" s="1289"/>
      <c r="K489" s="1289"/>
      <c r="L489" s="1289"/>
      <c r="M489" s="1289"/>
      <c r="N489" s="1289"/>
      <c r="O489" s="1289"/>
      <c r="P489" s="1289"/>
      <c r="Q489" s="1289"/>
      <c r="R489" s="1289"/>
      <c r="S489" s="1289"/>
      <c r="T489" s="1289"/>
      <c r="U489" s="1289"/>
      <c r="V489" s="1289"/>
      <c r="W489" s="1289"/>
      <c r="X489" s="1289"/>
      <c r="Y489" s="1289"/>
      <c r="Z489" s="1289"/>
      <c r="AA489" s="1289"/>
      <c r="AB489" s="1289"/>
      <c r="AC489" s="1289"/>
      <c r="AD489" s="1289"/>
    </row>
    <row r="490" spans="2:30">
      <c r="B490" s="1289"/>
      <c r="C490" s="1289"/>
      <c r="D490" s="1289"/>
      <c r="E490" s="1289"/>
      <c r="F490" s="1289"/>
      <c r="G490" s="1289"/>
      <c r="H490" s="1289"/>
      <c r="I490" s="1289"/>
      <c r="J490" s="1289"/>
      <c r="K490" s="1289"/>
      <c r="L490" s="1289"/>
      <c r="M490" s="1289"/>
      <c r="N490" s="1289"/>
      <c r="O490" s="1289"/>
      <c r="P490" s="1289"/>
      <c r="Q490" s="1289"/>
      <c r="R490" s="1289"/>
      <c r="S490" s="1289"/>
      <c r="T490" s="1289"/>
      <c r="U490" s="1289"/>
      <c r="V490" s="1289"/>
      <c r="W490" s="1289"/>
      <c r="X490" s="1289"/>
      <c r="Y490" s="1289"/>
      <c r="Z490" s="1289"/>
      <c r="AA490" s="1289"/>
      <c r="AB490" s="1289"/>
      <c r="AC490" s="1289"/>
      <c r="AD490" s="1289"/>
    </row>
    <row r="491" spans="2:30">
      <c r="B491" s="1289"/>
      <c r="C491" s="1289"/>
      <c r="D491" s="1289"/>
      <c r="E491" s="1289"/>
      <c r="F491" s="1289"/>
      <c r="G491" s="1289"/>
      <c r="H491" s="1289"/>
      <c r="I491" s="1289"/>
      <c r="J491" s="1289"/>
      <c r="K491" s="1289"/>
      <c r="L491" s="1289"/>
      <c r="M491" s="1289"/>
      <c r="N491" s="1289"/>
      <c r="O491" s="1289"/>
      <c r="P491" s="1289"/>
      <c r="Q491" s="1289"/>
      <c r="R491" s="1289"/>
      <c r="S491" s="1289"/>
      <c r="T491" s="1289"/>
      <c r="U491" s="1289"/>
      <c r="V491" s="1289"/>
      <c r="W491" s="1289"/>
      <c r="X491" s="1289"/>
      <c r="Y491" s="1289"/>
      <c r="Z491" s="1289"/>
      <c r="AA491" s="1289"/>
      <c r="AB491" s="1289"/>
      <c r="AC491" s="1289"/>
      <c r="AD491" s="1289"/>
    </row>
    <row r="492" spans="2:30">
      <c r="B492" s="1289"/>
      <c r="C492" s="1289"/>
      <c r="D492" s="1289"/>
      <c r="E492" s="1289"/>
      <c r="F492" s="1289"/>
      <c r="G492" s="1289"/>
      <c r="H492" s="1289"/>
      <c r="I492" s="1289"/>
      <c r="J492" s="1289"/>
      <c r="K492" s="1289"/>
      <c r="L492" s="1289"/>
      <c r="M492" s="1289"/>
      <c r="N492" s="1289"/>
      <c r="O492" s="1289"/>
      <c r="P492" s="1289"/>
      <c r="Q492" s="1289"/>
      <c r="R492" s="1289"/>
      <c r="S492" s="1289"/>
      <c r="T492" s="1289"/>
      <c r="U492" s="1289"/>
      <c r="V492" s="1289"/>
      <c r="W492" s="1289"/>
      <c r="X492" s="1289"/>
      <c r="Y492" s="1289"/>
      <c r="Z492" s="1289"/>
      <c r="AA492" s="1289"/>
      <c r="AB492" s="1289"/>
      <c r="AC492" s="1289"/>
      <c r="AD492" s="1289"/>
    </row>
    <row r="493" spans="2:30">
      <c r="B493" s="1289"/>
      <c r="C493" s="1289"/>
      <c r="D493" s="1289"/>
      <c r="E493" s="1289"/>
      <c r="F493" s="1289"/>
      <c r="G493" s="1289"/>
      <c r="H493" s="1289"/>
      <c r="I493" s="1289"/>
      <c r="J493" s="1289"/>
      <c r="K493" s="1289"/>
      <c r="L493" s="1289"/>
      <c r="M493" s="1289"/>
      <c r="N493" s="1289"/>
      <c r="O493" s="1289"/>
      <c r="P493" s="1289"/>
      <c r="Q493" s="1289"/>
      <c r="R493" s="1289"/>
      <c r="S493" s="1289"/>
      <c r="T493" s="1289"/>
      <c r="U493" s="1289"/>
      <c r="V493" s="1289"/>
      <c r="W493" s="1289"/>
      <c r="X493" s="1289"/>
      <c r="Y493" s="1289"/>
      <c r="Z493" s="1289"/>
      <c r="AA493" s="1289"/>
      <c r="AB493" s="1289"/>
      <c r="AC493" s="1289"/>
      <c r="AD493" s="1289"/>
    </row>
    <row r="494" spans="2:30">
      <c r="B494" s="1289"/>
      <c r="C494" s="1289"/>
      <c r="D494" s="1289"/>
      <c r="E494" s="1289"/>
      <c r="F494" s="1289"/>
      <c r="G494" s="1289"/>
      <c r="H494" s="1289"/>
      <c r="I494" s="1289"/>
      <c r="J494" s="1289"/>
      <c r="K494" s="1289"/>
      <c r="L494" s="1289"/>
      <c r="M494" s="1289"/>
      <c r="N494" s="1289"/>
      <c r="O494" s="1289"/>
      <c r="P494" s="1289"/>
      <c r="Q494" s="1289"/>
      <c r="R494" s="1289"/>
      <c r="S494" s="1289"/>
      <c r="T494" s="1289"/>
      <c r="U494" s="1289"/>
      <c r="V494" s="1289"/>
      <c r="W494" s="1289"/>
      <c r="X494" s="1289"/>
      <c r="Y494" s="1289"/>
      <c r="Z494" s="1289"/>
      <c r="AA494" s="1289"/>
      <c r="AB494" s="1289"/>
      <c r="AC494" s="1289"/>
      <c r="AD494" s="1289"/>
    </row>
    <row r="495" spans="2:30">
      <c r="B495" s="1289"/>
      <c r="C495" s="1289"/>
      <c r="D495" s="1289"/>
      <c r="E495" s="1289"/>
      <c r="F495" s="1289"/>
      <c r="G495" s="1289"/>
      <c r="H495" s="1289"/>
      <c r="I495" s="1289"/>
      <c r="J495" s="1289"/>
      <c r="K495" s="1289"/>
      <c r="L495" s="1289"/>
      <c r="M495" s="1289"/>
      <c r="N495" s="1289"/>
      <c r="O495" s="1289"/>
      <c r="P495" s="1289"/>
      <c r="Q495" s="1289"/>
      <c r="R495" s="1289"/>
      <c r="S495" s="1289"/>
      <c r="T495" s="1289"/>
      <c r="U495" s="1289"/>
      <c r="V495" s="1289"/>
      <c r="W495" s="1289"/>
      <c r="X495" s="1289"/>
      <c r="Y495" s="1289"/>
      <c r="Z495" s="1289"/>
      <c r="AA495" s="1289"/>
      <c r="AB495" s="1289"/>
      <c r="AC495" s="1289"/>
      <c r="AD495" s="1289"/>
    </row>
    <row r="496" spans="2:30">
      <c r="B496" s="1289"/>
      <c r="C496" s="1289"/>
      <c r="D496" s="1289"/>
      <c r="E496" s="1289"/>
      <c r="F496" s="1289"/>
      <c r="G496" s="1289"/>
      <c r="H496" s="1289"/>
      <c r="I496" s="1289"/>
      <c r="J496" s="1289"/>
      <c r="K496" s="1289"/>
      <c r="L496" s="1289"/>
      <c r="M496" s="1289"/>
      <c r="N496" s="1289"/>
      <c r="O496" s="1289"/>
      <c r="P496" s="1289"/>
      <c r="Q496" s="1289"/>
      <c r="R496" s="1289"/>
      <c r="S496" s="1289"/>
      <c r="T496" s="1289"/>
      <c r="U496" s="1289"/>
      <c r="V496" s="1289"/>
      <c r="W496" s="1289"/>
      <c r="X496" s="1289"/>
      <c r="Y496" s="1289"/>
      <c r="Z496" s="1289"/>
      <c r="AA496" s="1289"/>
      <c r="AB496" s="1289"/>
      <c r="AC496" s="1289"/>
      <c r="AD496" s="1289"/>
    </row>
    <row r="497" spans="2:30">
      <c r="B497" s="1289"/>
      <c r="C497" s="1289"/>
      <c r="D497" s="1289"/>
      <c r="E497" s="1289"/>
      <c r="F497" s="1289"/>
      <c r="G497" s="1289"/>
      <c r="H497" s="1289"/>
      <c r="I497" s="1289"/>
      <c r="J497" s="1289"/>
      <c r="K497" s="1289"/>
      <c r="L497" s="1289"/>
      <c r="M497" s="1289"/>
      <c r="N497" s="1289"/>
      <c r="O497" s="1289"/>
      <c r="P497" s="1289"/>
      <c r="Q497" s="1289"/>
      <c r="R497" s="1289"/>
      <c r="S497" s="1289"/>
      <c r="T497" s="1289"/>
      <c r="U497" s="1289"/>
      <c r="V497" s="1289"/>
      <c r="W497" s="1289"/>
      <c r="X497" s="1289"/>
      <c r="Y497" s="1289"/>
      <c r="Z497" s="1289"/>
      <c r="AA497" s="1289"/>
      <c r="AB497" s="1289"/>
      <c r="AC497" s="1289"/>
      <c r="AD497" s="1289"/>
    </row>
    <row r="498" spans="2:30">
      <c r="B498" s="1289"/>
      <c r="C498" s="1289"/>
      <c r="D498" s="1289"/>
      <c r="E498" s="1289"/>
      <c r="F498" s="1289"/>
      <c r="G498" s="1289"/>
      <c r="H498" s="1289"/>
      <c r="I498" s="1289"/>
      <c r="J498" s="1289"/>
      <c r="K498" s="1289"/>
      <c r="L498" s="1289"/>
      <c r="M498" s="1289"/>
      <c r="N498" s="1289"/>
      <c r="O498" s="1289"/>
      <c r="P498" s="1289"/>
      <c r="Q498" s="1289"/>
      <c r="R498" s="1289"/>
      <c r="S498" s="1289"/>
      <c r="T498" s="1289"/>
      <c r="U498" s="1289"/>
      <c r="V498" s="1289"/>
      <c r="W498" s="1289"/>
      <c r="X498" s="1289"/>
      <c r="Y498" s="1289"/>
      <c r="Z498" s="1289"/>
      <c r="AA498" s="1289"/>
      <c r="AB498" s="1289"/>
      <c r="AC498" s="1289"/>
      <c r="AD498" s="1289"/>
    </row>
    <row r="499" spans="2:30">
      <c r="B499" s="1289"/>
      <c r="C499" s="1289"/>
      <c r="D499" s="1289"/>
      <c r="E499" s="1289"/>
      <c r="F499" s="1289"/>
      <c r="G499" s="1289"/>
      <c r="H499" s="1289"/>
      <c r="I499" s="1289"/>
      <c r="J499" s="1289"/>
      <c r="K499" s="1289"/>
      <c r="L499" s="1289"/>
      <c r="M499" s="1289"/>
      <c r="N499" s="1289"/>
      <c r="O499" s="1289"/>
      <c r="P499" s="1289"/>
      <c r="Q499" s="1289"/>
      <c r="R499" s="1289"/>
      <c r="S499" s="1289"/>
      <c r="T499" s="1289"/>
      <c r="U499" s="1289"/>
      <c r="V499" s="1289"/>
      <c r="W499" s="1289"/>
      <c r="X499" s="1289"/>
      <c r="Y499" s="1289"/>
      <c r="Z499" s="1289"/>
      <c r="AA499" s="1289"/>
      <c r="AB499" s="1289"/>
      <c r="AC499" s="1289"/>
      <c r="AD499" s="1289"/>
    </row>
    <row r="500" spans="2:30">
      <c r="B500" s="1289"/>
      <c r="C500" s="1289"/>
      <c r="D500" s="1289"/>
      <c r="E500" s="1289"/>
      <c r="F500" s="1289"/>
      <c r="G500" s="1289"/>
      <c r="H500" s="1289"/>
      <c r="I500" s="1289"/>
      <c r="J500" s="1289"/>
      <c r="K500" s="1289"/>
      <c r="L500" s="1289"/>
      <c r="M500" s="1289"/>
      <c r="N500" s="1289"/>
      <c r="O500" s="1289"/>
      <c r="P500" s="1289"/>
      <c r="Q500" s="1289"/>
      <c r="R500" s="1289"/>
      <c r="S500" s="1289"/>
      <c r="T500" s="1289"/>
      <c r="U500" s="1289"/>
      <c r="V500" s="1289"/>
      <c r="W500" s="1289"/>
      <c r="X500" s="1289"/>
      <c r="Y500" s="1289"/>
      <c r="Z500" s="1289"/>
      <c r="AA500" s="1289"/>
      <c r="AB500" s="1289"/>
      <c r="AC500" s="1289"/>
      <c r="AD500" s="1289"/>
    </row>
    <row r="501" spans="2:30">
      <c r="B501" s="1289"/>
      <c r="C501" s="1289"/>
      <c r="D501" s="1289"/>
      <c r="E501" s="1289"/>
      <c r="F501" s="1289"/>
      <c r="G501" s="1289"/>
      <c r="H501" s="1289"/>
      <c r="I501" s="1289"/>
      <c r="J501" s="1289"/>
      <c r="K501" s="1289"/>
      <c r="L501" s="1289"/>
      <c r="M501" s="1289"/>
      <c r="N501" s="1289"/>
      <c r="O501" s="1289"/>
      <c r="P501" s="1289"/>
      <c r="Q501" s="1289"/>
      <c r="R501" s="1289"/>
      <c r="S501" s="1289"/>
      <c r="T501" s="1289"/>
      <c r="U501" s="1289"/>
      <c r="V501" s="1289"/>
      <c r="W501" s="1289"/>
      <c r="X501" s="1289"/>
      <c r="Y501" s="1289"/>
      <c r="Z501" s="1289"/>
      <c r="AA501" s="1289"/>
      <c r="AB501" s="1289"/>
      <c r="AC501" s="1289"/>
      <c r="AD501" s="1289"/>
    </row>
    <row r="502" spans="2:30">
      <c r="B502" s="1289"/>
      <c r="C502" s="1289"/>
      <c r="D502" s="1289"/>
      <c r="E502" s="1289"/>
      <c r="F502" s="1289"/>
      <c r="G502" s="1289"/>
      <c r="H502" s="1289"/>
      <c r="I502" s="1289"/>
      <c r="J502" s="1289"/>
      <c r="K502" s="1289"/>
      <c r="L502" s="1289"/>
      <c r="M502" s="1289"/>
      <c r="N502" s="1289"/>
      <c r="O502" s="1289"/>
      <c r="P502" s="1289"/>
      <c r="Q502" s="1289"/>
      <c r="R502" s="1289"/>
      <c r="S502" s="1289"/>
      <c r="T502" s="1289"/>
      <c r="U502" s="1289"/>
      <c r="V502" s="1289"/>
      <c r="W502" s="1289"/>
      <c r="X502" s="1289"/>
      <c r="Y502" s="1289"/>
      <c r="Z502" s="1289"/>
      <c r="AA502" s="1289"/>
      <c r="AB502" s="1289"/>
      <c r="AC502" s="1289"/>
      <c r="AD502" s="1289"/>
    </row>
    <row r="503" spans="2:30">
      <c r="B503" s="1289"/>
      <c r="C503" s="1289"/>
      <c r="D503" s="1289"/>
      <c r="E503" s="1289"/>
      <c r="F503" s="1289"/>
      <c r="G503" s="1289"/>
      <c r="H503" s="1289"/>
      <c r="I503" s="1289"/>
      <c r="J503" s="1289"/>
      <c r="K503" s="1289"/>
      <c r="L503" s="1289"/>
      <c r="M503" s="1289"/>
      <c r="N503" s="1289"/>
      <c r="O503" s="1289"/>
      <c r="P503" s="1289"/>
      <c r="Q503" s="1289"/>
      <c r="R503" s="1289"/>
      <c r="S503" s="1289"/>
      <c r="T503" s="1289"/>
      <c r="U503" s="1289"/>
      <c r="V503" s="1289"/>
      <c r="W503" s="1289"/>
      <c r="X503" s="1289"/>
      <c r="Y503" s="1289"/>
      <c r="Z503" s="1289"/>
      <c r="AA503" s="1289"/>
      <c r="AB503" s="1289"/>
      <c r="AC503" s="1289"/>
      <c r="AD503" s="1289"/>
    </row>
    <row r="504" spans="2:30">
      <c r="B504" s="1289"/>
      <c r="C504" s="1289"/>
      <c r="D504" s="1289"/>
      <c r="E504" s="1289"/>
      <c r="F504" s="1289"/>
      <c r="G504" s="1289"/>
      <c r="H504" s="1289"/>
      <c r="I504" s="1289"/>
      <c r="J504" s="1289"/>
      <c r="K504" s="1289"/>
      <c r="L504" s="1289"/>
      <c r="M504" s="1289"/>
      <c r="N504" s="1289"/>
      <c r="O504" s="1289"/>
      <c r="P504" s="1289"/>
      <c r="Q504" s="1289"/>
      <c r="R504" s="1289"/>
      <c r="S504" s="1289"/>
      <c r="T504" s="1289"/>
      <c r="U504" s="1289"/>
      <c r="V504" s="1289"/>
      <c r="W504" s="1289"/>
      <c r="X504" s="1289"/>
      <c r="Y504" s="1289"/>
      <c r="Z504" s="1289"/>
      <c r="AA504" s="1289"/>
      <c r="AB504" s="1289"/>
      <c r="AC504" s="1289"/>
      <c r="AD504" s="1289"/>
    </row>
    <row r="505" spans="2:30">
      <c r="B505" s="1289"/>
      <c r="C505" s="1289"/>
      <c r="D505" s="1289"/>
      <c r="E505" s="1289"/>
      <c r="F505" s="1289"/>
      <c r="G505" s="1289"/>
      <c r="H505" s="1289"/>
      <c r="I505" s="1289"/>
      <c r="J505" s="1289"/>
      <c r="K505" s="1289"/>
      <c r="L505" s="1289"/>
      <c r="M505" s="1289"/>
      <c r="N505" s="1289"/>
      <c r="O505" s="1289"/>
      <c r="P505" s="1289"/>
      <c r="Q505" s="1289"/>
      <c r="R505" s="1289"/>
      <c r="S505" s="1289"/>
      <c r="T505" s="1289"/>
      <c r="U505" s="1289"/>
      <c r="V505" s="1289"/>
      <c r="W505" s="1289"/>
      <c r="X505" s="1289"/>
      <c r="Y505" s="1289"/>
      <c r="Z505" s="1289"/>
      <c r="AA505" s="1289"/>
      <c r="AB505" s="1289"/>
      <c r="AC505" s="1289"/>
      <c r="AD505" s="1289"/>
    </row>
    <row r="506" spans="2:30">
      <c r="B506" s="1289"/>
      <c r="C506" s="1289"/>
      <c r="D506" s="1289"/>
      <c r="E506" s="1289"/>
      <c r="F506" s="1289"/>
      <c r="G506" s="1289"/>
      <c r="H506" s="1289"/>
      <c r="I506" s="1289"/>
      <c r="J506" s="1289"/>
      <c r="K506" s="1289"/>
      <c r="L506" s="1289"/>
      <c r="M506" s="1289"/>
      <c r="N506" s="1289"/>
      <c r="O506" s="1289"/>
      <c r="P506" s="1289"/>
      <c r="Q506" s="1289"/>
      <c r="R506" s="1289"/>
      <c r="S506" s="1289"/>
      <c r="T506" s="1289"/>
      <c r="U506" s="1289"/>
      <c r="V506" s="1289"/>
      <c r="W506" s="1289"/>
      <c r="X506" s="1289"/>
      <c r="Y506" s="1289"/>
      <c r="Z506" s="1289"/>
      <c r="AA506" s="1289"/>
      <c r="AB506" s="1289"/>
      <c r="AC506" s="1289"/>
      <c r="AD506" s="1289"/>
    </row>
    <row r="507" spans="2:30">
      <c r="B507" s="1289"/>
      <c r="C507" s="1289"/>
      <c r="D507" s="1289"/>
      <c r="E507" s="1289"/>
      <c r="F507" s="1289"/>
      <c r="G507" s="1289"/>
      <c r="H507" s="1289"/>
      <c r="I507" s="1289"/>
      <c r="J507" s="1289"/>
      <c r="K507" s="1289"/>
      <c r="L507" s="1289"/>
      <c r="M507" s="1289"/>
      <c r="N507" s="1289"/>
      <c r="O507" s="1289"/>
      <c r="P507" s="1289"/>
      <c r="Q507" s="1289"/>
      <c r="R507" s="1289"/>
      <c r="S507" s="1289"/>
      <c r="T507" s="1289"/>
      <c r="U507" s="1289"/>
      <c r="V507" s="1289"/>
      <c r="W507" s="1289"/>
      <c r="X507" s="1289"/>
      <c r="Y507" s="1289"/>
      <c r="Z507" s="1289"/>
      <c r="AA507" s="1289"/>
      <c r="AB507" s="1289"/>
      <c r="AC507" s="1289"/>
      <c r="AD507" s="1289"/>
    </row>
    <row r="508" spans="2:30">
      <c r="B508" s="1289"/>
      <c r="C508" s="1289"/>
      <c r="D508" s="1289"/>
      <c r="E508" s="1289"/>
      <c r="F508" s="1289"/>
      <c r="G508" s="1289"/>
      <c r="H508" s="1289"/>
      <c r="I508" s="1289"/>
      <c r="J508" s="1289"/>
      <c r="K508" s="1289"/>
      <c r="L508" s="1289"/>
      <c r="M508" s="1289"/>
      <c r="N508" s="1289"/>
      <c r="O508" s="1289"/>
      <c r="P508" s="1289"/>
      <c r="Q508" s="1289"/>
      <c r="R508" s="1289"/>
      <c r="S508" s="1289"/>
      <c r="T508" s="1289"/>
      <c r="U508" s="1289"/>
      <c r="V508" s="1289"/>
      <c r="W508" s="1289"/>
      <c r="X508" s="1289"/>
      <c r="Y508" s="1289"/>
      <c r="Z508" s="1289"/>
      <c r="AA508" s="1289"/>
      <c r="AB508" s="1289"/>
      <c r="AC508" s="1289"/>
      <c r="AD508" s="1289"/>
    </row>
    <row r="509" spans="2:30">
      <c r="B509" s="1289"/>
      <c r="C509" s="1289"/>
      <c r="D509" s="1289"/>
      <c r="E509" s="1289"/>
      <c r="F509" s="1289"/>
      <c r="G509" s="1289"/>
      <c r="H509" s="1289"/>
      <c r="I509" s="1289"/>
      <c r="J509" s="1289"/>
      <c r="K509" s="1289"/>
      <c r="L509" s="1289"/>
      <c r="M509" s="1289"/>
      <c r="N509" s="1289"/>
      <c r="O509" s="1289"/>
      <c r="P509" s="1289"/>
      <c r="Q509" s="1289"/>
      <c r="R509" s="1289"/>
      <c r="S509" s="1289"/>
      <c r="T509" s="1289"/>
      <c r="U509" s="1289"/>
      <c r="V509" s="1289"/>
      <c r="W509" s="1289"/>
      <c r="X509" s="1289"/>
      <c r="Y509" s="1289"/>
      <c r="Z509" s="1289"/>
      <c r="AA509" s="1289"/>
      <c r="AB509" s="1289"/>
      <c r="AC509" s="1289"/>
      <c r="AD509" s="1289"/>
    </row>
    <row r="510" spans="2:30">
      <c r="B510" s="1289"/>
      <c r="C510" s="1289"/>
      <c r="D510" s="1289"/>
      <c r="E510" s="1289"/>
      <c r="F510" s="1289"/>
      <c r="G510" s="1289"/>
      <c r="H510" s="1289"/>
      <c r="I510" s="1289"/>
      <c r="J510" s="1289"/>
      <c r="K510" s="1289"/>
      <c r="L510" s="1289"/>
      <c r="M510" s="1289"/>
      <c r="N510" s="1289"/>
      <c r="O510" s="1289"/>
      <c r="P510" s="1289"/>
      <c r="Q510" s="1289"/>
      <c r="R510" s="1289"/>
      <c r="S510" s="1289"/>
      <c r="T510" s="1289"/>
      <c r="U510" s="1289"/>
      <c r="V510" s="1289"/>
      <c r="W510" s="1289"/>
      <c r="X510" s="1289"/>
      <c r="Y510" s="1289"/>
      <c r="Z510" s="1289"/>
      <c r="AA510" s="1289"/>
      <c r="AB510" s="1289"/>
      <c r="AC510" s="1289"/>
      <c r="AD510" s="1289"/>
    </row>
    <row r="511" spans="2:30">
      <c r="B511" s="1289"/>
      <c r="C511" s="1289"/>
      <c r="D511" s="1289"/>
      <c r="E511" s="1289"/>
      <c r="F511" s="1289"/>
      <c r="G511" s="1289"/>
      <c r="H511" s="1289"/>
      <c r="I511" s="1289"/>
      <c r="J511" s="1289"/>
      <c r="K511" s="1289"/>
      <c r="L511" s="1289"/>
      <c r="M511" s="1289"/>
      <c r="N511" s="1289"/>
      <c r="O511" s="1289"/>
      <c r="P511" s="1289"/>
      <c r="Q511" s="1289"/>
      <c r="R511" s="1289"/>
      <c r="S511" s="1289"/>
      <c r="T511" s="1289"/>
      <c r="U511" s="1289"/>
      <c r="V511" s="1289"/>
      <c r="W511" s="1289"/>
      <c r="X511" s="1289"/>
      <c r="Y511" s="1289"/>
      <c r="Z511" s="1289"/>
      <c r="AA511" s="1289"/>
      <c r="AB511" s="1289"/>
      <c r="AC511" s="1289"/>
      <c r="AD511" s="1289"/>
    </row>
    <row r="512" spans="2:30">
      <c r="B512" s="1289"/>
      <c r="C512" s="1289"/>
      <c r="D512" s="1289"/>
      <c r="E512" s="1289"/>
      <c r="F512" s="1289"/>
      <c r="G512" s="1289"/>
      <c r="H512" s="1289"/>
      <c r="I512" s="1289"/>
      <c r="J512" s="1289"/>
      <c r="K512" s="1289"/>
      <c r="L512" s="1289"/>
      <c r="M512" s="1289"/>
      <c r="N512" s="1289"/>
      <c r="O512" s="1289"/>
      <c r="P512" s="1289"/>
      <c r="Q512" s="1289"/>
      <c r="R512" s="1289"/>
      <c r="S512" s="1289"/>
      <c r="T512" s="1289"/>
      <c r="U512" s="1289"/>
      <c r="V512" s="1289"/>
      <c r="W512" s="1289"/>
      <c r="X512" s="1289"/>
      <c r="Y512" s="1289"/>
      <c r="Z512" s="1289"/>
      <c r="AA512" s="1289"/>
      <c r="AB512" s="1289"/>
      <c r="AC512" s="1289"/>
      <c r="AD512" s="1289"/>
    </row>
    <row r="513" spans="2:30">
      <c r="B513" s="1289"/>
      <c r="C513" s="1289"/>
      <c r="D513" s="1289"/>
      <c r="E513" s="1289"/>
      <c r="F513" s="1289"/>
      <c r="G513" s="1289"/>
      <c r="H513" s="1289"/>
      <c r="I513" s="1289"/>
      <c r="J513" s="1289"/>
      <c r="K513" s="1289"/>
      <c r="L513" s="1289"/>
      <c r="M513" s="1289"/>
      <c r="N513" s="1289"/>
      <c r="O513" s="1289"/>
      <c r="P513" s="1289"/>
      <c r="Q513" s="1289"/>
      <c r="R513" s="1289"/>
      <c r="S513" s="1289"/>
      <c r="T513" s="1289"/>
      <c r="U513" s="1289"/>
      <c r="V513" s="1289"/>
      <c r="W513" s="1289"/>
      <c r="X513" s="1289"/>
      <c r="Y513" s="1289"/>
      <c r="Z513" s="1289"/>
      <c r="AA513" s="1289"/>
      <c r="AB513" s="1289"/>
      <c r="AC513" s="1289"/>
      <c r="AD513" s="1289"/>
    </row>
    <row r="514" spans="2:30">
      <c r="B514" s="1289"/>
      <c r="C514" s="1289"/>
      <c r="D514" s="1289"/>
      <c r="E514" s="1289"/>
      <c r="F514" s="1289"/>
      <c r="G514" s="1289"/>
      <c r="H514" s="1289"/>
      <c r="I514" s="1289"/>
      <c r="J514" s="1289"/>
      <c r="K514" s="1289"/>
      <c r="L514" s="1289"/>
      <c r="M514" s="1289"/>
      <c r="N514" s="1289"/>
      <c r="O514" s="1289"/>
      <c r="P514" s="1289"/>
      <c r="Q514" s="1289"/>
      <c r="R514" s="1289"/>
      <c r="S514" s="1289"/>
      <c r="T514" s="1289"/>
      <c r="U514" s="1289"/>
      <c r="V514" s="1289"/>
      <c r="W514" s="1289"/>
      <c r="X514" s="1289"/>
      <c r="Y514" s="1289"/>
      <c r="Z514" s="1289"/>
      <c r="AA514" s="1289"/>
      <c r="AB514" s="1289"/>
      <c r="AC514" s="1289"/>
      <c r="AD514" s="1289"/>
    </row>
    <row r="515" spans="2:30">
      <c r="B515" s="1289"/>
      <c r="C515" s="1289"/>
      <c r="D515" s="1289"/>
      <c r="E515" s="1289"/>
      <c r="F515" s="1289"/>
      <c r="G515" s="1289"/>
      <c r="H515" s="1289"/>
      <c r="I515" s="1289"/>
      <c r="J515" s="1289"/>
      <c r="K515" s="1289"/>
      <c r="L515" s="1289"/>
      <c r="M515" s="1289"/>
      <c r="N515" s="1289"/>
      <c r="O515" s="1289"/>
      <c r="P515" s="1289"/>
      <c r="Q515" s="1289"/>
      <c r="R515" s="1289"/>
      <c r="S515" s="1289"/>
      <c r="T515" s="1289"/>
      <c r="U515" s="1289"/>
      <c r="V515" s="1289"/>
      <c r="W515" s="1289"/>
      <c r="X515" s="1289"/>
      <c r="Y515" s="1289"/>
      <c r="Z515" s="1289"/>
      <c r="AA515" s="1289"/>
      <c r="AB515" s="1289"/>
      <c r="AC515" s="1289"/>
      <c r="AD515" s="1289"/>
    </row>
    <row r="516" spans="2:30">
      <c r="B516" s="1289"/>
      <c r="C516" s="1289"/>
      <c r="D516" s="1289"/>
      <c r="E516" s="1289"/>
      <c r="F516" s="1289"/>
      <c r="G516" s="1289"/>
      <c r="H516" s="1289"/>
      <c r="I516" s="1289"/>
      <c r="J516" s="1289"/>
      <c r="K516" s="1289"/>
      <c r="L516" s="1289"/>
      <c r="M516" s="1289"/>
      <c r="N516" s="1289"/>
      <c r="O516" s="1289"/>
      <c r="P516" s="1289"/>
      <c r="Q516" s="1289"/>
      <c r="R516" s="1289"/>
      <c r="S516" s="1289"/>
      <c r="T516" s="1289"/>
      <c r="U516" s="1289"/>
      <c r="V516" s="1289"/>
      <c r="W516" s="1289"/>
      <c r="X516" s="1289"/>
      <c r="Y516" s="1289"/>
      <c r="Z516" s="1289"/>
      <c r="AA516" s="1289"/>
      <c r="AB516" s="1289"/>
      <c r="AC516" s="1289"/>
      <c r="AD516" s="1289"/>
    </row>
    <row r="517" spans="2:30">
      <c r="B517" s="1289"/>
      <c r="C517" s="1289"/>
      <c r="D517" s="1289"/>
      <c r="E517" s="1289"/>
      <c r="F517" s="1289"/>
      <c r="G517" s="1289"/>
      <c r="H517" s="1289"/>
      <c r="I517" s="1289"/>
      <c r="J517" s="1289"/>
      <c r="K517" s="1289"/>
      <c r="L517" s="1289"/>
      <c r="M517" s="1289"/>
      <c r="N517" s="1289"/>
      <c r="O517" s="1289"/>
      <c r="P517" s="1289"/>
      <c r="Q517" s="1289"/>
      <c r="R517" s="1289"/>
      <c r="S517" s="1289"/>
      <c r="T517" s="1289"/>
      <c r="U517" s="1289"/>
      <c r="V517" s="1289"/>
      <c r="W517" s="1289"/>
      <c r="X517" s="1289"/>
      <c r="Y517" s="1289"/>
      <c r="Z517" s="1289"/>
      <c r="AA517" s="1289"/>
      <c r="AB517" s="1289"/>
      <c r="AC517" s="1289"/>
      <c r="AD517" s="1289"/>
    </row>
    <row r="518" spans="2:30">
      <c r="B518" s="1289"/>
      <c r="C518" s="1289"/>
      <c r="D518" s="1289"/>
      <c r="E518" s="1289"/>
      <c r="F518" s="1289"/>
      <c r="G518" s="1289"/>
      <c r="H518" s="1289"/>
      <c r="I518" s="1289"/>
      <c r="J518" s="1289"/>
      <c r="K518" s="1289"/>
      <c r="L518" s="1289"/>
      <c r="M518" s="1289"/>
      <c r="N518" s="1289"/>
      <c r="O518" s="1289"/>
      <c r="P518" s="1289"/>
      <c r="Q518" s="1289"/>
      <c r="R518" s="1289"/>
      <c r="S518" s="1289"/>
      <c r="T518" s="1289"/>
      <c r="U518" s="1289"/>
      <c r="V518" s="1289"/>
      <c r="W518" s="1289"/>
      <c r="X518" s="1289"/>
      <c r="Y518" s="1289"/>
      <c r="Z518" s="1289"/>
      <c r="AA518" s="1289"/>
      <c r="AB518" s="1289"/>
      <c r="AC518" s="1289"/>
      <c r="AD518" s="1289"/>
    </row>
    <row r="519" spans="2:30">
      <c r="B519" s="1289"/>
      <c r="C519" s="1289"/>
      <c r="D519" s="1289"/>
      <c r="E519" s="1289"/>
      <c r="F519" s="1289"/>
      <c r="G519" s="1289"/>
      <c r="H519" s="1289"/>
      <c r="I519" s="1289"/>
      <c r="J519" s="1289"/>
      <c r="K519" s="1289"/>
      <c r="L519" s="1289"/>
      <c r="M519" s="1289"/>
      <c r="N519" s="1289"/>
      <c r="O519" s="1289"/>
      <c r="P519" s="1289"/>
      <c r="Q519" s="1289"/>
      <c r="R519" s="1289"/>
      <c r="S519" s="1289"/>
      <c r="T519" s="1289"/>
      <c r="U519" s="1289"/>
      <c r="V519" s="1289"/>
      <c r="W519" s="1289"/>
      <c r="X519" s="1289"/>
      <c r="Y519" s="1289"/>
      <c r="Z519" s="1289"/>
      <c r="AA519" s="1289"/>
      <c r="AB519" s="1289"/>
      <c r="AC519" s="1289"/>
      <c r="AD519" s="1289"/>
    </row>
    <row r="520" spans="2:30">
      <c r="B520" s="1289"/>
      <c r="C520" s="1289"/>
      <c r="D520" s="1289"/>
      <c r="E520" s="1289"/>
      <c r="F520" s="1289"/>
      <c r="G520" s="1289"/>
      <c r="H520" s="1289"/>
      <c r="I520" s="1289"/>
      <c r="J520" s="1289"/>
      <c r="K520" s="1289"/>
      <c r="L520" s="1289"/>
      <c r="M520" s="1289"/>
      <c r="N520" s="1289"/>
      <c r="O520" s="1289"/>
      <c r="P520" s="1289"/>
      <c r="Q520" s="1289"/>
      <c r="R520" s="1289"/>
      <c r="S520" s="1289"/>
      <c r="T520" s="1289"/>
      <c r="U520" s="1289"/>
      <c r="V520" s="1289"/>
      <c r="W520" s="1289"/>
      <c r="X520" s="1289"/>
      <c r="Y520" s="1289"/>
      <c r="Z520" s="1289"/>
      <c r="AA520" s="1289"/>
      <c r="AB520" s="1289"/>
      <c r="AC520" s="1289"/>
      <c r="AD520" s="1289"/>
    </row>
    <row r="521" spans="2:30">
      <c r="B521" s="1289"/>
      <c r="C521" s="1289"/>
      <c r="D521" s="1289"/>
      <c r="E521" s="1289"/>
      <c r="F521" s="1289"/>
      <c r="G521" s="1289"/>
      <c r="H521" s="1289"/>
      <c r="I521" s="1289"/>
      <c r="J521" s="1289"/>
      <c r="K521" s="1289"/>
      <c r="L521" s="1289"/>
      <c r="M521" s="1289"/>
      <c r="N521" s="1289"/>
      <c r="O521" s="1289"/>
      <c r="P521" s="1289"/>
      <c r="Q521" s="1289"/>
      <c r="R521" s="1289"/>
      <c r="S521" s="1289"/>
      <c r="T521" s="1289"/>
      <c r="U521" s="1289"/>
      <c r="V521" s="1289"/>
      <c r="W521" s="1289"/>
      <c r="X521" s="1289"/>
      <c r="Y521" s="1289"/>
      <c r="Z521" s="1289"/>
      <c r="AA521" s="1289"/>
      <c r="AB521" s="1289"/>
      <c r="AC521" s="1289"/>
      <c r="AD521" s="1289"/>
    </row>
    <row r="522" spans="2:30">
      <c r="B522" s="1289"/>
      <c r="C522" s="1289"/>
      <c r="D522" s="1289"/>
      <c r="E522" s="1289"/>
      <c r="F522" s="1289"/>
      <c r="G522" s="1289"/>
      <c r="H522" s="1289"/>
      <c r="I522" s="1289"/>
      <c r="J522" s="1289"/>
      <c r="K522" s="1289"/>
      <c r="L522" s="1289"/>
      <c r="M522" s="1289"/>
      <c r="N522" s="1289"/>
      <c r="O522" s="1289"/>
      <c r="P522" s="1289"/>
      <c r="Q522" s="1289"/>
      <c r="R522" s="1289"/>
      <c r="S522" s="1289"/>
      <c r="T522" s="1289"/>
      <c r="U522" s="1289"/>
      <c r="V522" s="1289"/>
      <c r="W522" s="1289"/>
      <c r="X522" s="1289"/>
      <c r="Y522" s="1289"/>
      <c r="Z522" s="1289"/>
      <c r="AA522" s="1289"/>
      <c r="AB522" s="1289"/>
      <c r="AC522" s="1289"/>
      <c r="AD522" s="1289"/>
    </row>
    <row r="523" spans="2:30">
      <c r="B523" s="1289"/>
      <c r="C523" s="1289"/>
      <c r="D523" s="1289"/>
      <c r="E523" s="1289"/>
      <c r="F523" s="1289"/>
      <c r="G523" s="1289"/>
      <c r="H523" s="1289"/>
      <c r="I523" s="1289"/>
      <c r="J523" s="1289"/>
      <c r="K523" s="1289"/>
      <c r="L523" s="1289"/>
      <c r="M523" s="1289"/>
      <c r="N523" s="1289"/>
      <c r="O523" s="1289"/>
      <c r="P523" s="1289"/>
      <c r="Q523" s="1289"/>
      <c r="R523" s="1289"/>
      <c r="S523" s="1289"/>
      <c r="T523" s="1289"/>
      <c r="U523" s="1289"/>
      <c r="V523" s="1289"/>
      <c r="W523" s="1289"/>
      <c r="X523" s="1289"/>
      <c r="Y523" s="1289"/>
      <c r="Z523" s="1289"/>
      <c r="AA523" s="1289"/>
      <c r="AB523" s="1289"/>
      <c r="AC523" s="1289"/>
      <c r="AD523" s="1289"/>
    </row>
    <row r="524" spans="2:30">
      <c r="B524" s="1289"/>
      <c r="C524" s="1289"/>
      <c r="D524" s="1289"/>
      <c r="E524" s="1289"/>
      <c r="F524" s="1289"/>
      <c r="G524" s="1289"/>
      <c r="H524" s="1289"/>
      <c r="I524" s="1289"/>
      <c r="J524" s="1289"/>
      <c r="K524" s="1289"/>
      <c r="L524" s="1289"/>
      <c r="M524" s="1289"/>
      <c r="N524" s="1289"/>
      <c r="O524" s="1289"/>
      <c r="P524" s="1289"/>
      <c r="Q524" s="1289"/>
      <c r="R524" s="1289"/>
      <c r="S524" s="1289"/>
      <c r="T524" s="1289"/>
      <c r="U524" s="1289"/>
      <c r="V524" s="1289"/>
      <c r="W524" s="1289"/>
      <c r="X524" s="1289"/>
      <c r="Y524" s="1289"/>
      <c r="Z524" s="1289"/>
      <c r="AA524" s="1289"/>
      <c r="AB524" s="1289"/>
      <c r="AC524" s="1289"/>
      <c r="AD524" s="1289"/>
    </row>
    <row r="525" spans="2:30">
      <c r="B525" s="1289"/>
      <c r="C525" s="1289"/>
      <c r="D525" s="1289"/>
      <c r="E525" s="1289"/>
      <c r="F525" s="1289"/>
      <c r="G525" s="1289"/>
      <c r="H525" s="1289"/>
      <c r="I525" s="1289"/>
      <c r="J525" s="1289"/>
      <c r="K525" s="1289"/>
      <c r="L525" s="1289"/>
      <c r="M525" s="1289"/>
      <c r="N525" s="1289"/>
      <c r="O525" s="1289"/>
      <c r="P525" s="1289"/>
      <c r="Q525" s="1289"/>
      <c r="R525" s="1289"/>
      <c r="S525" s="1289"/>
      <c r="T525" s="1289"/>
      <c r="U525" s="1289"/>
      <c r="V525" s="1289"/>
      <c r="W525" s="1289"/>
      <c r="X525" s="1289"/>
      <c r="Y525" s="1289"/>
      <c r="Z525" s="1289"/>
      <c r="AA525" s="1289"/>
      <c r="AB525" s="1289"/>
      <c r="AC525" s="1289"/>
      <c r="AD525" s="1289"/>
    </row>
    <row r="526" spans="2:30">
      <c r="B526" s="1289"/>
      <c r="C526" s="1289"/>
      <c r="D526" s="1289"/>
      <c r="E526" s="1289"/>
      <c r="F526" s="1289"/>
      <c r="G526" s="1289"/>
      <c r="H526" s="1289"/>
      <c r="I526" s="1289"/>
      <c r="J526" s="1289"/>
      <c r="K526" s="1289"/>
      <c r="L526" s="1289"/>
      <c r="M526" s="1289"/>
      <c r="N526" s="1289"/>
      <c r="O526" s="1289"/>
      <c r="P526" s="1289"/>
      <c r="Q526" s="1289"/>
      <c r="R526" s="1289"/>
      <c r="S526" s="1289"/>
      <c r="T526" s="1289"/>
      <c r="U526" s="1289"/>
      <c r="V526" s="1289"/>
      <c r="W526" s="1289"/>
      <c r="X526" s="1289"/>
      <c r="Y526" s="1289"/>
      <c r="Z526" s="1289"/>
      <c r="AA526" s="1289"/>
      <c r="AB526" s="1289"/>
      <c r="AC526" s="1289"/>
      <c r="AD526" s="1289"/>
    </row>
    <row r="527" spans="2:30">
      <c r="B527" s="1289"/>
      <c r="C527" s="1289"/>
      <c r="D527" s="1289"/>
      <c r="E527" s="1289"/>
      <c r="F527" s="1289"/>
      <c r="G527" s="1289"/>
      <c r="H527" s="1289"/>
      <c r="I527" s="1289"/>
      <c r="J527" s="1289"/>
      <c r="K527" s="1289"/>
      <c r="L527" s="1289"/>
      <c r="M527" s="1289"/>
      <c r="N527" s="1289"/>
      <c r="O527" s="1289"/>
      <c r="P527" s="1289"/>
      <c r="Q527" s="1289"/>
      <c r="R527" s="1289"/>
      <c r="S527" s="1289"/>
      <c r="T527" s="1289"/>
      <c r="U527" s="1289"/>
      <c r="V527" s="1289"/>
      <c r="W527" s="1289"/>
      <c r="X527" s="1289"/>
      <c r="Y527" s="1289"/>
      <c r="Z527" s="1289"/>
      <c r="AA527" s="1289"/>
      <c r="AB527" s="1289"/>
      <c r="AC527" s="1289"/>
      <c r="AD527" s="1289"/>
    </row>
    <row r="528" spans="2:30">
      <c r="B528" s="1289"/>
      <c r="C528" s="1289"/>
      <c r="D528" s="1289"/>
      <c r="E528" s="1289"/>
      <c r="F528" s="1289"/>
      <c r="G528" s="1289"/>
      <c r="H528" s="1289"/>
      <c r="I528" s="1289"/>
      <c r="J528" s="1289"/>
      <c r="K528" s="1289"/>
      <c r="L528" s="1289"/>
      <c r="M528" s="1289"/>
      <c r="N528" s="1289"/>
      <c r="O528" s="1289"/>
      <c r="P528" s="1289"/>
      <c r="Q528" s="1289"/>
      <c r="R528" s="1289"/>
      <c r="S528" s="1289"/>
      <c r="T528" s="1289"/>
      <c r="U528" s="1289"/>
      <c r="V528" s="1289"/>
      <c r="W528" s="1289"/>
      <c r="X528" s="1289"/>
      <c r="Y528" s="1289"/>
      <c r="Z528" s="1289"/>
      <c r="AA528" s="1289"/>
      <c r="AB528" s="1289"/>
      <c r="AC528" s="1289"/>
      <c r="AD528" s="1289"/>
    </row>
    <row r="529" spans="2:30">
      <c r="B529" s="1289"/>
      <c r="C529" s="1289"/>
      <c r="D529" s="1289"/>
      <c r="E529" s="1289"/>
      <c r="F529" s="1289"/>
      <c r="G529" s="1289"/>
      <c r="H529" s="1289"/>
      <c r="I529" s="1289"/>
      <c r="J529" s="1289"/>
      <c r="K529" s="1289"/>
      <c r="L529" s="1289"/>
      <c r="M529" s="1289"/>
      <c r="N529" s="1289"/>
      <c r="O529" s="1289"/>
      <c r="P529" s="1289"/>
      <c r="Q529" s="1289"/>
      <c r="R529" s="1289"/>
      <c r="S529" s="1289"/>
      <c r="T529" s="1289"/>
      <c r="U529" s="1289"/>
      <c r="V529" s="1289"/>
      <c r="W529" s="1289"/>
      <c r="X529" s="1289"/>
      <c r="Y529" s="1289"/>
      <c r="Z529" s="1289"/>
      <c r="AA529" s="1289"/>
      <c r="AB529" s="1289"/>
      <c r="AC529" s="1289"/>
      <c r="AD529" s="1289"/>
    </row>
    <row r="530" spans="2:30">
      <c r="B530" s="1289"/>
      <c r="C530" s="1289"/>
      <c r="D530" s="1289"/>
      <c r="E530" s="1289"/>
      <c r="F530" s="1289"/>
      <c r="G530" s="1289"/>
      <c r="H530" s="1289"/>
      <c r="I530" s="1289"/>
      <c r="J530" s="1289"/>
      <c r="K530" s="1289"/>
      <c r="L530" s="1289"/>
      <c r="M530" s="1289"/>
      <c r="N530" s="1289"/>
      <c r="O530" s="1289"/>
      <c r="P530" s="1289"/>
      <c r="Q530" s="1289"/>
      <c r="R530" s="1289"/>
      <c r="S530" s="1289"/>
      <c r="T530" s="1289"/>
      <c r="U530" s="1289"/>
      <c r="V530" s="1289"/>
      <c r="W530" s="1289"/>
      <c r="X530" s="1289"/>
      <c r="Y530" s="1289"/>
      <c r="Z530" s="1289"/>
      <c r="AA530" s="1289"/>
      <c r="AB530" s="1289"/>
      <c r="AC530" s="1289"/>
      <c r="AD530" s="1289"/>
    </row>
    <row r="531" spans="2:30">
      <c r="B531" s="1289"/>
      <c r="C531" s="1289"/>
      <c r="D531" s="1289"/>
      <c r="E531" s="1289"/>
      <c r="F531" s="1289"/>
      <c r="G531" s="1289"/>
      <c r="H531" s="1289"/>
      <c r="I531" s="1289"/>
      <c r="J531" s="1289"/>
      <c r="K531" s="1289"/>
      <c r="L531" s="1289"/>
      <c r="M531" s="1289"/>
      <c r="N531" s="1289"/>
      <c r="O531" s="1289"/>
      <c r="P531" s="1289"/>
      <c r="Q531" s="1289"/>
      <c r="R531" s="1289"/>
      <c r="S531" s="1289"/>
      <c r="T531" s="1289"/>
      <c r="U531" s="1289"/>
      <c r="V531" s="1289"/>
      <c r="W531" s="1289"/>
      <c r="X531" s="1289"/>
      <c r="Y531" s="1289"/>
      <c r="Z531" s="1289"/>
      <c r="AA531" s="1289"/>
      <c r="AB531" s="1289"/>
      <c r="AC531" s="1289"/>
      <c r="AD531" s="1289"/>
    </row>
    <row r="532" spans="2:30">
      <c r="B532" s="1289"/>
      <c r="C532" s="1289"/>
      <c r="D532" s="1289"/>
      <c r="E532" s="1289"/>
      <c r="F532" s="1289"/>
      <c r="G532" s="1289"/>
      <c r="H532" s="1289"/>
      <c r="I532" s="1289"/>
      <c r="J532" s="1289"/>
      <c r="K532" s="1289"/>
      <c r="L532" s="1289"/>
      <c r="M532" s="1289"/>
      <c r="N532" s="1289"/>
      <c r="O532" s="1289"/>
      <c r="P532" s="1289"/>
      <c r="Q532" s="1289"/>
      <c r="R532" s="1289"/>
      <c r="S532" s="1289"/>
      <c r="T532" s="1289"/>
      <c r="U532" s="1289"/>
      <c r="V532" s="1289"/>
      <c r="W532" s="1289"/>
      <c r="X532" s="1289"/>
      <c r="Y532" s="1289"/>
      <c r="Z532" s="1289"/>
      <c r="AA532" s="1289"/>
      <c r="AB532" s="1289"/>
      <c r="AC532" s="1289"/>
      <c r="AD532" s="1289"/>
    </row>
    <row r="533" spans="2:30">
      <c r="B533" s="1289"/>
      <c r="C533" s="1289"/>
      <c r="D533" s="1289"/>
      <c r="E533" s="1289"/>
      <c r="F533" s="1289"/>
      <c r="G533" s="1289"/>
      <c r="H533" s="1289"/>
      <c r="I533" s="1289"/>
      <c r="J533" s="1289"/>
      <c r="K533" s="1289"/>
      <c r="L533" s="1289"/>
      <c r="M533" s="1289"/>
      <c r="N533" s="1289"/>
      <c r="O533" s="1289"/>
      <c r="P533" s="1289"/>
      <c r="Q533" s="1289"/>
      <c r="R533" s="1289"/>
      <c r="S533" s="1289"/>
      <c r="T533" s="1289"/>
      <c r="U533" s="1289"/>
      <c r="V533" s="1289"/>
      <c r="W533" s="1289"/>
      <c r="X533" s="1289"/>
      <c r="Y533" s="1289"/>
      <c r="Z533" s="1289"/>
      <c r="AA533" s="1289"/>
      <c r="AB533" s="1289"/>
      <c r="AC533" s="1289"/>
      <c r="AD533" s="1289"/>
    </row>
    <row r="534" spans="2:30">
      <c r="B534" s="1289"/>
      <c r="C534" s="1289"/>
      <c r="D534" s="1289"/>
      <c r="E534" s="1289"/>
      <c r="F534" s="1289"/>
      <c r="G534" s="1289"/>
      <c r="H534" s="1289"/>
      <c r="I534" s="1289"/>
      <c r="J534" s="1289"/>
      <c r="K534" s="1289"/>
      <c r="L534" s="1289"/>
      <c r="M534" s="1289"/>
      <c r="N534" s="1289"/>
      <c r="O534" s="1289"/>
      <c r="P534" s="1289"/>
      <c r="Q534" s="1289"/>
      <c r="R534" s="1289"/>
      <c r="S534" s="1289"/>
      <c r="T534" s="1289"/>
      <c r="U534" s="1289"/>
      <c r="V534" s="1289"/>
      <c r="W534" s="1289"/>
      <c r="X534" s="1289"/>
      <c r="Y534" s="1289"/>
      <c r="Z534" s="1289"/>
      <c r="AA534" s="1289"/>
      <c r="AB534" s="1289"/>
      <c r="AC534" s="1289"/>
      <c r="AD534" s="1289"/>
    </row>
    <row r="535" spans="2:30">
      <c r="B535" s="1289"/>
      <c r="C535" s="1289"/>
      <c r="D535" s="1289"/>
      <c r="E535" s="1289"/>
      <c r="F535" s="1289"/>
      <c r="G535" s="1289"/>
      <c r="H535" s="1289"/>
      <c r="I535" s="1289"/>
      <c r="J535" s="1289"/>
      <c r="K535" s="1289"/>
      <c r="L535" s="1289"/>
      <c r="M535" s="1289"/>
      <c r="N535" s="1289"/>
      <c r="O535" s="1289"/>
      <c r="P535" s="1289"/>
      <c r="Q535" s="1289"/>
      <c r="R535" s="1289"/>
      <c r="S535" s="1289"/>
      <c r="T535" s="1289"/>
      <c r="U535" s="1289"/>
      <c r="V535" s="1289"/>
      <c r="W535" s="1289"/>
      <c r="X535" s="1289"/>
      <c r="Y535" s="1289"/>
      <c r="Z535" s="1289"/>
      <c r="AA535" s="1289"/>
      <c r="AB535" s="1289"/>
      <c r="AC535" s="1289"/>
      <c r="AD535" s="1289"/>
    </row>
    <row r="536" spans="2:30">
      <c r="B536" s="1289"/>
      <c r="C536" s="1289"/>
      <c r="D536" s="1289"/>
      <c r="E536" s="1289"/>
      <c r="F536" s="1289"/>
      <c r="G536" s="1289"/>
      <c r="H536" s="1289"/>
      <c r="I536" s="1289"/>
      <c r="J536" s="1289"/>
      <c r="K536" s="1289"/>
      <c r="L536" s="1289"/>
      <c r="M536" s="1289"/>
      <c r="N536" s="1289"/>
      <c r="O536" s="1289"/>
      <c r="P536" s="1289"/>
      <c r="Q536" s="1289"/>
      <c r="R536" s="1289"/>
      <c r="S536" s="1289"/>
      <c r="T536" s="1289"/>
      <c r="U536" s="1289"/>
      <c r="V536" s="1289"/>
      <c r="W536" s="1289"/>
      <c r="X536" s="1289"/>
      <c r="Y536" s="1289"/>
      <c r="Z536" s="1289"/>
      <c r="AA536" s="1289"/>
      <c r="AB536" s="1289"/>
      <c r="AC536" s="1289"/>
      <c r="AD536" s="1289"/>
    </row>
    <row r="537" spans="2:30">
      <c r="B537" s="1289"/>
      <c r="C537" s="1289"/>
      <c r="D537" s="1289"/>
      <c r="E537" s="1289"/>
      <c r="F537" s="1289"/>
      <c r="G537" s="1289"/>
      <c r="H537" s="1289"/>
      <c r="I537" s="1289"/>
      <c r="J537" s="1289"/>
      <c r="K537" s="1289"/>
      <c r="L537" s="1289"/>
      <c r="M537" s="1289"/>
      <c r="N537" s="1289"/>
      <c r="O537" s="1289"/>
      <c r="P537" s="1289"/>
      <c r="Q537" s="1289"/>
      <c r="R537" s="1289"/>
      <c r="S537" s="1289"/>
      <c r="T537" s="1289"/>
      <c r="U537" s="1289"/>
      <c r="V537" s="1289"/>
      <c r="W537" s="1289"/>
      <c r="X537" s="1289"/>
      <c r="Y537" s="1289"/>
      <c r="Z537" s="1289"/>
      <c r="AA537" s="1289"/>
      <c r="AB537" s="1289"/>
      <c r="AC537" s="1289"/>
      <c r="AD537" s="1289"/>
    </row>
    <row r="538" spans="2:30">
      <c r="B538" s="1289"/>
      <c r="C538" s="1289"/>
      <c r="D538" s="1289"/>
      <c r="E538" s="1289"/>
      <c r="F538" s="1289"/>
      <c r="G538" s="1289"/>
      <c r="H538" s="1289"/>
      <c r="I538" s="1289"/>
      <c r="J538" s="1289"/>
      <c r="K538" s="1289"/>
      <c r="L538" s="1289"/>
      <c r="M538" s="1289"/>
      <c r="N538" s="1289"/>
      <c r="O538" s="1289"/>
      <c r="P538" s="1289"/>
      <c r="Q538" s="1289"/>
      <c r="R538" s="1289"/>
      <c r="S538" s="1289"/>
      <c r="T538" s="1289"/>
      <c r="U538" s="1289"/>
      <c r="V538" s="1289"/>
      <c r="W538" s="1289"/>
      <c r="X538" s="1289"/>
      <c r="Y538" s="1289"/>
      <c r="Z538" s="1289"/>
      <c r="AA538" s="1289"/>
      <c r="AB538" s="1289"/>
      <c r="AC538" s="1289"/>
      <c r="AD538" s="1289"/>
    </row>
    <row r="539" spans="2:30">
      <c r="B539" s="1289"/>
      <c r="C539" s="1289"/>
      <c r="D539" s="1289"/>
      <c r="E539" s="1289"/>
      <c r="F539" s="1289"/>
      <c r="G539" s="1289"/>
      <c r="H539" s="1289"/>
      <c r="I539" s="1289"/>
      <c r="J539" s="1289"/>
      <c r="K539" s="1289"/>
      <c r="L539" s="1289"/>
      <c r="M539" s="1289"/>
      <c r="N539" s="1289"/>
      <c r="O539" s="1289"/>
      <c r="P539" s="1289"/>
      <c r="Q539" s="1289"/>
      <c r="R539" s="1289"/>
      <c r="S539" s="1289"/>
      <c r="T539" s="1289"/>
      <c r="U539" s="1289"/>
      <c r="V539" s="1289"/>
      <c r="W539" s="1289"/>
      <c r="X539" s="1289"/>
      <c r="Y539" s="1289"/>
      <c r="Z539" s="1289"/>
      <c r="AA539" s="1289"/>
      <c r="AB539" s="1289"/>
      <c r="AC539" s="1289"/>
      <c r="AD539" s="1289"/>
    </row>
    <row r="540" spans="2:30">
      <c r="B540" s="1289"/>
      <c r="C540" s="1289"/>
      <c r="D540" s="1289"/>
      <c r="E540" s="1289"/>
      <c r="F540" s="1289"/>
      <c r="G540" s="1289"/>
      <c r="H540" s="1289"/>
      <c r="I540" s="1289"/>
      <c r="J540" s="1289"/>
      <c r="K540" s="1289"/>
      <c r="L540" s="1289"/>
      <c r="M540" s="1289"/>
      <c r="N540" s="1289"/>
      <c r="O540" s="1289"/>
      <c r="P540" s="1289"/>
      <c r="Q540" s="1289"/>
      <c r="R540" s="1289"/>
      <c r="S540" s="1289"/>
      <c r="T540" s="1289"/>
      <c r="U540" s="1289"/>
      <c r="V540" s="1289"/>
      <c r="W540" s="1289"/>
      <c r="X540" s="1289"/>
      <c r="Y540" s="1289"/>
      <c r="Z540" s="1289"/>
      <c r="AA540" s="1289"/>
      <c r="AB540" s="1289"/>
      <c r="AC540" s="1289"/>
      <c r="AD540" s="1289"/>
    </row>
    <row r="541" spans="2:30">
      <c r="B541" s="1289"/>
      <c r="C541" s="1289"/>
      <c r="D541" s="1289"/>
      <c r="E541" s="1289"/>
      <c r="F541" s="1289"/>
      <c r="G541" s="1289"/>
      <c r="H541" s="1289"/>
      <c r="I541" s="1289"/>
      <c r="J541" s="1289"/>
      <c r="K541" s="1289"/>
      <c r="L541" s="1289"/>
      <c r="M541" s="1289"/>
      <c r="N541" s="1289"/>
      <c r="O541" s="1289"/>
      <c r="P541" s="1289"/>
      <c r="Q541" s="1289"/>
      <c r="R541" s="1289"/>
      <c r="S541" s="1289"/>
      <c r="T541" s="1289"/>
      <c r="U541" s="1289"/>
      <c r="V541" s="1289"/>
      <c r="W541" s="1289"/>
      <c r="X541" s="1289"/>
      <c r="Y541" s="1289"/>
      <c r="Z541" s="1289"/>
      <c r="AA541" s="1289"/>
      <c r="AB541" s="1289"/>
      <c r="AC541" s="1289"/>
      <c r="AD541" s="1289"/>
    </row>
    <row r="542" spans="2:30">
      <c r="B542" s="1289"/>
      <c r="C542" s="1289"/>
      <c r="D542" s="1289"/>
      <c r="E542" s="1289"/>
      <c r="F542" s="1289"/>
      <c r="G542" s="1289"/>
      <c r="H542" s="1289"/>
      <c r="I542" s="1289"/>
      <c r="J542" s="1289"/>
      <c r="K542" s="1289"/>
      <c r="L542" s="1289"/>
      <c r="M542" s="1289"/>
      <c r="N542" s="1289"/>
      <c r="O542" s="1289"/>
      <c r="P542" s="1289"/>
      <c r="Q542" s="1289"/>
      <c r="R542" s="1289"/>
      <c r="S542" s="1289"/>
      <c r="T542" s="1289"/>
      <c r="U542" s="1289"/>
      <c r="V542" s="1289"/>
      <c r="W542" s="1289"/>
      <c r="X542" s="1289"/>
      <c r="Y542" s="1289"/>
      <c r="Z542" s="1289"/>
      <c r="AA542" s="1289"/>
      <c r="AB542" s="1289"/>
      <c r="AC542" s="1289"/>
      <c r="AD542" s="1289"/>
    </row>
    <row r="543" spans="2:30">
      <c r="B543" s="1289"/>
      <c r="C543" s="1289"/>
      <c r="D543" s="1289"/>
      <c r="E543" s="1289"/>
      <c r="F543" s="1289"/>
      <c r="G543" s="1289"/>
      <c r="H543" s="1289"/>
      <c r="I543" s="1289"/>
      <c r="J543" s="1289"/>
      <c r="K543" s="1289"/>
      <c r="L543" s="1289"/>
      <c r="M543" s="1289"/>
      <c r="N543" s="1289"/>
      <c r="O543" s="1289"/>
      <c r="P543" s="1289"/>
      <c r="Q543" s="1289"/>
      <c r="R543" s="1289"/>
      <c r="S543" s="1289"/>
      <c r="T543" s="1289"/>
      <c r="U543" s="1289"/>
      <c r="V543" s="1289"/>
      <c r="W543" s="1289"/>
      <c r="X543" s="1289"/>
      <c r="Y543" s="1289"/>
      <c r="Z543" s="1289"/>
      <c r="AA543" s="1289"/>
      <c r="AB543" s="1289"/>
      <c r="AC543" s="1289"/>
      <c r="AD543" s="1289"/>
    </row>
    <row r="544" spans="2:30">
      <c r="B544" s="1289"/>
      <c r="C544" s="1289"/>
      <c r="D544" s="1289"/>
      <c r="E544" s="1289"/>
      <c r="F544" s="1289"/>
      <c r="G544" s="1289"/>
      <c r="H544" s="1289"/>
      <c r="I544" s="1289"/>
      <c r="J544" s="1289"/>
      <c r="K544" s="1289"/>
      <c r="L544" s="1289"/>
      <c r="M544" s="1289"/>
      <c r="N544" s="1289"/>
      <c r="O544" s="1289"/>
      <c r="P544" s="1289"/>
      <c r="Q544" s="1289"/>
      <c r="R544" s="1289"/>
      <c r="S544" s="1289"/>
      <c r="T544" s="1289"/>
      <c r="U544" s="1289"/>
      <c r="V544" s="1289"/>
      <c r="W544" s="1289"/>
      <c r="X544" s="1289"/>
      <c r="Y544" s="1289"/>
      <c r="Z544" s="1289"/>
      <c r="AA544" s="1289"/>
      <c r="AB544" s="1289"/>
      <c r="AC544" s="1289"/>
      <c r="AD544" s="1289"/>
    </row>
    <row r="545" spans="2:30">
      <c r="B545" s="1289"/>
      <c r="C545" s="1289"/>
      <c r="D545" s="1289"/>
      <c r="E545" s="1289"/>
      <c r="F545" s="1289"/>
      <c r="G545" s="1289"/>
      <c r="H545" s="1289"/>
      <c r="I545" s="1289"/>
      <c r="J545" s="1289"/>
      <c r="K545" s="1289"/>
      <c r="L545" s="1289"/>
      <c r="M545" s="1289"/>
      <c r="N545" s="1289"/>
      <c r="O545" s="1289"/>
      <c r="P545" s="1289"/>
      <c r="Q545" s="1289"/>
      <c r="R545" s="1289"/>
      <c r="S545" s="1289"/>
      <c r="T545" s="1289"/>
      <c r="U545" s="1289"/>
      <c r="V545" s="1289"/>
      <c r="W545" s="1289"/>
      <c r="X545" s="1289"/>
      <c r="Y545" s="1289"/>
      <c r="Z545" s="1289"/>
      <c r="AA545" s="1289"/>
      <c r="AB545" s="1289"/>
      <c r="AC545" s="1289"/>
      <c r="AD545" s="1289"/>
    </row>
    <row r="546" spans="2:30">
      <c r="B546" s="1289"/>
      <c r="C546" s="1289"/>
      <c r="D546" s="1289"/>
      <c r="E546" s="1289"/>
      <c r="F546" s="1289"/>
      <c r="G546" s="1289"/>
      <c r="H546" s="1289"/>
      <c r="I546" s="1289"/>
      <c r="J546" s="1289"/>
      <c r="K546" s="1289"/>
      <c r="L546" s="1289"/>
      <c r="M546" s="1289"/>
      <c r="N546" s="1289"/>
      <c r="O546" s="1289"/>
      <c r="P546" s="1289"/>
      <c r="Q546" s="1289"/>
      <c r="R546" s="1289"/>
      <c r="S546" s="1289"/>
      <c r="T546" s="1289"/>
      <c r="U546" s="1289"/>
      <c r="V546" s="1289"/>
      <c r="W546" s="1289"/>
      <c r="X546" s="1289"/>
      <c r="Y546" s="1289"/>
      <c r="Z546" s="1289"/>
      <c r="AA546" s="1289"/>
      <c r="AB546" s="1289"/>
      <c r="AC546" s="1289"/>
      <c r="AD546" s="1289"/>
    </row>
    <row r="547" spans="2:30">
      <c r="B547" s="1289"/>
      <c r="C547" s="1289"/>
      <c r="D547" s="1289"/>
      <c r="E547" s="1289"/>
      <c r="F547" s="1289"/>
      <c r="G547" s="1289"/>
      <c r="H547" s="1289"/>
      <c r="I547" s="1289"/>
      <c r="J547" s="1289"/>
      <c r="K547" s="1289"/>
      <c r="L547" s="1289"/>
      <c r="M547" s="1289"/>
      <c r="N547" s="1289"/>
      <c r="O547" s="1289"/>
      <c r="P547" s="1289"/>
      <c r="Q547" s="1289"/>
      <c r="R547" s="1289"/>
      <c r="S547" s="1289"/>
      <c r="T547" s="1289"/>
      <c r="U547" s="1289"/>
      <c r="V547" s="1289"/>
      <c r="W547" s="1289"/>
      <c r="X547" s="1289"/>
      <c r="Y547" s="1289"/>
      <c r="Z547" s="1289"/>
      <c r="AA547" s="1289"/>
      <c r="AB547" s="1289"/>
      <c r="AC547" s="1289"/>
      <c r="AD547" s="1289"/>
    </row>
    <row r="548" spans="2:30">
      <c r="B548" s="1289"/>
      <c r="C548" s="1289"/>
      <c r="D548" s="1289"/>
      <c r="E548" s="1289"/>
      <c r="F548" s="1289"/>
      <c r="G548" s="1289"/>
      <c r="H548" s="1289"/>
      <c r="I548" s="1289"/>
      <c r="J548" s="1289"/>
      <c r="K548" s="1289"/>
      <c r="L548" s="1289"/>
      <c r="M548" s="1289"/>
      <c r="N548" s="1289"/>
      <c r="O548" s="1289"/>
      <c r="P548" s="1289"/>
      <c r="Q548" s="1289"/>
      <c r="R548" s="1289"/>
      <c r="S548" s="1289"/>
      <c r="T548" s="1289"/>
      <c r="U548" s="1289"/>
      <c r="V548" s="1289"/>
      <c r="W548" s="1289"/>
      <c r="X548" s="1289"/>
      <c r="Y548" s="1289"/>
      <c r="Z548" s="1289"/>
      <c r="AA548" s="1289"/>
      <c r="AB548" s="1289"/>
      <c r="AC548" s="1289"/>
      <c r="AD548" s="1289"/>
    </row>
    <row r="549" spans="2:30">
      <c r="B549" s="1289"/>
      <c r="C549" s="1289"/>
      <c r="D549" s="1289"/>
      <c r="E549" s="1289"/>
      <c r="F549" s="1289"/>
      <c r="G549" s="1289"/>
      <c r="H549" s="1289"/>
      <c r="I549" s="1289"/>
      <c r="J549" s="1289"/>
      <c r="K549" s="1289"/>
      <c r="L549" s="1289"/>
      <c r="M549" s="1289"/>
      <c r="N549" s="1289"/>
      <c r="O549" s="1289"/>
      <c r="P549" s="1289"/>
      <c r="Q549" s="1289"/>
      <c r="R549" s="1289"/>
      <c r="S549" s="1289"/>
      <c r="T549" s="1289"/>
      <c r="U549" s="1289"/>
      <c r="V549" s="1289"/>
      <c r="W549" s="1289"/>
      <c r="X549" s="1289"/>
      <c r="Y549" s="1289"/>
      <c r="Z549" s="1289"/>
      <c r="AA549" s="1289"/>
      <c r="AB549" s="1289"/>
      <c r="AC549" s="1289"/>
      <c r="AD549" s="1289"/>
    </row>
    <row r="550" spans="2:30">
      <c r="B550" s="1289"/>
      <c r="C550" s="1289"/>
      <c r="D550" s="1289"/>
      <c r="E550" s="1289"/>
      <c r="F550" s="1289"/>
      <c r="G550" s="1289"/>
      <c r="H550" s="1289"/>
      <c r="I550" s="1289"/>
      <c r="J550" s="1289"/>
      <c r="K550" s="1289"/>
      <c r="L550" s="1289"/>
      <c r="M550" s="1289"/>
      <c r="N550" s="1289"/>
      <c r="O550" s="1289"/>
      <c r="P550" s="1289"/>
      <c r="Q550" s="1289"/>
      <c r="R550" s="1289"/>
      <c r="S550" s="1289"/>
      <c r="T550" s="1289"/>
      <c r="U550" s="1289"/>
      <c r="V550" s="1289"/>
      <c r="W550" s="1289"/>
      <c r="X550" s="1289"/>
      <c r="Y550" s="1289"/>
      <c r="Z550" s="1289"/>
      <c r="AA550" s="1289"/>
      <c r="AB550" s="1289"/>
      <c r="AC550" s="1289"/>
      <c r="AD550" s="1289"/>
    </row>
    <row r="551" spans="2:30">
      <c r="B551" s="1289"/>
      <c r="C551" s="1289"/>
      <c r="D551" s="1289"/>
      <c r="E551" s="1289"/>
      <c r="F551" s="1289"/>
      <c r="G551" s="1289"/>
      <c r="H551" s="1289"/>
      <c r="I551" s="1289"/>
      <c r="J551" s="1289"/>
      <c r="K551" s="1289"/>
      <c r="L551" s="1289"/>
      <c r="M551" s="1289"/>
      <c r="N551" s="1289"/>
      <c r="O551" s="1289"/>
      <c r="P551" s="1289"/>
      <c r="Q551" s="1289"/>
      <c r="R551" s="1289"/>
      <c r="S551" s="1289"/>
      <c r="T551" s="1289"/>
      <c r="U551" s="1289"/>
      <c r="V551" s="1289"/>
      <c r="W551" s="1289"/>
      <c r="X551" s="1289"/>
      <c r="Y551" s="1289"/>
      <c r="Z551" s="1289"/>
      <c r="AA551" s="1289"/>
      <c r="AB551" s="1289"/>
      <c r="AC551" s="1289"/>
      <c r="AD551" s="1289"/>
    </row>
    <row r="552" spans="2:30">
      <c r="B552" s="1289"/>
      <c r="C552" s="1289"/>
      <c r="D552" s="1289"/>
      <c r="E552" s="1289"/>
      <c r="F552" s="1289"/>
      <c r="G552" s="1289"/>
      <c r="H552" s="1289"/>
      <c r="I552" s="1289"/>
      <c r="J552" s="1289"/>
      <c r="K552" s="1289"/>
      <c r="L552" s="1289"/>
      <c r="M552" s="1289"/>
      <c r="N552" s="1289"/>
      <c r="O552" s="1289"/>
      <c r="P552" s="1289"/>
      <c r="Q552" s="1289"/>
      <c r="R552" s="1289"/>
      <c r="S552" s="1289"/>
      <c r="T552" s="1289"/>
      <c r="U552" s="1289"/>
      <c r="V552" s="1289"/>
      <c r="W552" s="1289"/>
      <c r="X552" s="1289"/>
      <c r="Y552" s="1289"/>
      <c r="Z552" s="1289"/>
      <c r="AA552" s="1289"/>
      <c r="AB552" s="1289"/>
      <c r="AC552" s="1289"/>
      <c r="AD552" s="1289"/>
    </row>
    <row r="553" spans="2:30">
      <c r="B553" s="1289"/>
      <c r="C553" s="1289"/>
      <c r="D553" s="1289"/>
      <c r="E553" s="1289"/>
      <c r="F553" s="1289"/>
      <c r="G553" s="1289"/>
      <c r="H553" s="1289"/>
      <c r="I553" s="1289"/>
      <c r="J553" s="1289"/>
      <c r="K553" s="1289"/>
      <c r="L553" s="1289"/>
      <c r="M553" s="1289"/>
      <c r="N553" s="1289"/>
      <c r="O553" s="1289"/>
      <c r="P553" s="1289"/>
      <c r="Q553" s="1289"/>
      <c r="R553" s="1289"/>
      <c r="S553" s="1289"/>
      <c r="T553" s="1289"/>
      <c r="U553" s="1289"/>
      <c r="V553" s="1289"/>
      <c r="W553" s="1289"/>
      <c r="X553" s="1289"/>
      <c r="Y553" s="1289"/>
      <c r="Z553" s="1289"/>
      <c r="AA553" s="1289"/>
      <c r="AB553" s="1289"/>
      <c r="AC553" s="1289"/>
      <c r="AD553" s="1289"/>
    </row>
    <row r="554" spans="2:30">
      <c r="B554" s="1289"/>
      <c r="C554" s="1289"/>
      <c r="D554" s="1289"/>
      <c r="E554" s="1289"/>
      <c r="F554" s="1289"/>
      <c r="G554" s="1289"/>
      <c r="H554" s="1289"/>
      <c r="I554" s="1289"/>
      <c r="J554" s="1289"/>
      <c r="K554" s="1289"/>
      <c r="L554" s="1289"/>
      <c r="M554" s="1289"/>
      <c r="N554" s="1289"/>
      <c r="O554" s="1289"/>
      <c r="P554" s="1289"/>
      <c r="Q554" s="1289"/>
      <c r="R554" s="1289"/>
      <c r="S554" s="1289"/>
      <c r="T554" s="1289"/>
      <c r="U554" s="1289"/>
      <c r="V554" s="1289"/>
      <c r="W554" s="1289"/>
      <c r="X554" s="1289"/>
      <c r="Y554" s="1289"/>
      <c r="Z554" s="1289"/>
      <c r="AA554" s="1289"/>
      <c r="AB554" s="1289"/>
      <c r="AC554" s="1289"/>
      <c r="AD554" s="1289"/>
    </row>
    <row r="555" spans="2:30">
      <c r="B555" s="1289"/>
      <c r="C555" s="1289"/>
      <c r="D555" s="1289"/>
      <c r="E555" s="1289"/>
      <c r="F555" s="1289"/>
      <c r="G555" s="1289"/>
      <c r="H555" s="1289"/>
      <c r="I555" s="1289"/>
      <c r="J555" s="1289"/>
      <c r="K555" s="1289"/>
      <c r="L555" s="1289"/>
      <c r="M555" s="1289"/>
      <c r="N555" s="1289"/>
      <c r="O555" s="1289"/>
      <c r="P555" s="1289"/>
      <c r="Q555" s="1289"/>
      <c r="R555" s="1289"/>
      <c r="S555" s="1289"/>
      <c r="T555" s="1289"/>
      <c r="U555" s="1289"/>
      <c r="V555" s="1289"/>
      <c r="W555" s="1289"/>
      <c r="X555" s="1289"/>
      <c r="Y555" s="1289"/>
      <c r="Z555" s="1289"/>
      <c r="AA555" s="1289"/>
      <c r="AB555" s="1289"/>
      <c r="AC555" s="1289"/>
      <c r="AD555" s="1289"/>
    </row>
    <row r="556" spans="2:30">
      <c r="B556" s="1289"/>
      <c r="C556" s="1289"/>
      <c r="D556" s="1289"/>
      <c r="E556" s="1289"/>
      <c r="F556" s="1289"/>
      <c r="G556" s="1289"/>
      <c r="H556" s="1289"/>
      <c r="I556" s="1289"/>
      <c r="J556" s="1289"/>
      <c r="K556" s="1289"/>
      <c r="L556" s="1289"/>
      <c r="M556" s="1289"/>
      <c r="N556" s="1289"/>
      <c r="O556" s="1289"/>
      <c r="P556" s="1289"/>
      <c r="Q556" s="1289"/>
      <c r="R556" s="1289"/>
      <c r="S556" s="1289"/>
      <c r="T556" s="1289"/>
      <c r="U556" s="1289"/>
      <c r="V556" s="1289"/>
      <c r="W556" s="1289"/>
      <c r="X556" s="1289"/>
      <c r="Y556" s="1289"/>
      <c r="Z556" s="1289"/>
      <c r="AA556" s="1289"/>
      <c r="AB556" s="1289"/>
      <c r="AC556" s="1289"/>
      <c r="AD556" s="1289"/>
    </row>
    <row r="557" spans="2:30">
      <c r="B557" s="1289"/>
      <c r="C557" s="1289"/>
      <c r="D557" s="1289"/>
      <c r="E557" s="1289"/>
      <c r="F557" s="1289"/>
      <c r="G557" s="1289"/>
      <c r="H557" s="1289"/>
      <c r="I557" s="1289"/>
      <c r="J557" s="1289"/>
      <c r="K557" s="1289"/>
      <c r="L557" s="1289"/>
      <c r="M557" s="1289"/>
      <c r="N557" s="1289"/>
      <c r="O557" s="1289"/>
      <c r="P557" s="1289"/>
      <c r="Q557" s="1289"/>
      <c r="R557" s="1289"/>
      <c r="S557" s="1289"/>
      <c r="T557" s="1289"/>
      <c r="U557" s="1289"/>
      <c r="V557" s="1289"/>
      <c r="W557" s="1289"/>
      <c r="X557" s="1289"/>
      <c r="Y557" s="1289"/>
      <c r="Z557" s="1289"/>
      <c r="AA557" s="1289"/>
      <c r="AB557" s="1289"/>
      <c r="AC557" s="1289"/>
      <c r="AD557" s="1289"/>
    </row>
    <row r="558" spans="2:30">
      <c r="B558" s="1289"/>
      <c r="C558" s="1289"/>
      <c r="D558" s="1289"/>
      <c r="E558" s="1289"/>
      <c r="F558" s="1289"/>
      <c r="G558" s="1289"/>
      <c r="H558" s="1289"/>
      <c r="I558" s="1289"/>
      <c r="J558" s="1289"/>
      <c r="K558" s="1289"/>
      <c r="L558" s="1289"/>
      <c r="M558" s="1289"/>
      <c r="N558" s="1289"/>
      <c r="O558" s="1289"/>
      <c r="P558" s="1289"/>
      <c r="Q558" s="1289"/>
      <c r="R558" s="1289"/>
      <c r="S558" s="1289"/>
      <c r="T558" s="1289"/>
      <c r="U558" s="1289"/>
      <c r="V558" s="1289"/>
      <c r="W558" s="1289"/>
      <c r="X558" s="1289"/>
      <c r="Y558" s="1289"/>
      <c r="Z558" s="1289"/>
      <c r="AA558" s="1289"/>
      <c r="AB558" s="1289"/>
      <c r="AC558" s="1289"/>
      <c r="AD558" s="1289"/>
    </row>
    <row r="559" spans="2:30">
      <c r="B559" s="1289"/>
      <c r="C559" s="1289"/>
      <c r="D559" s="1289"/>
      <c r="E559" s="1289"/>
      <c r="F559" s="1289"/>
      <c r="G559" s="1289"/>
      <c r="H559" s="1289"/>
      <c r="I559" s="1289"/>
      <c r="J559" s="1289"/>
      <c r="K559" s="1289"/>
      <c r="L559" s="1289"/>
      <c r="M559" s="1289"/>
      <c r="N559" s="1289"/>
      <c r="O559" s="1289"/>
      <c r="P559" s="1289"/>
      <c r="Q559" s="1289"/>
      <c r="R559" s="1289"/>
      <c r="S559" s="1289"/>
      <c r="T559" s="1289"/>
      <c r="U559" s="1289"/>
      <c r="V559" s="1289"/>
      <c r="W559" s="1289"/>
      <c r="X559" s="1289"/>
      <c r="Y559" s="1289"/>
      <c r="Z559" s="1289"/>
      <c r="AA559" s="1289"/>
      <c r="AB559" s="1289"/>
      <c r="AC559" s="1289"/>
      <c r="AD559" s="1289"/>
    </row>
    <row r="560" spans="2:30">
      <c r="B560" s="1289"/>
      <c r="C560" s="1289"/>
      <c r="D560" s="1289"/>
      <c r="E560" s="1289"/>
      <c r="F560" s="1289"/>
      <c r="G560" s="1289"/>
      <c r="H560" s="1289"/>
      <c r="I560" s="1289"/>
      <c r="J560" s="1289"/>
      <c r="K560" s="1289"/>
      <c r="L560" s="1289"/>
      <c r="M560" s="1289"/>
      <c r="N560" s="1289"/>
      <c r="O560" s="1289"/>
      <c r="P560" s="1289"/>
      <c r="Q560" s="1289"/>
      <c r="R560" s="1289"/>
      <c r="S560" s="1289"/>
      <c r="T560" s="1289"/>
      <c r="U560" s="1289"/>
      <c r="V560" s="1289"/>
      <c r="W560" s="1289"/>
      <c r="X560" s="1289"/>
      <c r="Y560" s="1289"/>
      <c r="Z560" s="1289"/>
      <c r="AA560" s="1289"/>
      <c r="AB560" s="1289"/>
      <c r="AC560" s="1289"/>
      <c r="AD560" s="1289"/>
    </row>
    <row r="561" spans="2:30">
      <c r="B561" s="1289"/>
      <c r="C561" s="1289"/>
      <c r="D561" s="1289"/>
      <c r="E561" s="1289"/>
      <c r="F561" s="1289"/>
      <c r="G561" s="1289"/>
      <c r="H561" s="1289"/>
      <c r="I561" s="1289"/>
      <c r="J561" s="1289"/>
      <c r="K561" s="1289"/>
      <c r="L561" s="1289"/>
      <c r="M561" s="1289"/>
      <c r="N561" s="1289"/>
      <c r="O561" s="1289"/>
      <c r="P561" s="1289"/>
      <c r="Q561" s="1289"/>
      <c r="R561" s="1289"/>
      <c r="S561" s="1289"/>
      <c r="T561" s="1289"/>
      <c r="U561" s="1289"/>
      <c r="V561" s="1289"/>
      <c r="W561" s="1289"/>
      <c r="X561" s="1289"/>
      <c r="Y561" s="1289"/>
      <c r="Z561" s="1289"/>
      <c r="AA561" s="1289"/>
      <c r="AB561" s="1289"/>
      <c r="AC561" s="1289"/>
      <c r="AD561" s="1289"/>
    </row>
    <row r="562" spans="2:30">
      <c r="B562" s="1289"/>
      <c r="C562" s="1289"/>
      <c r="D562" s="1289"/>
      <c r="E562" s="1289"/>
      <c r="F562" s="1289"/>
      <c r="G562" s="1289"/>
      <c r="H562" s="1289"/>
      <c r="I562" s="1289"/>
      <c r="J562" s="1289"/>
      <c r="K562" s="1289"/>
      <c r="L562" s="1289"/>
      <c r="M562" s="1289"/>
      <c r="N562" s="1289"/>
      <c r="O562" s="1289"/>
      <c r="P562" s="1289"/>
      <c r="Q562" s="1289"/>
      <c r="R562" s="1289"/>
      <c r="S562" s="1289"/>
      <c r="T562" s="1289"/>
      <c r="U562" s="1289"/>
      <c r="V562" s="1289"/>
      <c r="W562" s="1289"/>
      <c r="X562" s="1289"/>
      <c r="Y562" s="1289"/>
      <c r="Z562" s="1289"/>
      <c r="AA562" s="1289"/>
      <c r="AB562" s="1289"/>
      <c r="AC562" s="1289"/>
      <c r="AD562" s="1289"/>
    </row>
    <row r="563" spans="2:30">
      <c r="B563" s="1289"/>
      <c r="C563" s="1289"/>
      <c r="D563" s="1289"/>
      <c r="E563" s="1289"/>
      <c r="F563" s="1289"/>
      <c r="G563" s="1289"/>
      <c r="H563" s="1289"/>
      <c r="I563" s="1289"/>
      <c r="J563" s="1289"/>
      <c r="K563" s="1289"/>
      <c r="L563" s="1289"/>
      <c r="M563" s="1289"/>
      <c r="N563" s="1289"/>
      <c r="O563" s="1289"/>
      <c r="P563" s="1289"/>
      <c r="Q563" s="1289"/>
      <c r="R563" s="1289"/>
      <c r="S563" s="1289"/>
      <c r="T563" s="1289"/>
      <c r="U563" s="1289"/>
      <c r="V563" s="1289"/>
      <c r="W563" s="1289"/>
      <c r="X563" s="1289"/>
      <c r="Y563" s="1289"/>
      <c r="Z563" s="1289"/>
      <c r="AA563" s="1289"/>
      <c r="AB563" s="1289"/>
      <c r="AC563" s="1289"/>
      <c r="AD563" s="1289"/>
    </row>
    <row r="564" spans="2:30">
      <c r="B564" s="1289"/>
      <c r="C564" s="1289"/>
      <c r="D564" s="1289"/>
      <c r="E564" s="1289"/>
      <c r="F564" s="1289"/>
      <c r="G564" s="1289"/>
      <c r="H564" s="1289"/>
      <c r="I564" s="1289"/>
      <c r="J564" s="1289"/>
      <c r="K564" s="1289"/>
      <c r="L564" s="1289"/>
      <c r="M564" s="1289"/>
      <c r="N564" s="1289"/>
      <c r="O564" s="1289"/>
      <c r="P564" s="1289"/>
      <c r="Q564" s="1289"/>
      <c r="R564" s="1289"/>
      <c r="S564" s="1289"/>
      <c r="T564" s="1289"/>
      <c r="U564" s="1289"/>
      <c r="V564" s="1289"/>
      <c r="W564" s="1289"/>
      <c r="X564" s="1289"/>
      <c r="Y564" s="1289"/>
      <c r="Z564" s="1289"/>
      <c r="AA564" s="1289"/>
      <c r="AB564" s="1289"/>
      <c r="AC564" s="1289"/>
      <c r="AD564" s="1289"/>
    </row>
    <row r="565" spans="2:30">
      <c r="B565" s="1289"/>
      <c r="C565" s="1289"/>
      <c r="D565" s="1289"/>
      <c r="E565" s="1289"/>
      <c r="F565" s="1289"/>
      <c r="G565" s="1289"/>
      <c r="H565" s="1289"/>
      <c r="I565" s="1289"/>
      <c r="J565" s="1289"/>
      <c r="K565" s="1289"/>
      <c r="L565" s="1289"/>
      <c r="M565" s="1289"/>
      <c r="N565" s="1289"/>
      <c r="O565" s="1289"/>
      <c r="P565" s="1289"/>
      <c r="Q565" s="1289"/>
      <c r="R565" s="1289"/>
      <c r="S565" s="1289"/>
      <c r="T565" s="1289"/>
      <c r="U565" s="1289"/>
      <c r="V565" s="1289"/>
      <c r="W565" s="1289"/>
      <c r="X565" s="1289"/>
      <c r="Y565" s="1289"/>
      <c r="Z565" s="1289"/>
      <c r="AA565" s="1289"/>
      <c r="AB565" s="1289"/>
      <c r="AC565" s="1289"/>
      <c r="AD565" s="1289"/>
    </row>
    <row r="566" spans="2:30">
      <c r="B566" s="1289"/>
      <c r="C566" s="1289"/>
      <c r="D566" s="1289"/>
      <c r="E566" s="1289"/>
      <c r="F566" s="1289"/>
      <c r="G566" s="1289"/>
      <c r="H566" s="1289"/>
      <c r="I566" s="1289"/>
      <c r="J566" s="1289"/>
      <c r="K566" s="1289"/>
      <c r="L566" s="1289"/>
      <c r="M566" s="1289"/>
      <c r="N566" s="1289"/>
      <c r="O566" s="1289"/>
      <c r="P566" s="1289"/>
      <c r="Q566" s="1289"/>
      <c r="R566" s="1289"/>
      <c r="S566" s="1289"/>
      <c r="T566" s="1289"/>
      <c r="U566" s="1289"/>
      <c r="V566" s="1289"/>
      <c r="W566" s="1289"/>
      <c r="X566" s="1289"/>
      <c r="Y566" s="1289"/>
      <c r="Z566" s="1289"/>
      <c r="AA566" s="1289"/>
      <c r="AB566" s="1289"/>
      <c r="AC566" s="1289"/>
      <c r="AD566" s="1289"/>
    </row>
    <row r="567" spans="2:30">
      <c r="B567" s="1289"/>
      <c r="C567" s="1289"/>
      <c r="D567" s="1289"/>
      <c r="E567" s="1289"/>
      <c r="F567" s="1289"/>
      <c r="G567" s="1289"/>
      <c r="H567" s="1289"/>
      <c r="I567" s="1289"/>
      <c r="J567" s="1289"/>
      <c r="K567" s="1289"/>
      <c r="L567" s="1289"/>
      <c r="M567" s="1289"/>
      <c r="N567" s="1289"/>
      <c r="O567" s="1289"/>
      <c r="P567" s="1289"/>
      <c r="Q567" s="1289"/>
      <c r="R567" s="1289"/>
      <c r="S567" s="1289"/>
      <c r="T567" s="1289"/>
      <c r="U567" s="1289"/>
      <c r="V567" s="1289"/>
      <c r="W567" s="1289"/>
      <c r="X567" s="1289"/>
      <c r="Y567" s="1289"/>
      <c r="Z567" s="1289"/>
      <c r="AA567" s="1289"/>
      <c r="AB567" s="1289"/>
      <c r="AC567" s="1289"/>
      <c r="AD567" s="1289"/>
    </row>
    <row r="568" spans="2:30">
      <c r="B568" s="1289"/>
      <c r="C568" s="1289"/>
      <c r="D568" s="1289"/>
      <c r="E568" s="1289"/>
      <c r="F568" s="1289"/>
      <c r="G568" s="1289"/>
      <c r="H568" s="1289"/>
      <c r="I568" s="1289"/>
      <c r="J568" s="1289"/>
      <c r="K568" s="1289"/>
      <c r="L568" s="1289"/>
      <c r="M568" s="1289"/>
      <c r="N568" s="1289"/>
      <c r="O568" s="1289"/>
      <c r="P568" s="1289"/>
      <c r="Q568" s="1289"/>
      <c r="R568" s="1289"/>
      <c r="S568" s="1289"/>
      <c r="T568" s="1289"/>
      <c r="U568" s="1289"/>
      <c r="V568" s="1289"/>
      <c r="W568" s="1289"/>
      <c r="X568" s="1289"/>
      <c r="Y568" s="1289"/>
      <c r="Z568" s="1289"/>
      <c r="AA568" s="1289"/>
      <c r="AB568" s="1289"/>
      <c r="AC568" s="1289"/>
      <c r="AD568" s="1289"/>
    </row>
    <row r="569" spans="2:30">
      <c r="B569" s="1289"/>
      <c r="C569" s="1289"/>
      <c r="D569" s="1289"/>
      <c r="E569" s="1289"/>
      <c r="F569" s="1289"/>
      <c r="G569" s="1289"/>
      <c r="H569" s="1289"/>
      <c r="I569" s="1289"/>
      <c r="J569" s="1289"/>
      <c r="K569" s="1289"/>
      <c r="L569" s="1289"/>
      <c r="M569" s="1289"/>
      <c r="N569" s="1289"/>
      <c r="O569" s="1289"/>
      <c r="P569" s="1289"/>
      <c r="Q569" s="1289"/>
      <c r="R569" s="1289"/>
      <c r="S569" s="1289"/>
      <c r="T569" s="1289"/>
      <c r="U569" s="1289"/>
      <c r="V569" s="1289"/>
      <c r="W569" s="1289"/>
      <c r="X569" s="1289"/>
      <c r="Y569" s="1289"/>
      <c r="Z569" s="1289"/>
      <c r="AA569" s="1289"/>
      <c r="AB569" s="1289"/>
      <c r="AC569" s="1289"/>
      <c r="AD569" s="1289"/>
    </row>
    <row r="570" spans="2:30">
      <c r="B570" s="1289"/>
      <c r="C570" s="1289"/>
      <c r="D570" s="1289"/>
      <c r="E570" s="1289"/>
      <c r="F570" s="1289"/>
      <c r="G570" s="1289"/>
      <c r="H570" s="1289"/>
      <c r="I570" s="1289"/>
      <c r="J570" s="1289"/>
      <c r="K570" s="1289"/>
      <c r="L570" s="1289"/>
      <c r="M570" s="1289"/>
      <c r="N570" s="1289"/>
      <c r="O570" s="1289"/>
      <c r="P570" s="1289"/>
      <c r="Q570" s="1289"/>
      <c r="R570" s="1289"/>
      <c r="S570" s="1289"/>
      <c r="T570" s="1289"/>
      <c r="U570" s="1289"/>
      <c r="V570" s="1289"/>
      <c r="W570" s="1289"/>
      <c r="X570" s="1289"/>
      <c r="Y570" s="1289"/>
      <c r="Z570" s="1289"/>
      <c r="AA570" s="1289"/>
      <c r="AB570" s="1289"/>
      <c r="AC570" s="1289"/>
      <c r="AD570" s="1289"/>
    </row>
    <row r="571" spans="2:30">
      <c r="B571" s="1289"/>
      <c r="C571" s="1289"/>
      <c r="D571" s="1289"/>
      <c r="E571" s="1289"/>
      <c r="F571" s="1289"/>
      <c r="G571" s="1289"/>
      <c r="H571" s="1289"/>
      <c r="I571" s="1289"/>
      <c r="J571" s="1289"/>
      <c r="K571" s="1289"/>
      <c r="L571" s="1289"/>
      <c r="M571" s="1289"/>
      <c r="N571" s="1289"/>
      <c r="O571" s="1289"/>
      <c r="P571" s="1289"/>
      <c r="Q571" s="1289"/>
      <c r="R571" s="1289"/>
      <c r="S571" s="1289"/>
      <c r="T571" s="1289"/>
      <c r="U571" s="1289"/>
      <c r="V571" s="1289"/>
      <c r="W571" s="1289"/>
      <c r="X571" s="1289"/>
      <c r="Y571" s="1289"/>
      <c r="Z571" s="1289"/>
      <c r="AA571" s="1289"/>
      <c r="AB571" s="1289"/>
      <c r="AC571" s="1289"/>
      <c r="AD571" s="1289"/>
    </row>
    <row r="572" spans="2:30">
      <c r="B572" s="1289"/>
      <c r="C572" s="1289"/>
      <c r="D572" s="1289"/>
      <c r="E572" s="1289"/>
      <c r="F572" s="1289"/>
      <c r="G572" s="1289"/>
      <c r="H572" s="1289"/>
      <c r="I572" s="1289"/>
      <c r="J572" s="1289"/>
      <c r="K572" s="1289"/>
      <c r="L572" s="1289"/>
      <c r="M572" s="1289"/>
      <c r="N572" s="1289"/>
      <c r="O572" s="1289"/>
      <c r="P572" s="1289"/>
      <c r="Q572" s="1289"/>
      <c r="R572" s="1289"/>
      <c r="S572" s="1289"/>
      <c r="T572" s="1289"/>
      <c r="U572" s="1289"/>
      <c r="V572" s="1289"/>
      <c r="W572" s="1289"/>
      <c r="X572" s="1289"/>
      <c r="Y572" s="1289"/>
      <c r="Z572" s="1289"/>
      <c r="AA572" s="1289"/>
      <c r="AB572" s="1289"/>
      <c r="AC572" s="1289"/>
      <c r="AD572" s="1289"/>
    </row>
    <row r="573" spans="2:30">
      <c r="B573" s="1289"/>
      <c r="C573" s="1289"/>
      <c r="D573" s="1289"/>
      <c r="E573" s="1289"/>
      <c r="F573" s="1289"/>
      <c r="G573" s="1289"/>
      <c r="H573" s="1289"/>
      <c r="I573" s="1289"/>
      <c r="J573" s="1289"/>
      <c r="K573" s="1289"/>
      <c r="L573" s="1289"/>
      <c r="M573" s="1289"/>
      <c r="N573" s="1289"/>
      <c r="O573" s="1289"/>
      <c r="P573" s="1289"/>
      <c r="Q573" s="1289"/>
      <c r="R573" s="1289"/>
      <c r="S573" s="1289"/>
      <c r="T573" s="1289"/>
      <c r="U573" s="1289"/>
      <c r="V573" s="1289"/>
      <c r="W573" s="1289"/>
      <c r="X573" s="1289"/>
      <c r="Y573" s="1289"/>
      <c r="Z573" s="1289"/>
      <c r="AA573" s="1289"/>
      <c r="AB573" s="1289"/>
      <c r="AC573" s="1289"/>
      <c r="AD573" s="1289"/>
    </row>
    <row r="574" spans="2:30">
      <c r="B574" s="1289"/>
      <c r="C574" s="1289"/>
      <c r="D574" s="1289"/>
      <c r="E574" s="1289"/>
      <c r="F574" s="1289"/>
      <c r="G574" s="1289"/>
      <c r="H574" s="1289"/>
      <c r="I574" s="1289"/>
      <c r="J574" s="1289"/>
      <c r="K574" s="1289"/>
      <c r="L574" s="1289"/>
      <c r="M574" s="1289"/>
      <c r="N574" s="1289"/>
      <c r="O574" s="1289"/>
      <c r="P574" s="1289"/>
      <c r="Q574" s="1289"/>
      <c r="R574" s="1289"/>
      <c r="S574" s="1289"/>
      <c r="T574" s="1289"/>
      <c r="U574" s="1289"/>
      <c r="V574" s="1289"/>
      <c r="W574" s="1289"/>
      <c r="X574" s="1289"/>
      <c r="Y574" s="1289"/>
      <c r="Z574" s="1289"/>
      <c r="AA574" s="1289"/>
      <c r="AB574" s="1289"/>
      <c r="AC574" s="1289"/>
      <c r="AD574" s="1289"/>
    </row>
    <row r="575" spans="2:30">
      <c r="B575" s="1289"/>
      <c r="C575" s="1289"/>
      <c r="D575" s="1289"/>
      <c r="E575" s="1289"/>
      <c r="F575" s="1289"/>
      <c r="G575" s="1289"/>
      <c r="H575" s="1289"/>
      <c r="I575" s="1289"/>
      <c r="J575" s="1289"/>
      <c r="K575" s="1289"/>
      <c r="L575" s="1289"/>
      <c r="M575" s="1289"/>
      <c r="N575" s="1289"/>
      <c r="O575" s="1289"/>
      <c r="P575" s="1289"/>
      <c r="Q575" s="1289"/>
      <c r="R575" s="1289"/>
      <c r="S575" s="1289"/>
      <c r="T575" s="1289"/>
      <c r="U575" s="1289"/>
      <c r="V575" s="1289"/>
      <c r="W575" s="1289"/>
      <c r="X575" s="1289"/>
      <c r="Y575" s="1289"/>
      <c r="Z575" s="1289"/>
      <c r="AA575" s="1289"/>
      <c r="AB575" s="1289"/>
      <c r="AC575" s="1289"/>
      <c r="AD575" s="1289"/>
    </row>
    <row r="576" spans="2:30">
      <c r="B576" s="1289"/>
      <c r="C576" s="1289"/>
      <c r="D576" s="1289"/>
      <c r="E576" s="1289"/>
      <c r="F576" s="1289"/>
      <c r="G576" s="1289"/>
      <c r="H576" s="1289"/>
      <c r="I576" s="1289"/>
      <c r="J576" s="1289"/>
      <c r="K576" s="1289"/>
      <c r="L576" s="1289"/>
      <c r="M576" s="1289"/>
      <c r="N576" s="1289"/>
      <c r="O576" s="1289"/>
      <c r="P576" s="1289"/>
      <c r="Q576" s="1289"/>
      <c r="R576" s="1289"/>
      <c r="S576" s="1289"/>
      <c r="T576" s="1289"/>
      <c r="U576" s="1289"/>
      <c r="V576" s="1289"/>
      <c r="W576" s="1289"/>
      <c r="X576" s="1289"/>
      <c r="Y576" s="1289"/>
      <c r="Z576" s="1289"/>
      <c r="AA576" s="1289"/>
      <c r="AB576" s="1289"/>
      <c r="AC576" s="1289"/>
      <c r="AD576" s="1289"/>
    </row>
    <row r="577" spans="2:30">
      <c r="B577" s="1289"/>
      <c r="C577" s="1289"/>
      <c r="D577" s="1289"/>
      <c r="E577" s="1289"/>
      <c r="F577" s="1289"/>
      <c r="G577" s="1289"/>
      <c r="H577" s="1289"/>
      <c r="I577" s="1289"/>
      <c r="J577" s="1289"/>
      <c r="K577" s="1289"/>
      <c r="L577" s="1289"/>
      <c r="M577" s="1289"/>
      <c r="N577" s="1289"/>
      <c r="O577" s="1289"/>
      <c r="P577" s="1289"/>
      <c r="Q577" s="1289"/>
      <c r="R577" s="1289"/>
      <c r="S577" s="1289"/>
      <c r="T577" s="1289"/>
      <c r="U577" s="1289"/>
      <c r="V577" s="1289"/>
      <c r="W577" s="1289"/>
      <c r="X577" s="1289"/>
      <c r="Y577" s="1289"/>
      <c r="Z577" s="1289"/>
      <c r="AA577" s="1289"/>
      <c r="AB577" s="1289"/>
      <c r="AC577" s="1289"/>
      <c r="AD577" s="1289"/>
    </row>
    <row r="578" spans="2:30">
      <c r="B578" s="1289"/>
      <c r="C578" s="1289"/>
      <c r="D578" s="1289"/>
      <c r="E578" s="1289"/>
      <c r="F578" s="1289"/>
      <c r="G578" s="1289"/>
      <c r="H578" s="1289"/>
      <c r="I578" s="1289"/>
      <c r="J578" s="1289"/>
      <c r="K578" s="1289"/>
      <c r="L578" s="1289"/>
      <c r="M578" s="1289"/>
      <c r="N578" s="1289"/>
      <c r="O578" s="1289"/>
      <c r="P578" s="1289"/>
      <c r="Q578" s="1289"/>
      <c r="R578" s="1289"/>
      <c r="S578" s="1289"/>
      <c r="T578" s="1289"/>
      <c r="U578" s="1289"/>
      <c r="V578" s="1289"/>
      <c r="W578" s="1289"/>
      <c r="X578" s="1289"/>
      <c r="Y578" s="1289"/>
      <c r="Z578" s="1289"/>
      <c r="AA578" s="1289"/>
      <c r="AB578" s="1289"/>
      <c r="AC578" s="1289"/>
      <c r="AD578" s="1289"/>
    </row>
    <row r="579" spans="2:30">
      <c r="B579" s="1289"/>
      <c r="C579" s="1289"/>
      <c r="D579" s="1289"/>
      <c r="E579" s="1289"/>
      <c r="F579" s="1289"/>
      <c r="G579" s="1289"/>
      <c r="H579" s="1289"/>
      <c r="I579" s="1289"/>
      <c r="J579" s="1289"/>
      <c r="K579" s="1289"/>
      <c r="L579" s="1289"/>
      <c r="M579" s="1289"/>
      <c r="N579" s="1289"/>
      <c r="O579" s="1289"/>
      <c r="P579" s="1289"/>
      <c r="Q579" s="1289"/>
      <c r="R579" s="1289"/>
      <c r="S579" s="1289"/>
      <c r="T579" s="1289"/>
      <c r="U579" s="1289"/>
      <c r="V579" s="1289"/>
      <c r="W579" s="1289"/>
      <c r="X579" s="1289"/>
      <c r="Y579" s="1289"/>
      <c r="Z579" s="1289"/>
      <c r="AA579" s="1289"/>
      <c r="AB579" s="1289"/>
      <c r="AC579" s="1289"/>
      <c r="AD579" s="1289"/>
    </row>
    <row r="580" spans="2:30">
      <c r="B580" s="1289"/>
      <c r="C580" s="1289"/>
      <c r="D580" s="1289"/>
      <c r="E580" s="1289"/>
      <c r="F580" s="1289"/>
      <c r="G580" s="1289"/>
      <c r="H580" s="1289"/>
      <c r="I580" s="1289"/>
      <c r="J580" s="1289"/>
      <c r="K580" s="1289"/>
      <c r="L580" s="1289"/>
      <c r="M580" s="1289"/>
      <c r="N580" s="1289"/>
      <c r="O580" s="1289"/>
      <c r="P580" s="1289"/>
      <c r="Q580" s="1289"/>
      <c r="R580" s="1289"/>
      <c r="S580" s="1289"/>
      <c r="T580" s="1289"/>
      <c r="U580" s="1289"/>
      <c r="V580" s="1289"/>
      <c r="W580" s="1289"/>
      <c r="X580" s="1289"/>
      <c r="Y580" s="1289"/>
      <c r="Z580" s="1289"/>
      <c r="AA580" s="1289"/>
      <c r="AB580" s="1289"/>
      <c r="AC580" s="1289"/>
      <c r="AD580" s="1289"/>
    </row>
    <row r="581" spans="2:30">
      <c r="B581" s="1289"/>
      <c r="C581" s="1289"/>
      <c r="D581" s="1289"/>
      <c r="E581" s="1289"/>
      <c r="F581" s="1289"/>
      <c r="G581" s="1289"/>
      <c r="H581" s="1289"/>
      <c r="I581" s="1289"/>
      <c r="J581" s="1289"/>
      <c r="K581" s="1289"/>
      <c r="L581" s="1289"/>
      <c r="M581" s="1289"/>
      <c r="N581" s="1289"/>
      <c r="O581" s="1289"/>
      <c r="P581" s="1289"/>
      <c r="Q581" s="1289"/>
      <c r="R581" s="1289"/>
      <c r="S581" s="1289"/>
      <c r="T581" s="1289"/>
      <c r="U581" s="1289"/>
      <c r="V581" s="1289"/>
      <c r="W581" s="1289"/>
      <c r="X581" s="1289"/>
      <c r="Y581" s="1289"/>
      <c r="Z581" s="1289"/>
      <c r="AA581" s="1289"/>
      <c r="AB581" s="1289"/>
      <c r="AC581" s="1289"/>
      <c r="AD581" s="1289"/>
    </row>
    <row r="582" spans="2:30">
      <c r="B582" s="1289"/>
      <c r="C582" s="1289"/>
      <c r="D582" s="1289"/>
      <c r="E582" s="1289"/>
      <c r="F582" s="1289"/>
      <c r="G582" s="1289"/>
      <c r="H582" s="1289"/>
      <c r="I582" s="1289"/>
      <c r="J582" s="1289"/>
      <c r="K582" s="1289"/>
      <c r="L582" s="1289"/>
      <c r="M582" s="1289"/>
      <c r="N582" s="1289"/>
      <c r="O582" s="1289"/>
      <c r="P582" s="1289"/>
      <c r="Q582" s="1289"/>
      <c r="R582" s="1289"/>
      <c r="S582" s="1289"/>
      <c r="T582" s="1289"/>
      <c r="U582" s="1289"/>
      <c r="V582" s="1289"/>
      <c r="W582" s="1289"/>
      <c r="X582" s="1289"/>
      <c r="Y582" s="1289"/>
      <c r="Z582" s="1289"/>
      <c r="AA582" s="1289"/>
      <c r="AB582" s="1289"/>
      <c r="AC582" s="1289"/>
      <c r="AD582" s="1289"/>
    </row>
    <row r="583" spans="2:30">
      <c r="B583" s="1289"/>
      <c r="C583" s="1289"/>
      <c r="D583" s="1289"/>
      <c r="E583" s="1289"/>
      <c r="F583" s="1289"/>
      <c r="G583" s="1289"/>
      <c r="H583" s="1289"/>
      <c r="I583" s="1289"/>
      <c r="J583" s="1289"/>
      <c r="K583" s="1289"/>
      <c r="L583" s="1289"/>
      <c r="M583" s="1289"/>
      <c r="N583" s="1289"/>
      <c r="O583" s="1289"/>
      <c r="P583" s="1289"/>
      <c r="Q583" s="1289"/>
      <c r="R583" s="1289"/>
      <c r="S583" s="1289"/>
      <c r="T583" s="1289"/>
      <c r="U583" s="1289"/>
      <c r="V583" s="1289"/>
      <c r="W583" s="1289"/>
      <c r="X583" s="1289"/>
      <c r="Y583" s="1289"/>
      <c r="Z583" s="1289"/>
      <c r="AA583" s="1289"/>
      <c r="AB583" s="1289"/>
      <c r="AC583" s="1289"/>
      <c r="AD583" s="1289"/>
    </row>
    <row r="584" spans="2:30">
      <c r="B584" s="1289"/>
      <c r="C584" s="1289"/>
      <c r="D584" s="1289"/>
      <c r="E584" s="1289"/>
      <c r="F584" s="1289"/>
      <c r="G584" s="1289"/>
      <c r="H584" s="1289"/>
      <c r="I584" s="1289"/>
      <c r="J584" s="1289"/>
      <c r="K584" s="1289"/>
      <c r="L584" s="1289"/>
      <c r="M584" s="1289"/>
      <c r="N584" s="1289"/>
      <c r="O584" s="1289"/>
      <c r="P584" s="1289"/>
      <c r="Q584" s="1289"/>
      <c r="R584" s="1289"/>
      <c r="S584" s="1289"/>
      <c r="T584" s="1289"/>
      <c r="U584" s="1289"/>
      <c r="V584" s="1289"/>
      <c r="W584" s="1289"/>
      <c r="X584" s="1289"/>
      <c r="Y584" s="1289"/>
      <c r="Z584" s="1289"/>
      <c r="AA584" s="1289"/>
      <c r="AB584" s="1289"/>
      <c r="AC584" s="1289"/>
      <c r="AD584" s="1289"/>
    </row>
    <row r="585" spans="2:30">
      <c r="B585" s="1289"/>
      <c r="C585" s="1289"/>
      <c r="D585" s="1289"/>
      <c r="E585" s="1289"/>
      <c r="F585" s="1289"/>
      <c r="G585" s="1289"/>
      <c r="H585" s="1289"/>
      <c r="I585" s="1289"/>
      <c r="J585" s="1289"/>
      <c r="K585" s="1289"/>
      <c r="L585" s="1289"/>
      <c r="M585" s="1289"/>
      <c r="N585" s="1289"/>
      <c r="O585" s="1289"/>
      <c r="P585" s="1289"/>
      <c r="Q585" s="1289"/>
      <c r="R585" s="1289"/>
      <c r="S585" s="1289"/>
      <c r="T585" s="1289"/>
      <c r="U585" s="1289"/>
      <c r="V585" s="1289"/>
      <c r="W585" s="1289"/>
      <c r="X585" s="1289"/>
      <c r="Y585" s="1289"/>
      <c r="Z585" s="1289"/>
      <c r="AA585" s="1289"/>
      <c r="AB585" s="1289"/>
      <c r="AC585" s="1289"/>
      <c r="AD585" s="1289"/>
    </row>
    <row r="586" spans="2:30">
      <c r="B586" s="1289"/>
      <c r="C586" s="1289"/>
      <c r="D586" s="1289"/>
      <c r="E586" s="1289"/>
      <c r="F586" s="1289"/>
      <c r="G586" s="1289"/>
      <c r="H586" s="1289"/>
      <c r="I586" s="1289"/>
      <c r="J586" s="1289"/>
      <c r="K586" s="1289"/>
      <c r="L586" s="1289"/>
      <c r="M586" s="1289"/>
      <c r="N586" s="1289"/>
      <c r="O586" s="1289"/>
      <c r="P586" s="1289"/>
      <c r="Q586" s="1289"/>
      <c r="R586" s="1289"/>
      <c r="S586" s="1289"/>
      <c r="T586" s="1289"/>
      <c r="U586" s="1289"/>
      <c r="V586" s="1289"/>
      <c r="W586" s="1289"/>
      <c r="X586" s="1289"/>
      <c r="Y586" s="1289"/>
      <c r="Z586" s="1289"/>
      <c r="AA586" s="1289"/>
      <c r="AB586" s="1289"/>
      <c r="AC586" s="1289"/>
      <c r="AD586" s="1289"/>
    </row>
    <row r="587" spans="2:30">
      <c r="B587" s="1289"/>
      <c r="C587" s="1289"/>
      <c r="D587" s="1289"/>
      <c r="E587" s="1289"/>
      <c r="F587" s="1289"/>
      <c r="G587" s="1289"/>
      <c r="H587" s="1289"/>
      <c r="I587" s="1289"/>
      <c r="J587" s="1289"/>
      <c r="K587" s="1289"/>
      <c r="L587" s="1289"/>
      <c r="M587" s="1289"/>
      <c r="N587" s="1289"/>
      <c r="O587" s="1289"/>
      <c r="P587" s="1289"/>
      <c r="Q587" s="1289"/>
      <c r="R587" s="1289"/>
      <c r="S587" s="1289"/>
      <c r="T587" s="1289"/>
      <c r="U587" s="1289"/>
      <c r="V587" s="1289"/>
      <c r="W587" s="1289"/>
      <c r="X587" s="1289"/>
      <c r="Y587" s="1289"/>
      <c r="Z587" s="1289"/>
      <c r="AA587" s="1289"/>
      <c r="AB587" s="1289"/>
      <c r="AC587" s="1289"/>
      <c r="AD587" s="1289"/>
    </row>
    <row r="588" spans="2:30">
      <c r="B588" s="1289"/>
      <c r="C588" s="1289"/>
      <c r="D588" s="1289"/>
      <c r="E588" s="1289"/>
      <c r="F588" s="1289"/>
      <c r="G588" s="1289"/>
      <c r="H588" s="1289"/>
      <c r="I588" s="1289"/>
      <c r="J588" s="1289"/>
      <c r="K588" s="1289"/>
      <c r="L588" s="1289"/>
      <c r="M588" s="1289"/>
      <c r="N588" s="1289"/>
      <c r="O588" s="1289"/>
      <c r="P588" s="1289"/>
      <c r="Q588" s="1289"/>
      <c r="R588" s="1289"/>
      <c r="S588" s="1289"/>
      <c r="T588" s="1289"/>
      <c r="U588" s="1289"/>
      <c r="V588" s="1289"/>
      <c r="W588" s="1289"/>
      <c r="X588" s="1289"/>
      <c r="Y588" s="1289"/>
      <c r="Z588" s="1289"/>
      <c r="AA588" s="1289"/>
      <c r="AB588" s="1289"/>
      <c r="AC588" s="1289"/>
      <c r="AD588" s="1289"/>
    </row>
    <row r="589" spans="2:30">
      <c r="B589" s="1289"/>
      <c r="C589" s="1289"/>
      <c r="D589" s="1289"/>
      <c r="E589" s="1289"/>
      <c r="F589" s="1289"/>
      <c r="G589" s="1289"/>
      <c r="H589" s="1289"/>
      <c r="I589" s="1289"/>
      <c r="J589" s="1289"/>
      <c r="K589" s="1289"/>
      <c r="L589" s="1289"/>
      <c r="M589" s="1289"/>
      <c r="N589" s="1289"/>
      <c r="O589" s="1289"/>
      <c r="P589" s="1289"/>
      <c r="Q589" s="1289"/>
      <c r="R589" s="1289"/>
      <c r="S589" s="1289"/>
      <c r="T589" s="1289"/>
      <c r="U589" s="1289"/>
      <c r="V589" s="1289"/>
      <c r="W589" s="1289"/>
      <c r="X589" s="1289"/>
      <c r="Y589" s="1289"/>
      <c r="Z589" s="1289"/>
      <c r="AA589" s="1289"/>
      <c r="AB589" s="1289"/>
      <c r="AC589" s="1289"/>
      <c r="AD589" s="1289"/>
    </row>
    <row r="590" spans="2:30">
      <c r="B590" s="1289"/>
      <c r="C590" s="1289"/>
      <c r="D590" s="1289"/>
      <c r="E590" s="1289"/>
      <c r="F590" s="1289"/>
      <c r="G590" s="1289"/>
      <c r="H590" s="1289"/>
      <c r="I590" s="1289"/>
      <c r="J590" s="1289"/>
      <c r="K590" s="1289"/>
      <c r="L590" s="1289"/>
      <c r="M590" s="1289"/>
      <c r="N590" s="1289"/>
      <c r="O590" s="1289"/>
      <c r="P590" s="1289"/>
      <c r="Q590" s="1289"/>
      <c r="R590" s="1289"/>
      <c r="S590" s="1289"/>
      <c r="T590" s="1289"/>
      <c r="U590" s="1289"/>
      <c r="V590" s="1289"/>
      <c r="W590" s="1289"/>
      <c r="X590" s="1289"/>
      <c r="Y590" s="1289"/>
      <c r="Z590" s="1289"/>
      <c r="AA590" s="1289"/>
      <c r="AB590" s="1289"/>
      <c r="AC590" s="1289"/>
      <c r="AD590" s="1289"/>
    </row>
    <row r="591" spans="2:30">
      <c r="B591" s="1289"/>
      <c r="C591" s="1289"/>
      <c r="D591" s="1289"/>
      <c r="E591" s="1289"/>
      <c r="F591" s="1289"/>
      <c r="G591" s="1289"/>
      <c r="H591" s="1289"/>
      <c r="I591" s="1289"/>
      <c r="J591" s="1289"/>
      <c r="K591" s="1289"/>
      <c r="L591" s="1289"/>
      <c r="M591" s="1289"/>
      <c r="N591" s="1289"/>
      <c r="O591" s="1289"/>
      <c r="P591" s="1289"/>
      <c r="Q591" s="1289"/>
      <c r="R591" s="1289"/>
      <c r="S591" s="1289"/>
      <c r="T591" s="1289"/>
      <c r="U591" s="1289"/>
      <c r="V591" s="1289"/>
      <c r="W591" s="1289"/>
      <c r="X591" s="1289"/>
      <c r="Y591" s="1289"/>
      <c r="Z591" s="1289"/>
      <c r="AA591" s="1289"/>
      <c r="AB591" s="1289"/>
      <c r="AC591" s="1289"/>
      <c r="AD591" s="1289"/>
    </row>
    <row r="592" spans="2:30">
      <c r="B592" s="1289"/>
      <c r="C592" s="1289"/>
      <c r="D592" s="1289"/>
      <c r="E592" s="1289"/>
      <c r="F592" s="1289"/>
      <c r="G592" s="1289"/>
      <c r="H592" s="1289"/>
      <c r="I592" s="1289"/>
      <c r="J592" s="1289"/>
      <c r="K592" s="1289"/>
      <c r="L592" s="1289"/>
      <c r="M592" s="1289"/>
      <c r="N592" s="1289"/>
      <c r="O592" s="1289"/>
      <c r="P592" s="1289"/>
      <c r="Q592" s="1289"/>
      <c r="R592" s="1289"/>
      <c r="S592" s="1289"/>
      <c r="T592" s="1289"/>
      <c r="U592" s="1289"/>
      <c r="V592" s="1289"/>
      <c r="W592" s="1289"/>
      <c r="X592" s="1289"/>
      <c r="Y592" s="1289"/>
      <c r="Z592" s="1289"/>
      <c r="AA592" s="1289"/>
      <c r="AB592" s="1289"/>
      <c r="AC592" s="1289"/>
      <c r="AD592" s="1289"/>
    </row>
    <row r="593" spans="2:30">
      <c r="B593" s="1289"/>
      <c r="C593" s="1289"/>
      <c r="D593" s="1289"/>
      <c r="E593" s="1289"/>
      <c r="F593" s="1289"/>
      <c r="G593" s="1289"/>
      <c r="H593" s="1289"/>
      <c r="I593" s="1289"/>
      <c r="J593" s="1289"/>
      <c r="K593" s="1289"/>
      <c r="L593" s="1289"/>
      <c r="M593" s="1289"/>
      <c r="N593" s="1289"/>
      <c r="O593" s="1289"/>
      <c r="P593" s="1289"/>
      <c r="Q593" s="1289"/>
      <c r="R593" s="1289"/>
      <c r="S593" s="1289"/>
      <c r="T593" s="1289"/>
      <c r="U593" s="1289"/>
      <c r="V593" s="1289"/>
      <c r="W593" s="1289"/>
      <c r="X593" s="1289"/>
      <c r="Y593" s="1289"/>
      <c r="Z593" s="1289"/>
      <c r="AA593" s="1289"/>
      <c r="AB593" s="1289"/>
      <c r="AC593" s="1289"/>
      <c r="AD593" s="1289"/>
    </row>
    <row r="594" spans="2:30">
      <c r="B594" s="1289"/>
      <c r="C594" s="1289"/>
      <c r="D594" s="1289"/>
      <c r="E594" s="1289"/>
      <c r="F594" s="1289"/>
      <c r="G594" s="1289"/>
      <c r="H594" s="1289"/>
      <c r="I594" s="1289"/>
      <c r="J594" s="1289"/>
      <c r="K594" s="1289"/>
      <c r="L594" s="1289"/>
      <c r="M594" s="1289"/>
      <c r="N594" s="1289"/>
      <c r="O594" s="1289"/>
      <c r="P594" s="1289"/>
      <c r="Q594" s="1289"/>
      <c r="R594" s="1289"/>
      <c r="S594" s="1289"/>
      <c r="T594" s="1289"/>
      <c r="U594" s="1289"/>
      <c r="V594" s="1289"/>
      <c r="W594" s="1289"/>
      <c r="X594" s="1289"/>
      <c r="Y594" s="1289"/>
      <c r="Z594" s="1289"/>
      <c r="AA594" s="1289"/>
      <c r="AB594" s="1289"/>
      <c r="AC594" s="1289"/>
      <c r="AD594" s="1289"/>
    </row>
    <row r="595" spans="2:30">
      <c r="B595" s="1289"/>
      <c r="C595" s="1289"/>
      <c r="D595" s="1289"/>
      <c r="E595" s="1289"/>
      <c r="F595" s="1289"/>
      <c r="G595" s="1289"/>
      <c r="H595" s="1289"/>
      <c r="I595" s="1289"/>
      <c r="J595" s="1289"/>
      <c r="K595" s="1289"/>
      <c r="L595" s="1289"/>
      <c r="M595" s="1289"/>
      <c r="N595" s="1289"/>
      <c r="O595" s="1289"/>
      <c r="P595" s="1289"/>
      <c r="Q595" s="1289"/>
      <c r="R595" s="1289"/>
      <c r="S595" s="1289"/>
      <c r="T595" s="1289"/>
      <c r="U595" s="1289"/>
      <c r="V595" s="1289"/>
      <c r="W595" s="1289"/>
      <c r="X595" s="1289"/>
      <c r="Y595" s="1289"/>
      <c r="Z595" s="1289"/>
      <c r="AA595" s="1289"/>
      <c r="AB595" s="1289"/>
      <c r="AC595" s="1289"/>
      <c r="AD595" s="1289"/>
    </row>
    <row r="596" spans="2:30">
      <c r="B596" s="1289"/>
      <c r="C596" s="1289"/>
      <c r="D596" s="1289"/>
      <c r="E596" s="1289"/>
      <c r="F596" s="1289"/>
      <c r="G596" s="1289"/>
      <c r="H596" s="1289"/>
      <c r="I596" s="1289"/>
      <c r="J596" s="1289"/>
      <c r="K596" s="1289"/>
      <c r="L596" s="1289"/>
      <c r="M596" s="1289"/>
      <c r="N596" s="1289"/>
      <c r="O596" s="1289"/>
      <c r="P596" s="1289"/>
      <c r="Q596" s="1289"/>
      <c r="R596" s="1289"/>
      <c r="S596" s="1289"/>
      <c r="T596" s="1289"/>
      <c r="U596" s="1289"/>
      <c r="V596" s="1289"/>
      <c r="W596" s="1289"/>
      <c r="X596" s="1289"/>
      <c r="Y596" s="1289"/>
      <c r="Z596" s="1289"/>
      <c r="AA596" s="1289"/>
      <c r="AB596" s="1289"/>
      <c r="AC596" s="1289"/>
      <c r="AD596" s="1289"/>
    </row>
    <row r="597" spans="2:30">
      <c r="B597" s="1289"/>
      <c r="C597" s="1289"/>
      <c r="D597" s="1289"/>
      <c r="E597" s="1289"/>
      <c r="F597" s="1289"/>
      <c r="G597" s="1289"/>
      <c r="H597" s="1289"/>
      <c r="I597" s="1289"/>
      <c r="J597" s="1289"/>
      <c r="K597" s="1289"/>
      <c r="L597" s="1289"/>
      <c r="M597" s="1289"/>
      <c r="N597" s="1289"/>
      <c r="O597" s="1289"/>
      <c r="P597" s="1289"/>
      <c r="Q597" s="1289"/>
      <c r="R597" s="1289"/>
      <c r="S597" s="1289"/>
      <c r="T597" s="1289"/>
      <c r="U597" s="1289"/>
      <c r="V597" s="1289"/>
      <c r="W597" s="1289"/>
      <c r="X597" s="1289"/>
      <c r="Y597" s="1289"/>
      <c r="Z597" s="1289"/>
      <c r="AA597" s="1289"/>
      <c r="AB597" s="1289"/>
      <c r="AC597" s="1289"/>
      <c r="AD597" s="1289"/>
    </row>
    <row r="598" spans="2:30">
      <c r="B598" s="1289"/>
      <c r="C598" s="1289"/>
      <c r="D598" s="1289"/>
      <c r="E598" s="1289"/>
      <c r="F598" s="1289"/>
      <c r="G598" s="1289"/>
      <c r="H598" s="1289"/>
      <c r="I598" s="1289"/>
      <c r="J598" s="1289"/>
      <c r="K598" s="1289"/>
      <c r="L598" s="1289"/>
      <c r="M598" s="1289"/>
      <c r="N598" s="1289"/>
      <c r="O598" s="1289"/>
      <c r="P598" s="1289"/>
      <c r="Q598" s="1289"/>
      <c r="R598" s="1289"/>
      <c r="S598" s="1289"/>
      <c r="T598" s="1289"/>
      <c r="U598" s="1289"/>
      <c r="V598" s="1289"/>
      <c r="W598" s="1289"/>
      <c r="X598" s="1289"/>
      <c r="Y598" s="1289"/>
      <c r="Z598" s="1289"/>
      <c r="AA598" s="1289"/>
      <c r="AB598" s="1289"/>
      <c r="AC598" s="1289"/>
      <c r="AD598" s="1289"/>
    </row>
    <row r="599" spans="2:30">
      <c r="B599" s="1289"/>
      <c r="C599" s="1289"/>
      <c r="D599" s="1289"/>
      <c r="E599" s="1289"/>
      <c r="F599" s="1289"/>
      <c r="G599" s="1289"/>
      <c r="H599" s="1289"/>
      <c r="I599" s="1289"/>
      <c r="J599" s="1289"/>
      <c r="K599" s="1289"/>
      <c r="L599" s="1289"/>
      <c r="M599" s="1289"/>
      <c r="N599" s="1289"/>
      <c r="O599" s="1289"/>
      <c r="P599" s="1289"/>
      <c r="Q599" s="1289"/>
      <c r="R599" s="1289"/>
      <c r="S599" s="1289"/>
      <c r="T599" s="1289"/>
      <c r="U599" s="1289"/>
      <c r="V599" s="1289"/>
      <c r="W599" s="1289"/>
      <c r="X599" s="1289"/>
      <c r="Y599" s="1289"/>
      <c r="Z599" s="1289"/>
      <c r="AA599" s="1289"/>
      <c r="AB599" s="1289"/>
      <c r="AC599" s="1289"/>
      <c r="AD599" s="1289"/>
    </row>
    <row r="600" spans="2:30">
      <c r="B600" s="1289"/>
      <c r="C600" s="1289"/>
      <c r="D600" s="1289"/>
      <c r="E600" s="1289"/>
      <c r="F600" s="1289"/>
      <c r="G600" s="1289"/>
      <c r="H600" s="1289"/>
      <c r="I600" s="1289"/>
      <c r="J600" s="1289"/>
      <c r="K600" s="1289"/>
      <c r="L600" s="1289"/>
      <c r="M600" s="1289"/>
      <c r="N600" s="1289"/>
      <c r="O600" s="1289"/>
      <c r="P600" s="1289"/>
      <c r="Q600" s="1289"/>
      <c r="R600" s="1289"/>
      <c r="S600" s="1289"/>
      <c r="T600" s="1289"/>
      <c r="U600" s="1289"/>
      <c r="V600" s="1289"/>
      <c r="W600" s="1289"/>
      <c r="X600" s="1289"/>
      <c r="Y600" s="1289"/>
      <c r="Z600" s="1289"/>
      <c r="AA600" s="1289"/>
      <c r="AB600" s="1289"/>
      <c r="AC600" s="1289"/>
      <c r="AD600" s="1289"/>
    </row>
    <row r="601" spans="2:30">
      <c r="B601" s="1289"/>
      <c r="C601" s="1289"/>
      <c r="D601" s="1289"/>
      <c r="E601" s="1289"/>
      <c r="F601" s="1289"/>
      <c r="G601" s="1289"/>
      <c r="H601" s="1289"/>
      <c r="I601" s="1289"/>
      <c r="J601" s="1289"/>
      <c r="K601" s="1289"/>
      <c r="L601" s="1289"/>
      <c r="M601" s="1289"/>
      <c r="N601" s="1289"/>
      <c r="O601" s="1289"/>
      <c r="P601" s="1289"/>
      <c r="Q601" s="1289"/>
      <c r="R601" s="1289"/>
      <c r="S601" s="1289"/>
      <c r="T601" s="1289"/>
      <c r="U601" s="1289"/>
      <c r="V601" s="1289"/>
      <c r="W601" s="1289"/>
      <c r="X601" s="1289"/>
      <c r="Y601" s="1289"/>
      <c r="Z601" s="1289"/>
      <c r="AA601" s="1289"/>
      <c r="AB601" s="1289"/>
      <c r="AC601" s="1289"/>
      <c r="AD601" s="1289"/>
    </row>
    <row r="602" spans="2:30">
      <c r="B602" s="1289"/>
      <c r="C602" s="1289"/>
      <c r="D602" s="1289"/>
      <c r="E602" s="1289"/>
      <c r="F602" s="1289"/>
      <c r="G602" s="1289"/>
      <c r="H602" s="1289"/>
      <c r="I602" s="1289"/>
      <c r="J602" s="1289"/>
      <c r="K602" s="1289"/>
      <c r="L602" s="1289"/>
      <c r="M602" s="1289"/>
      <c r="N602" s="1289"/>
      <c r="O602" s="1289"/>
      <c r="P602" s="1289"/>
      <c r="Q602" s="1289"/>
      <c r="R602" s="1289"/>
      <c r="S602" s="1289"/>
      <c r="T602" s="1289"/>
      <c r="U602" s="1289"/>
      <c r="V602" s="1289"/>
      <c r="W602" s="1289"/>
      <c r="X602" s="1289"/>
      <c r="Y602" s="1289"/>
      <c r="Z602" s="1289"/>
      <c r="AA602" s="1289"/>
      <c r="AB602" s="1289"/>
      <c r="AC602" s="1289"/>
      <c r="AD602" s="1289"/>
    </row>
    <row r="603" spans="2:30">
      <c r="B603" s="1289"/>
      <c r="C603" s="1289"/>
      <c r="D603" s="1289"/>
      <c r="E603" s="1289"/>
      <c r="F603" s="1289"/>
      <c r="G603" s="1289"/>
      <c r="H603" s="1289"/>
      <c r="I603" s="1289"/>
      <c r="J603" s="1289"/>
      <c r="K603" s="1289"/>
      <c r="L603" s="1289"/>
      <c r="M603" s="1289"/>
      <c r="N603" s="1289"/>
      <c r="O603" s="1289"/>
      <c r="P603" s="1289"/>
      <c r="Q603" s="1289"/>
      <c r="R603" s="1289"/>
      <c r="S603" s="1289"/>
      <c r="T603" s="1289"/>
      <c r="U603" s="1289"/>
      <c r="V603" s="1289"/>
      <c r="W603" s="1289"/>
      <c r="X603" s="1289"/>
      <c r="Y603" s="1289"/>
      <c r="Z603" s="1289"/>
      <c r="AA603" s="1289"/>
      <c r="AB603" s="1289"/>
      <c r="AC603" s="1289"/>
      <c r="AD603" s="1289"/>
    </row>
    <row r="604" spans="2:30">
      <c r="B604" s="1289"/>
      <c r="C604" s="1289"/>
      <c r="D604" s="1289"/>
      <c r="E604" s="1289"/>
      <c r="F604" s="1289"/>
      <c r="G604" s="1289"/>
      <c r="H604" s="1289"/>
      <c r="I604" s="1289"/>
      <c r="J604" s="1289"/>
      <c r="K604" s="1289"/>
      <c r="L604" s="1289"/>
      <c r="M604" s="1289"/>
      <c r="N604" s="1289"/>
      <c r="O604" s="1289"/>
      <c r="P604" s="1289"/>
      <c r="Q604" s="1289"/>
      <c r="R604" s="1289"/>
      <c r="S604" s="1289"/>
      <c r="T604" s="1289"/>
      <c r="U604" s="1289"/>
      <c r="V604" s="1289"/>
      <c r="W604" s="1289"/>
      <c r="X604" s="1289"/>
      <c r="Y604" s="1289"/>
      <c r="Z604" s="1289"/>
      <c r="AA604" s="1289"/>
      <c r="AB604" s="1289"/>
      <c r="AC604" s="1289"/>
      <c r="AD604" s="1289"/>
    </row>
    <row r="605" spans="2:30">
      <c r="B605" s="1289"/>
      <c r="C605" s="1289"/>
      <c r="D605" s="1289"/>
      <c r="E605" s="1289"/>
      <c r="F605" s="1289"/>
      <c r="G605" s="1289"/>
      <c r="H605" s="1289"/>
      <c r="I605" s="1289"/>
      <c r="J605" s="1289"/>
      <c r="K605" s="1289"/>
      <c r="L605" s="1289"/>
      <c r="M605" s="1289"/>
      <c r="N605" s="1289"/>
      <c r="O605" s="1289"/>
      <c r="P605" s="1289"/>
      <c r="Q605" s="1289"/>
      <c r="R605" s="1289"/>
      <c r="S605" s="1289"/>
      <c r="T605" s="1289"/>
      <c r="U605" s="1289"/>
      <c r="V605" s="1289"/>
      <c r="W605" s="1289"/>
      <c r="X605" s="1289"/>
      <c r="Y605" s="1289"/>
      <c r="Z605" s="1289"/>
      <c r="AA605" s="1289"/>
      <c r="AB605" s="1289"/>
      <c r="AC605" s="1289"/>
      <c r="AD605" s="1289"/>
    </row>
    <row r="606" spans="2:30">
      <c r="B606" s="1289"/>
      <c r="C606" s="1289"/>
      <c r="D606" s="1289"/>
      <c r="E606" s="1289"/>
      <c r="F606" s="1289"/>
      <c r="G606" s="1289"/>
      <c r="H606" s="1289"/>
      <c r="I606" s="1289"/>
      <c r="J606" s="1289"/>
      <c r="K606" s="1289"/>
      <c r="L606" s="1289"/>
      <c r="M606" s="1289"/>
      <c r="N606" s="1289"/>
      <c r="O606" s="1289"/>
      <c r="P606" s="1289"/>
      <c r="Q606" s="1289"/>
      <c r="R606" s="1289"/>
      <c r="S606" s="1289"/>
      <c r="T606" s="1289"/>
      <c r="U606" s="1289"/>
      <c r="V606" s="1289"/>
      <c r="W606" s="1289"/>
      <c r="X606" s="1289"/>
      <c r="Y606" s="1289"/>
      <c r="Z606" s="1289"/>
      <c r="AA606" s="1289"/>
      <c r="AB606" s="1289"/>
      <c r="AC606" s="1289"/>
      <c r="AD606" s="1289"/>
    </row>
    <row r="607" spans="2:30">
      <c r="B607" s="1289"/>
      <c r="C607" s="1289"/>
      <c r="D607" s="1289"/>
      <c r="E607" s="1289"/>
      <c r="F607" s="1289"/>
      <c r="G607" s="1289"/>
      <c r="H607" s="1289"/>
      <c r="I607" s="1289"/>
      <c r="J607" s="1289"/>
      <c r="K607" s="1289"/>
      <c r="L607" s="1289"/>
      <c r="M607" s="1289"/>
      <c r="N607" s="1289"/>
      <c r="O607" s="1289"/>
      <c r="P607" s="1289"/>
      <c r="Q607" s="1289"/>
      <c r="R607" s="1289"/>
      <c r="S607" s="1289"/>
      <c r="T607" s="1289"/>
      <c r="U607" s="1289"/>
      <c r="V607" s="1289"/>
      <c r="W607" s="1289"/>
      <c r="X607" s="1289"/>
      <c r="Y607" s="1289"/>
      <c r="Z607" s="1289"/>
      <c r="AA607" s="1289"/>
      <c r="AB607" s="1289"/>
      <c r="AC607" s="1289"/>
      <c r="AD607" s="1289"/>
    </row>
    <row r="608" spans="2:30">
      <c r="B608" s="1289"/>
      <c r="C608" s="1289"/>
      <c r="D608" s="1289"/>
      <c r="E608" s="1289"/>
      <c r="F608" s="1289"/>
      <c r="G608" s="1289"/>
      <c r="H608" s="1289"/>
      <c r="I608" s="1289"/>
      <c r="J608" s="1289"/>
      <c r="K608" s="1289"/>
      <c r="L608" s="1289"/>
      <c r="M608" s="1289"/>
      <c r="N608" s="1289"/>
      <c r="O608" s="1289"/>
      <c r="P608" s="1289"/>
      <c r="Q608" s="1289"/>
      <c r="R608" s="1289"/>
      <c r="S608" s="1289"/>
      <c r="T608" s="1289"/>
      <c r="U608" s="1289"/>
      <c r="V608" s="1289"/>
      <c r="W608" s="1289"/>
      <c r="X608" s="1289"/>
      <c r="Y608" s="1289"/>
      <c r="Z608" s="1289"/>
      <c r="AA608" s="1289"/>
      <c r="AB608" s="1289"/>
      <c r="AC608" s="1289"/>
      <c r="AD608" s="1289"/>
    </row>
    <row r="609" spans="2:30">
      <c r="B609" s="1289"/>
      <c r="C609" s="1289"/>
      <c r="D609" s="1289"/>
      <c r="E609" s="1289"/>
      <c r="F609" s="1289"/>
      <c r="G609" s="1289"/>
      <c r="H609" s="1289"/>
      <c r="I609" s="1289"/>
      <c r="J609" s="1289"/>
      <c r="K609" s="1289"/>
      <c r="L609" s="1289"/>
      <c r="M609" s="1289"/>
      <c r="N609" s="1289"/>
      <c r="O609" s="1289"/>
      <c r="P609" s="1289"/>
      <c r="Q609" s="1289"/>
      <c r="R609" s="1289"/>
      <c r="S609" s="1289"/>
      <c r="T609" s="1289"/>
      <c r="U609" s="1289"/>
      <c r="V609" s="1289"/>
      <c r="W609" s="1289"/>
      <c r="X609" s="1289"/>
      <c r="Y609" s="1289"/>
      <c r="Z609" s="1289"/>
      <c r="AA609" s="1289"/>
      <c r="AB609" s="1289"/>
      <c r="AC609" s="1289"/>
      <c r="AD609" s="1289"/>
    </row>
    <row r="610" spans="2:30">
      <c r="B610" s="1289"/>
      <c r="C610" s="1289"/>
      <c r="D610" s="1289"/>
      <c r="E610" s="1289"/>
      <c r="F610" s="1289"/>
      <c r="G610" s="1289"/>
      <c r="H610" s="1289"/>
      <c r="I610" s="1289"/>
      <c r="J610" s="1289"/>
      <c r="K610" s="1289"/>
      <c r="L610" s="1289"/>
      <c r="M610" s="1289"/>
      <c r="N610" s="1289"/>
      <c r="O610" s="1289"/>
      <c r="P610" s="1289"/>
      <c r="Q610" s="1289"/>
      <c r="R610" s="1289"/>
      <c r="S610" s="1289"/>
      <c r="T610" s="1289"/>
      <c r="U610" s="1289"/>
      <c r="V610" s="1289"/>
      <c r="W610" s="1289"/>
      <c r="X610" s="1289"/>
      <c r="Y610" s="1289"/>
      <c r="Z610" s="1289"/>
      <c r="AA610" s="1289"/>
      <c r="AB610" s="1289"/>
      <c r="AC610" s="1289"/>
      <c r="AD610" s="1289"/>
    </row>
    <row r="611" spans="2:30">
      <c r="B611" s="1289"/>
      <c r="C611" s="1289"/>
      <c r="D611" s="1289"/>
      <c r="E611" s="1289"/>
      <c r="F611" s="1289"/>
      <c r="G611" s="1289"/>
      <c r="H611" s="1289"/>
      <c r="I611" s="1289"/>
      <c r="J611" s="1289"/>
      <c r="K611" s="1289"/>
      <c r="L611" s="1289"/>
      <c r="M611" s="1289"/>
      <c r="N611" s="1289"/>
      <c r="O611" s="1289"/>
      <c r="P611" s="1289"/>
      <c r="Q611" s="1289"/>
      <c r="R611" s="1289"/>
      <c r="S611" s="1289"/>
      <c r="T611" s="1289"/>
      <c r="U611" s="1289"/>
      <c r="V611" s="1289"/>
      <c r="W611" s="1289"/>
      <c r="X611" s="1289"/>
      <c r="Y611" s="1289"/>
      <c r="Z611" s="1289"/>
      <c r="AA611" s="1289"/>
      <c r="AB611" s="1289"/>
      <c r="AC611" s="1289"/>
      <c r="AD611" s="1289"/>
    </row>
    <row r="612" spans="2:30">
      <c r="B612" s="1289"/>
      <c r="C612" s="1289"/>
      <c r="D612" s="1289"/>
      <c r="E612" s="1289"/>
      <c r="F612" s="1289"/>
      <c r="G612" s="1289"/>
      <c r="H612" s="1289"/>
      <c r="I612" s="1289"/>
      <c r="J612" s="1289"/>
      <c r="K612" s="1289"/>
      <c r="L612" s="1289"/>
      <c r="M612" s="1289"/>
      <c r="N612" s="1289"/>
      <c r="O612" s="1289"/>
      <c r="P612" s="1289"/>
      <c r="Q612" s="1289"/>
      <c r="R612" s="1289"/>
      <c r="S612" s="1289"/>
      <c r="T612" s="1289"/>
      <c r="U612" s="1289"/>
      <c r="V612" s="1289"/>
      <c r="W612" s="1289"/>
      <c r="X612" s="1289"/>
      <c r="Y612" s="1289"/>
      <c r="Z612" s="1289"/>
      <c r="AA612" s="1289"/>
      <c r="AB612" s="1289"/>
      <c r="AC612" s="1289"/>
      <c r="AD612" s="1289"/>
    </row>
    <row r="613" spans="2:30">
      <c r="B613" s="1289"/>
      <c r="C613" s="1289"/>
      <c r="D613" s="1289"/>
      <c r="E613" s="1289"/>
      <c r="F613" s="1289"/>
      <c r="G613" s="1289"/>
      <c r="H613" s="1289"/>
      <c r="I613" s="1289"/>
      <c r="J613" s="1289"/>
      <c r="K613" s="1289"/>
      <c r="L613" s="1289"/>
      <c r="M613" s="1289"/>
      <c r="N613" s="1289"/>
      <c r="O613" s="1289"/>
      <c r="P613" s="1289"/>
      <c r="Q613" s="1289"/>
      <c r="R613" s="1289"/>
      <c r="S613" s="1289"/>
      <c r="T613" s="1289"/>
      <c r="U613" s="1289"/>
      <c r="V613" s="1289"/>
      <c r="W613" s="1289"/>
      <c r="X613" s="1289"/>
      <c r="Y613" s="1289"/>
      <c r="Z613" s="1289"/>
      <c r="AA613" s="1289"/>
      <c r="AB613" s="1289"/>
      <c r="AC613" s="1289"/>
      <c r="AD613" s="1289"/>
    </row>
    <row r="614" spans="2:30">
      <c r="B614" s="1289"/>
      <c r="C614" s="1289"/>
      <c r="D614" s="1289"/>
      <c r="E614" s="1289"/>
      <c r="F614" s="1289"/>
      <c r="G614" s="1289"/>
      <c r="H614" s="1289"/>
      <c r="I614" s="1289"/>
      <c r="J614" s="1289"/>
      <c r="K614" s="1289"/>
      <c r="L614" s="1289"/>
      <c r="M614" s="1289"/>
      <c r="N614" s="1289"/>
      <c r="O614" s="1289"/>
      <c r="P614" s="1289"/>
      <c r="Q614" s="1289"/>
      <c r="R614" s="1289"/>
      <c r="S614" s="1289"/>
      <c r="T614" s="1289"/>
      <c r="U614" s="1289"/>
      <c r="V614" s="1289"/>
      <c r="W614" s="1289"/>
      <c r="X614" s="1289"/>
      <c r="Y614" s="1289"/>
      <c r="Z614" s="1289"/>
      <c r="AA614" s="1289"/>
      <c r="AB614" s="1289"/>
      <c r="AC614" s="1289"/>
      <c r="AD614" s="1289"/>
    </row>
    <row r="615" spans="2:30">
      <c r="B615" s="1289"/>
      <c r="C615" s="1289"/>
      <c r="D615" s="1289"/>
      <c r="E615" s="1289"/>
      <c r="F615" s="1289"/>
      <c r="G615" s="1289"/>
      <c r="H615" s="1289"/>
      <c r="I615" s="1289"/>
      <c r="J615" s="1289"/>
      <c r="K615" s="1289"/>
      <c r="L615" s="1289"/>
      <c r="M615" s="1289"/>
      <c r="N615" s="1289"/>
      <c r="O615" s="1289"/>
      <c r="P615" s="1289"/>
      <c r="Q615" s="1289"/>
      <c r="R615" s="1289"/>
      <c r="S615" s="1289"/>
      <c r="T615" s="1289"/>
      <c r="U615" s="1289"/>
      <c r="V615" s="1289"/>
      <c r="W615" s="1289"/>
      <c r="X615" s="1289"/>
      <c r="Y615" s="1289"/>
      <c r="Z615" s="1289"/>
      <c r="AA615" s="1289"/>
      <c r="AB615" s="1289"/>
      <c r="AC615" s="1289"/>
      <c r="AD615" s="1289"/>
    </row>
    <row r="616" spans="2:30">
      <c r="B616" s="1289"/>
      <c r="C616" s="1289"/>
      <c r="D616" s="1289"/>
      <c r="E616" s="1289"/>
      <c r="F616" s="1289"/>
      <c r="G616" s="1289"/>
      <c r="H616" s="1289"/>
      <c r="I616" s="1289"/>
      <c r="J616" s="1289"/>
      <c r="K616" s="1289"/>
      <c r="L616" s="1289"/>
      <c r="M616" s="1289"/>
      <c r="N616" s="1289"/>
      <c r="O616" s="1289"/>
      <c r="P616" s="1289"/>
      <c r="Q616" s="1289"/>
      <c r="R616" s="1289"/>
      <c r="S616" s="1289"/>
      <c r="T616" s="1289"/>
      <c r="U616" s="1289"/>
      <c r="V616" s="1289"/>
      <c r="W616" s="1289"/>
      <c r="X616" s="1289"/>
      <c r="Y616" s="1289"/>
      <c r="Z616" s="1289"/>
      <c r="AA616" s="1289"/>
      <c r="AB616" s="1289"/>
      <c r="AC616" s="1289"/>
      <c r="AD616" s="1289"/>
    </row>
    <row r="617" spans="2:30">
      <c r="B617" s="1289"/>
      <c r="C617" s="1289"/>
      <c r="D617" s="1289"/>
      <c r="E617" s="1289"/>
      <c r="F617" s="1289"/>
      <c r="G617" s="1289"/>
      <c r="H617" s="1289"/>
      <c r="I617" s="1289"/>
      <c r="J617" s="1289"/>
      <c r="K617" s="1289"/>
      <c r="L617" s="1289"/>
      <c r="M617" s="1289"/>
      <c r="N617" s="1289"/>
      <c r="O617" s="1289"/>
      <c r="P617" s="1289"/>
      <c r="Q617" s="1289"/>
      <c r="R617" s="1289"/>
      <c r="S617" s="1289"/>
      <c r="T617" s="1289"/>
      <c r="U617" s="1289"/>
      <c r="V617" s="1289"/>
      <c r="W617" s="1289"/>
      <c r="X617" s="1289"/>
      <c r="Y617" s="1289"/>
      <c r="Z617" s="1289"/>
      <c r="AA617" s="1289"/>
      <c r="AB617" s="1289"/>
      <c r="AC617" s="1289"/>
      <c r="AD617" s="1289"/>
    </row>
    <row r="618" spans="2:30">
      <c r="B618" s="1289"/>
      <c r="C618" s="1289"/>
      <c r="D618" s="1289"/>
      <c r="E618" s="1289"/>
      <c r="F618" s="1289"/>
      <c r="G618" s="1289"/>
      <c r="H618" s="1289"/>
      <c r="I618" s="1289"/>
      <c r="J618" s="1289"/>
      <c r="K618" s="1289"/>
      <c r="L618" s="1289"/>
      <c r="M618" s="1289"/>
      <c r="N618" s="1289"/>
      <c r="O618" s="1289"/>
      <c r="P618" s="1289"/>
      <c r="Q618" s="1289"/>
      <c r="R618" s="1289"/>
      <c r="S618" s="1289"/>
      <c r="T618" s="1289"/>
      <c r="U618" s="1289"/>
      <c r="V618" s="1289"/>
      <c r="W618" s="1289"/>
      <c r="X618" s="1289"/>
      <c r="Y618" s="1289"/>
      <c r="Z618" s="1289"/>
      <c r="AA618" s="1289"/>
      <c r="AB618" s="1289"/>
      <c r="AC618" s="1289"/>
      <c r="AD618" s="1289"/>
    </row>
    <row r="619" spans="2:30">
      <c r="B619" s="1289"/>
      <c r="C619" s="1289"/>
      <c r="D619" s="1289"/>
      <c r="E619" s="1289"/>
      <c r="F619" s="1289"/>
      <c r="G619" s="1289"/>
      <c r="H619" s="1289"/>
      <c r="I619" s="1289"/>
      <c r="J619" s="1289"/>
      <c r="K619" s="1289"/>
      <c r="L619" s="1289"/>
      <c r="M619" s="1289"/>
      <c r="N619" s="1289"/>
      <c r="O619" s="1289"/>
      <c r="P619" s="1289"/>
      <c r="Q619" s="1289"/>
      <c r="R619" s="1289"/>
      <c r="S619" s="1289"/>
      <c r="T619" s="1289"/>
      <c r="U619" s="1289"/>
      <c r="V619" s="1289"/>
      <c r="W619" s="1289"/>
      <c r="X619" s="1289"/>
      <c r="Y619" s="1289"/>
      <c r="Z619" s="1289"/>
      <c r="AA619" s="1289"/>
      <c r="AB619" s="1289"/>
      <c r="AC619" s="1289"/>
      <c r="AD619" s="1289"/>
    </row>
    <row r="620" spans="2:30">
      <c r="B620" s="1289"/>
      <c r="C620" s="1289"/>
      <c r="D620" s="1289"/>
      <c r="E620" s="1289"/>
      <c r="F620" s="1289"/>
      <c r="G620" s="1289"/>
      <c r="H620" s="1289"/>
      <c r="I620" s="1289"/>
      <c r="J620" s="1289"/>
      <c r="K620" s="1289"/>
      <c r="L620" s="1289"/>
      <c r="M620" s="1289"/>
      <c r="N620" s="1289"/>
      <c r="O620" s="1289"/>
      <c r="P620" s="1289"/>
      <c r="Q620" s="1289"/>
      <c r="R620" s="1289"/>
      <c r="S620" s="1289"/>
      <c r="T620" s="1289"/>
      <c r="U620" s="1289"/>
      <c r="V620" s="1289"/>
      <c r="W620" s="1289"/>
      <c r="X620" s="1289"/>
      <c r="Y620" s="1289"/>
      <c r="Z620" s="1289"/>
      <c r="AA620" s="1289"/>
      <c r="AB620" s="1289"/>
      <c r="AC620" s="1289"/>
      <c r="AD620" s="1289"/>
    </row>
    <row r="621" spans="2:30">
      <c r="B621" s="1289"/>
      <c r="C621" s="1289"/>
      <c r="D621" s="1289"/>
      <c r="E621" s="1289"/>
      <c r="F621" s="1289"/>
      <c r="G621" s="1289"/>
      <c r="H621" s="1289"/>
      <c r="I621" s="1289"/>
      <c r="J621" s="1289"/>
      <c r="K621" s="1289"/>
      <c r="L621" s="1289"/>
      <c r="M621" s="1289"/>
      <c r="N621" s="1289"/>
      <c r="O621" s="1289"/>
      <c r="P621" s="1289"/>
      <c r="Q621" s="1289"/>
      <c r="R621" s="1289"/>
      <c r="S621" s="1289"/>
      <c r="T621" s="1289"/>
      <c r="U621" s="1289"/>
      <c r="V621" s="1289"/>
      <c r="W621" s="1289"/>
      <c r="X621" s="1289"/>
      <c r="Y621" s="1289"/>
      <c r="Z621" s="1289"/>
      <c r="AA621" s="1289"/>
      <c r="AB621" s="1289"/>
      <c r="AC621" s="1289"/>
      <c r="AD621" s="1289"/>
    </row>
    <row r="622" spans="2:30">
      <c r="B622" s="1289"/>
      <c r="C622" s="1289"/>
      <c r="D622" s="1289"/>
      <c r="E622" s="1289"/>
      <c r="F622" s="1289"/>
      <c r="G622" s="1289"/>
      <c r="H622" s="1289"/>
      <c r="I622" s="1289"/>
      <c r="J622" s="1289"/>
      <c r="K622" s="1289"/>
      <c r="L622" s="1289"/>
      <c r="M622" s="1289"/>
      <c r="N622" s="1289"/>
      <c r="O622" s="1289"/>
      <c r="P622" s="1289"/>
      <c r="Q622" s="1289"/>
      <c r="R622" s="1289"/>
      <c r="S622" s="1289"/>
      <c r="T622" s="1289"/>
      <c r="U622" s="1289"/>
      <c r="V622" s="1289"/>
      <c r="W622" s="1289"/>
      <c r="X622" s="1289"/>
      <c r="Y622" s="1289"/>
      <c r="Z622" s="1289"/>
      <c r="AA622" s="1289"/>
      <c r="AB622" s="1289"/>
      <c r="AC622" s="1289"/>
      <c r="AD622" s="1289"/>
    </row>
    <row r="623" spans="2:30">
      <c r="B623" s="1289"/>
      <c r="C623" s="1289"/>
      <c r="D623" s="1289"/>
      <c r="E623" s="1289"/>
      <c r="F623" s="1289"/>
      <c r="G623" s="1289"/>
      <c r="H623" s="1289"/>
      <c r="I623" s="1289"/>
      <c r="J623" s="1289"/>
      <c r="K623" s="1289"/>
      <c r="L623" s="1289"/>
      <c r="M623" s="1289"/>
      <c r="N623" s="1289"/>
      <c r="O623" s="1289"/>
      <c r="P623" s="1289"/>
      <c r="Q623" s="1289"/>
      <c r="R623" s="1289"/>
      <c r="S623" s="1289"/>
      <c r="T623" s="1289"/>
      <c r="U623" s="1289"/>
      <c r="V623" s="1289"/>
      <c r="W623" s="1289"/>
      <c r="X623" s="1289"/>
      <c r="Y623" s="1289"/>
      <c r="Z623" s="1289"/>
      <c r="AA623" s="1289"/>
      <c r="AB623" s="1289"/>
      <c r="AC623" s="1289"/>
      <c r="AD623" s="1289"/>
    </row>
    <row r="624" spans="2:30">
      <c r="B624" s="1289"/>
      <c r="C624" s="1289"/>
      <c r="D624" s="1289"/>
      <c r="E624" s="1289"/>
      <c r="F624" s="1289"/>
      <c r="G624" s="1289"/>
      <c r="H624" s="1289"/>
      <c r="I624" s="1289"/>
      <c r="J624" s="1289"/>
      <c r="K624" s="1289"/>
      <c r="L624" s="1289"/>
      <c r="M624" s="1289"/>
      <c r="N624" s="1289"/>
      <c r="O624" s="1289"/>
      <c r="P624" s="1289"/>
      <c r="Q624" s="1289"/>
      <c r="R624" s="1289"/>
      <c r="S624" s="1289"/>
      <c r="T624" s="1289"/>
      <c r="U624" s="1289"/>
      <c r="V624" s="1289"/>
      <c r="W624" s="1289"/>
      <c r="X624" s="1289"/>
      <c r="Y624" s="1289"/>
      <c r="Z624" s="1289"/>
      <c r="AA624" s="1289"/>
      <c r="AB624" s="1289"/>
      <c r="AC624" s="1289"/>
      <c r="AD624" s="1289"/>
    </row>
    <row r="625" spans="2:30">
      <c r="B625" s="1289"/>
      <c r="C625" s="1289"/>
      <c r="D625" s="1289"/>
      <c r="E625" s="1289"/>
      <c r="F625" s="1289"/>
      <c r="G625" s="1289"/>
      <c r="H625" s="1289"/>
      <c r="I625" s="1289"/>
      <c r="J625" s="1289"/>
      <c r="K625" s="1289"/>
      <c r="L625" s="1289"/>
      <c r="M625" s="1289"/>
      <c r="N625" s="1289"/>
      <c r="O625" s="1289"/>
      <c r="P625" s="1289"/>
      <c r="Q625" s="1289"/>
      <c r="R625" s="1289"/>
      <c r="S625" s="1289"/>
      <c r="T625" s="1289"/>
      <c r="U625" s="1289"/>
      <c r="V625" s="1289"/>
      <c r="W625" s="1289"/>
      <c r="X625" s="1289"/>
      <c r="Y625" s="1289"/>
      <c r="Z625" s="1289"/>
      <c r="AA625" s="1289"/>
      <c r="AB625" s="1289"/>
      <c r="AC625" s="1289"/>
      <c r="AD625" s="1289"/>
    </row>
    <row r="626" spans="2:30">
      <c r="B626" s="1289"/>
      <c r="C626" s="1289"/>
      <c r="D626" s="1289"/>
      <c r="E626" s="1289"/>
      <c r="F626" s="1289"/>
      <c r="G626" s="1289"/>
      <c r="H626" s="1289"/>
      <c r="I626" s="1289"/>
      <c r="J626" s="1289"/>
      <c r="K626" s="1289"/>
      <c r="L626" s="1289"/>
      <c r="M626" s="1289"/>
      <c r="N626" s="1289"/>
      <c r="O626" s="1289"/>
      <c r="P626" s="1289"/>
      <c r="Q626" s="1289"/>
      <c r="R626" s="1289"/>
      <c r="S626" s="1289"/>
      <c r="T626" s="1289"/>
      <c r="U626" s="1289"/>
      <c r="V626" s="1289"/>
      <c r="W626" s="1289"/>
      <c r="X626" s="1289"/>
      <c r="Y626" s="1289"/>
      <c r="Z626" s="1289"/>
      <c r="AA626" s="1289"/>
      <c r="AB626" s="1289"/>
      <c r="AC626" s="1289"/>
      <c r="AD626" s="1289"/>
    </row>
    <row r="627" spans="2:30">
      <c r="B627" s="1289"/>
      <c r="C627" s="1289"/>
      <c r="D627" s="1289"/>
      <c r="E627" s="1289"/>
      <c r="F627" s="1289"/>
      <c r="G627" s="1289"/>
      <c r="H627" s="1289"/>
      <c r="I627" s="1289"/>
      <c r="J627" s="1289"/>
      <c r="K627" s="1289"/>
      <c r="L627" s="1289"/>
      <c r="M627" s="1289"/>
      <c r="N627" s="1289"/>
      <c r="O627" s="1289"/>
      <c r="P627" s="1289"/>
      <c r="Q627" s="1289"/>
      <c r="R627" s="1289"/>
      <c r="S627" s="1289"/>
      <c r="T627" s="1289"/>
      <c r="U627" s="1289"/>
      <c r="V627" s="1289"/>
      <c r="W627" s="1289"/>
      <c r="X627" s="1289"/>
      <c r="Y627" s="1289"/>
      <c r="Z627" s="1289"/>
      <c r="AA627" s="1289"/>
      <c r="AB627" s="1289"/>
      <c r="AC627" s="1289"/>
      <c r="AD627" s="1289"/>
    </row>
    <row r="628" spans="2:30">
      <c r="B628" s="1289"/>
      <c r="C628" s="1289"/>
      <c r="D628" s="1289"/>
      <c r="E628" s="1289"/>
      <c r="F628" s="1289"/>
      <c r="G628" s="1289"/>
      <c r="H628" s="1289"/>
      <c r="I628" s="1289"/>
      <c r="J628" s="1289"/>
      <c r="K628" s="1289"/>
      <c r="L628" s="1289"/>
      <c r="M628" s="1289"/>
      <c r="N628" s="1289"/>
      <c r="O628" s="1289"/>
      <c r="P628" s="1289"/>
      <c r="Q628" s="1289"/>
      <c r="R628" s="1289"/>
      <c r="S628" s="1289"/>
      <c r="T628" s="1289"/>
      <c r="U628" s="1289"/>
      <c r="V628" s="1289"/>
      <c r="W628" s="1289"/>
      <c r="X628" s="1289"/>
      <c r="Y628" s="1289"/>
      <c r="Z628" s="1289"/>
      <c r="AA628" s="1289"/>
      <c r="AB628" s="1289"/>
      <c r="AC628" s="1289"/>
      <c r="AD628" s="1289"/>
    </row>
    <row r="629" spans="2:30">
      <c r="B629" s="1289"/>
      <c r="C629" s="1289"/>
      <c r="D629" s="1289"/>
      <c r="E629" s="1289"/>
      <c r="F629" s="1289"/>
      <c r="G629" s="1289"/>
      <c r="H629" s="1289"/>
      <c r="I629" s="1289"/>
      <c r="J629" s="1289"/>
      <c r="K629" s="1289"/>
      <c r="L629" s="1289"/>
      <c r="M629" s="1289"/>
      <c r="N629" s="1289"/>
      <c r="O629" s="1289"/>
      <c r="P629" s="1289"/>
      <c r="Q629" s="1289"/>
      <c r="R629" s="1289"/>
      <c r="S629" s="1289"/>
      <c r="T629" s="1289"/>
      <c r="U629" s="1289"/>
      <c r="V629" s="1289"/>
      <c r="W629" s="1289"/>
      <c r="X629" s="1289"/>
      <c r="Y629" s="1289"/>
      <c r="Z629" s="1289"/>
      <c r="AA629" s="1289"/>
      <c r="AB629" s="1289"/>
      <c r="AC629" s="1289"/>
      <c r="AD629" s="1289"/>
    </row>
    <row r="630" spans="2:30">
      <c r="B630" s="1289"/>
      <c r="C630" s="1289"/>
      <c r="D630" s="1289"/>
      <c r="E630" s="1289"/>
      <c r="F630" s="1289"/>
      <c r="G630" s="1289"/>
      <c r="H630" s="1289"/>
      <c r="I630" s="1289"/>
      <c r="J630" s="1289"/>
      <c r="K630" s="1289"/>
      <c r="L630" s="1289"/>
      <c r="M630" s="1289"/>
      <c r="N630" s="1289"/>
      <c r="O630" s="1289"/>
      <c r="P630" s="1289"/>
      <c r="Q630" s="1289"/>
      <c r="R630" s="1289"/>
      <c r="S630" s="1289"/>
      <c r="T630" s="1289"/>
      <c r="U630" s="1289"/>
      <c r="V630" s="1289"/>
      <c r="W630" s="1289"/>
      <c r="X630" s="1289"/>
      <c r="Y630" s="1289"/>
      <c r="Z630" s="1289"/>
      <c r="AA630" s="1289"/>
      <c r="AB630" s="1289"/>
      <c r="AC630" s="1289"/>
      <c r="AD630" s="1289"/>
    </row>
    <row r="631" spans="2:30">
      <c r="B631" s="1289"/>
      <c r="C631" s="1289"/>
      <c r="D631" s="1289"/>
      <c r="E631" s="1289"/>
      <c r="F631" s="1289"/>
      <c r="G631" s="1289"/>
      <c r="H631" s="1289"/>
      <c r="I631" s="1289"/>
      <c r="J631" s="1289"/>
      <c r="K631" s="1289"/>
      <c r="L631" s="1289"/>
      <c r="M631" s="1289"/>
      <c r="N631" s="1289"/>
      <c r="O631" s="1289"/>
      <c r="P631" s="1289"/>
      <c r="Q631" s="1289"/>
      <c r="R631" s="1289"/>
      <c r="S631" s="1289"/>
      <c r="T631" s="1289"/>
      <c r="U631" s="1289"/>
      <c r="V631" s="1289"/>
      <c r="W631" s="1289"/>
      <c r="X631" s="1289"/>
      <c r="Y631" s="1289"/>
      <c r="Z631" s="1289"/>
      <c r="AA631" s="1289"/>
      <c r="AB631" s="1289"/>
      <c r="AC631" s="1289"/>
      <c r="AD631" s="1289"/>
    </row>
    <row r="632" spans="2:30">
      <c r="B632" s="1289"/>
      <c r="C632" s="1289"/>
      <c r="D632" s="1289"/>
      <c r="E632" s="1289"/>
      <c r="F632" s="1289"/>
      <c r="G632" s="1289"/>
      <c r="H632" s="1289"/>
      <c r="I632" s="1289"/>
      <c r="J632" s="1289"/>
      <c r="K632" s="1289"/>
      <c r="L632" s="1289"/>
      <c r="M632" s="1289"/>
      <c r="N632" s="1289"/>
      <c r="O632" s="1289"/>
      <c r="P632" s="1289"/>
      <c r="Q632" s="1289"/>
      <c r="R632" s="1289"/>
      <c r="S632" s="1289"/>
      <c r="T632" s="1289"/>
      <c r="U632" s="1289"/>
      <c r="V632" s="1289"/>
      <c r="W632" s="1289"/>
      <c r="X632" s="1289"/>
      <c r="Y632" s="1289"/>
      <c r="Z632" s="1289"/>
      <c r="AA632" s="1289"/>
      <c r="AB632" s="1289"/>
      <c r="AC632" s="1289"/>
      <c r="AD632" s="1289"/>
    </row>
    <row r="633" spans="2:30">
      <c r="B633" s="1289"/>
      <c r="C633" s="1289"/>
      <c r="D633" s="1289"/>
      <c r="E633" s="1289"/>
      <c r="F633" s="1289"/>
      <c r="G633" s="1289"/>
      <c r="H633" s="1289"/>
      <c r="I633" s="1289"/>
      <c r="J633" s="1289"/>
      <c r="K633" s="1289"/>
      <c r="L633" s="1289"/>
      <c r="M633" s="1289"/>
      <c r="N633" s="1289"/>
      <c r="O633" s="1289"/>
      <c r="P633" s="1289"/>
      <c r="Q633" s="1289"/>
      <c r="R633" s="1289"/>
      <c r="S633" s="1289"/>
      <c r="T633" s="1289"/>
      <c r="U633" s="1289"/>
      <c r="V633" s="1289"/>
      <c r="W633" s="1289"/>
      <c r="X633" s="1289"/>
      <c r="Y633" s="1289"/>
      <c r="Z633" s="1289"/>
      <c r="AA633" s="1289"/>
      <c r="AB633" s="1289"/>
      <c r="AC633" s="1289"/>
      <c r="AD633" s="1289"/>
    </row>
    <row r="634" spans="2:30">
      <c r="B634" s="1289"/>
      <c r="C634" s="1289"/>
      <c r="D634" s="1289"/>
      <c r="E634" s="1289"/>
      <c r="F634" s="1289"/>
      <c r="G634" s="1289"/>
      <c r="H634" s="1289"/>
      <c r="I634" s="1289"/>
      <c r="J634" s="1289"/>
      <c r="K634" s="1289"/>
      <c r="L634" s="1289"/>
      <c r="M634" s="1289"/>
      <c r="N634" s="1289"/>
      <c r="O634" s="1289"/>
      <c r="P634" s="1289"/>
      <c r="Q634" s="1289"/>
      <c r="R634" s="1289"/>
      <c r="S634" s="1289"/>
      <c r="T634" s="1289"/>
      <c r="U634" s="1289"/>
      <c r="V634" s="1289"/>
      <c r="W634" s="1289"/>
      <c r="X634" s="1289"/>
      <c r="Y634" s="1289"/>
      <c r="Z634" s="1289"/>
      <c r="AA634" s="1289"/>
      <c r="AB634" s="1289"/>
      <c r="AC634" s="1289"/>
      <c r="AD634" s="1289"/>
    </row>
    <row r="635" spans="2:30">
      <c r="B635" s="1289"/>
      <c r="C635" s="1289"/>
      <c r="D635" s="1289"/>
      <c r="E635" s="1289"/>
      <c r="F635" s="1289"/>
      <c r="G635" s="1289"/>
      <c r="H635" s="1289"/>
      <c r="I635" s="1289"/>
      <c r="J635" s="1289"/>
      <c r="K635" s="1289"/>
      <c r="L635" s="1289"/>
      <c r="M635" s="1289"/>
      <c r="N635" s="1289"/>
      <c r="O635" s="1289"/>
      <c r="P635" s="1289"/>
      <c r="Q635" s="1289"/>
      <c r="R635" s="1289"/>
      <c r="S635" s="1289"/>
      <c r="T635" s="1289"/>
      <c r="U635" s="1289"/>
      <c r="V635" s="1289"/>
      <c r="W635" s="1289"/>
      <c r="X635" s="1289"/>
      <c r="Y635" s="1289"/>
      <c r="Z635" s="1289"/>
      <c r="AA635" s="1289"/>
      <c r="AB635" s="1289"/>
      <c r="AC635" s="1289"/>
      <c r="AD635" s="1289"/>
    </row>
    <row r="636" spans="2:30">
      <c r="B636" s="1289"/>
      <c r="C636" s="1289"/>
      <c r="D636" s="1289"/>
      <c r="E636" s="1289"/>
      <c r="F636" s="1289"/>
      <c r="G636" s="1289"/>
      <c r="H636" s="1289"/>
      <c r="I636" s="1289"/>
      <c r="J636" s="1289"/>
      <c r="K636" s="1289"/>
      <c r="L636" s="1289"/>
      <c r="M636" s="1289"/>
      <c r="N636" s="1289"/>
      <c r="O636" s="1289"/>
      <c r="P636" s="1289"/>
      <c r="Q636" s="1289"/>
      <c r="R636" s="1289"/>
      <c r="S636" s="1289"/>
      <c r="T636" s="1289"/>
      <c r="U636" s="1289"/>
      <c r="V636" s="1289"/>
      <c r="W636" s="1289"/>
      <c r="X636" s="1289"/>
      <c r="Y636" s="1289"/>
      <c r="Z636" s="1289"/>
      <c r="AA636" s="1289"/>
      <c r="AB636" s="1289"/>
      <c r="AC636" s="1289"/>
      <c r="AD636" s="1289"/>
    </row>
    <row r="637" spans="2:30">
      <c r="B637" s="1289"/>
      <c r="C637" s="1289"/>
      <c r="D637" s="1289"/>
      <c r="E637" s="1289"/>
      <c r="F637" s="1289"/>
      <c r="G637" s="1289"/>
      <c r="H637" s="1289"/>
      <c r="I637" s="1289"/>
      <c r="J637" s="1289"/>
      <c r="K637" s="1289"/>
      <c r="L637" s="1289"/>
      <c r="M637" s="1289"/>
      <c r="N637" s="1289"/>
      <c r="O637" s="1289"/>
      <c r="P637" s="1289"/>
      <c r="Q637" s="1289"/>
      <c r="R637" s="1289"/>
      <c r="S637" s="1289"/>
      <c r="T637" s="1289"/>
      <c r="U637" s="1289"/>
      <c r="V637" s="1289"/>
      <c r="W637" s="1289"/>
      <c r="X637" s="1289"/>
      <c r="Y637" s="1289"/>
      <c r="Z637" s="1289"/>
      <c r="AA637" s="1289"/>
      <c r="AB637" s="1289"/>
      <c r="AC637" s="1289"/>
      <c r="AD637" s="1289"/>
    </row>
    <row r="638" spans="2:30">
      <c r="B638" s="1289"/>
      <c r="C638" s="1289"/>
      <c r="D638" s="1289"/>
      <c r="E638" s="1289"/>
      <c r="F638" s="1289"/>
      <c r="G638" s="1289"/>
      <c r="H638" s="1289"/>
      <c r="I638" s="1289"/>
      <c r="J638" s="1289"/>
      <c r="K638" s="1289"/>
      <c r="L638" s="1289"/>
      <c r="M638" s="1289"/>
      <c r="N638" s="1289"/>
      <c r="O638" s="1289"/>
      <c r="P638" s="1289"/>
      <c r="Q638" s="1289"/>
      <c r="R638" s="1289"/>
      <c r="S638" s="1289"/>
      <c r="T638" s="1289"/>
      <c r="U638" s="1289"/>
      <c r="V638" s="1289"/>
      <c r="W638" s="1289"/>
      <c r="X638" s="1289"/>
      <c r="Y638" s="1289"/>
      <c r="Z638" s="1289"/>
      <c r="AA638" s="1289"/>
      <c r="AB638" s="1289"/>
      <c r="AC638" s="1289"/>
      <c r="AD638" s="1289"/>
    </row>
    <row r="639" spans="2:30">
      <c r="B639" s="1289"/>
      <c r="C639" s="1289"/>
      <c r="D639" s="1289"/>
      <c r="E639" s="1289"/>
      <c r="F639" s="1289"/>
      <c r="G639" s="1289"/>
      <c r="H639" s="1289"/>
      <c r="I639" s="1289"/>
      <c r="J639" s="1289"/>
      <c r="K639" s="1289"/>
      <c r="L639" s="1289"/>
      <c r="M639" s="1289"/>
      <c r="N639" s="1289"/>
      <c r="O639" s="1289"/>
      <c r="P639" s="1289"/>
      <c r="Q639" s="1289"/>
      <c r="R639" s="1289"/>
      <c r="S639" s="1289"/>
      <c r="T639" s="1289"/>
      <c r="U639" s="1289"/>
      <c r="V639" s="1289"/>
      <c r="W639" s="1289"/>
      <c r="X639" s="1289"/>
      <c r="Y639" s="1289"/>
      <c r="Z639" s="1289"/>
      <c r="AA639" s="1289"/>
      <c r="AB639" s="1289"/>
      <c r="AC639" s="1289"/>
      <c r="AD639" s="1289"/>
    </row>
    <row r="640" spans="2:30">
      <c r="B640" s="1289"/>
      <c r="C640" s="1289"/>
      <c r="D640" s="1289"/>
      <c r="E640" s="1289"/>
      <c r="F640" s="1289"/>
      <c r="G640" s="1289"/>
      <c r="H640" s="1289"/>
      <c r="I640" s="1289"/>
      <c r="J640" s="1289"/>
      <c r="K640" s="1289"/>
      <c r="L640" s="1289"/>
      <c r="M640" s="1289"/>
      <c r="N640" s="1289"/>
      <c r="O640" s="1289"/>
      <c r="P640" s="1289"/>
      <c r="Q640" s="1289"/>
      <c r="R640" s="1289"/>
      <c r="S640" s="1289"/>
      <c r="T640" s="1289"/>
      <c r="U640" s="1289"/>
      <c r="V640" s="1289"/>
      <c r="W640" s="1289"/>
      <c r="X640" s="1289"/>
      <c r="Y640" s="1289"/>
      <c r="Z640" s="1289"/>
      <c r="AA640" s="1289"/>
      <c r="AB640" s="1289"/>
      <c r="AC640" s="1289"/>
      <c r="AD640" s="1289"/>
    </row>
    <row r="641" spans="2:30">
      <c r="B641" s="1289"/>
      <c r="C641" s="1289"/>
      <c r="D641" s="1289"/>
      <c r="E641" s="1289"/>
      <c r="F641" s="1289"/>
      <c r="G641" s="1289"/>
      <c r="H641" s="1289"/>
      <c r="I641" s="1289"/>
      <c r="J641" s="1289"/>
      <c r="K641" s="1289"/>
      <c r="L641" s="1289"/>
      <c r="M641" s="1289"/>
      <c r="N641" s="1289"/>
      <c r="O641" s="1289"/>
      <c r="P641" s="1289"/>
      <c r="Q641" s="1289"/>
      <c r="R641" s="1289"/>
      <c r="S641" s="1289"/>
      <c r="T641" s="1289"/>
      <c r="U641" s="1289"/>
      <c r="V641" s="1289"/>
      <c r="W641" s="1289"/>
      <c r="X641" s="1289"/>
      <c r="Y641" s="1289"/>
      <c r="Z641" s="1289"/>
      <c r="AA641" s="1289"/>
      <c r="AB641" s="1289"/>
      <c r="AC641" s="1289"/>
      <c r="AD641" s="1289"/>
    </row>
    <row r="642" spans="2:30">
      <c r="B642" s="1289"/>
      <c r="C642" s="1289"/>
      <c r="D642" s="1289"/>
      <c r="E642" s="1289"/>
      <c r="F642" s="1289"/>
      <c r="G642" s="1289"/>
      <c r="H642" s="1289"/>
      <c r="I642" s="1289"/>
      <c r="J642" s="1289"/>
      <c r="K642" s="1289"/>
      <c r="L642" s="1289"/>
      <c r="M642" s="1289"/>
      <c r="N642" s="1289"/>
      <c r="O642" s="1289"/>
      <c r="P642" s="1289"/>
      <c r="Q642" s="1289"/>
      <c r="R642" s="1289"/>
      <c r="S642" s="1289"/>
      <c r="T642" s="1289"/>
      <c r="U642" s="1289"/>
      <c r="V642" s="1289"/>
      <c r="W642" s="1289"/>
      <c r="X642" s="1289"/>
      <c r="Y642" s="1289"/>
      <c r="Z642" s="1289"/>
      <c r="AA642" s="1289"/>
      <c r="AB642" s="1289"/>
      <c r="AC642" s="1289"/>
      <c r="AD642" s="1289"/>
    </row>
    <row r="643" spans="2:30">
      <c r="B643" s="1289"/>
      <c r="C643" s="1289"/>
      <c r="D643" s="1289"/>
      <c r="E643" s="1289"/>
      <c r="F643" s="1289"/>
      <c r="G643" s="1289"/>
      <c r="H643" s="1289"/>
      <c r="I643" s="1289"/>
      <c r="J643" s="1289"/>
      <c r="K643" s="1289"/>
      <c r="L643" s="1289"/>
      <c r="M643" s="1289"/>
      <c r="N643" s="1289"/>
      <c r="O643" s="1289"/>
      <c r="P643" s="1289"/>
      <c r="Q643" s="1289"/>
      <c r="R643" s="1289"/>
      <c r="S643" s="1289"/>
      <c r="T643" s="1289"/>
      <c r="U643" s="1289"/>
      <c r="V643" s="1289"/>
      <c r="W643" s="1289"/>
      <c r="X643" s="1289"/>
      <c r="Y643" s="1289"/>
      <c r="Z643" s="1289"/>
      <c r="AA643" s="1289"/>
      <c r="AB643" s="1289"/>
      <c r="AC643" s="1289"/>
      <c r="AD643" s="1289"/>
    </row>
    <row r="644" spans="2:30">
      <c r="B644" s="1289"/>
      <c r="C644" s="1289"/>
      <c r="D644" s="1289"/>
      <c r="E644" s="1289"/>
      <c r="F644" s="1289"/>
      <c r="G644" s="1289"/>
      <c r="H644" s="1289"/>
      <c r="I644" s="1289"/>
      <c r="J644" s="1289"/>
      <c r="K644" s="1289"/>
      <c r="L644" s="1289"/>
      <c r="M644" s="1289"/>
      <c r="N644" s="1289"/>
      <c r="O644" s="1289"/>
      <c r="P644" s="1289"/>
      <c r="Q644" s="1289"/>
      <c r="R644" s="1289"/>
      <c r="S644" s="1289"/>
      <c r="T644" s="1289"/>
      <c r="U644" s="1289"/>
      <c r="V644" s="1289"/>
      <c r="W644" s="1289"/>
      <c r="X644" s="1289"/>
      <c r="Y644" s="1289"/>
      <c r="Z644" s="1289"/>
      <c r="AA644" s="1289"/>
      <c r="AB644" s="1289"/>
      <c r="AC644" s="1289"/>
      <c r="AD644" s="1289"/>
    </row>
    <row r="645" spans="2:30">
      <c r="B645" s="1289"/>
      <c r="C645" s="1289"/>
      <c r="D645" s="1289"/>
      <c r="E645" s="1289"/>
      <c r="F645" s="1289"/>
      <c r="G645" s="1289"/>
      <c r="H645" s="1289"/>
      <c r="I645" s="1289"/>
      <c r="J645" s="1289"/>
      <c r="K645" s="1289"/>
      <c r="L645" s="1289"/>
      <c r="M645" s="1289"/>
      <c r="N645" s="1289"/>
      <c r="O645" s="1289"/>
      <c r="P645" s="1289"/>
      <c r="Q645" s="1289"/>
      <c r="R645" s="1289"/>
      <c r="S645" s="1289"/>
      <c r="T645" s="1289"/>
      <c r="U645" s="1289"/>
      <c r="V645" s="1289"/>
      <c r="W645" s="1289"/>
      <c r="X645" s="1289"/>
      <c r="Y645" s="1289"/>
      <c r="Z645" s="1289"/>
      <c r="AA645" s="1289"/>
      <c r="AB645" s="1289"/>
      <c r="AC645" s="1289"/>
      <c r="AD645" s="1289"/>
    </row>
    <row r="646" spans="2:30">
      <c r="B646" s="1289"/>
      <c r="C646" s="1289"/>
      <c r="D646" s="1289"/>
      <c r="E646" s="1289"/>
      <c r="F646" s="1289"/>
      <c r="G646" s="1289"/>
      <c r="H646" s="1289"/>
      <c r="I646" s="1289"/>
      <c r="J646" s="1289"/>
      <c r="K646" s="1289"/>
      <c r="L646" s="1289"/>
      <c r="M646" s="1289"/>
      <c r="N646" s="1289"/>
      <c r="O646" s="1289"/>
      <c r="P646" s="1289"/>
      <c r="Q646" s="1289"/>
      <c r="R646" s="1289"/>
      <c r="S646" s="1289"/>
      <c r="T646" s="1289"/>
      <c r="U646" s="1289"/>
      <c r="V646" s="1289"/>
      <c r="W646" s="1289"/>
      <c r="X646" s="1289"/>
      <c r="Y646" s="1289"/>
      <c r="Z646" s="1289"/>
      <c r="AA646" s="1289"/>
      <c r="AB646" s="1289"/>
      <c r="AC646" s="1289"/>
      <c r="AD646" s="1289"/>
    </row>
    <row r="647" spans="2:30">
      <c r="B647" s="1289"/>
      <c r="C647" s="1289"/>
      <c r="D647" s="1289"/>
      <c r="E647" s="1289"/>
      <c r="F647" s="1289"/>
      <c r="G647" s="1289"/>
      <c r="H647" s="1289"/>
      <c r="I647" s="1289"/>
      <c r="J647" s="1289"/>
      <c r="K647" s="1289"/>
      <c r="L647" s="1289"/>
      <c r="M647" s="1289"/>
      <c r="N647" s="1289"/>
      <c r="O647" s="1289"/>
      <c r="P647" s="1289"/>
      <c r="Q647" s="1289"/>
      <c r="R647" s="1289"/>
      <c r="S647" s="1289"/>
      <c r="T647" s="1289"/>
      <c r="U647" s="1289"/>
      <c r="V647" s="1289"/>
      <c r="W647" s="1289"/>
      <c r="X647" s="1289"/>
      <c r="Y647" s="1289"/>
      <c r="Z647" s="1289"/>
      <c r="AA647" s="1289"/>
      <c r="AB647" s="1289"/>
      <c r="AC647" s="1289"/>
      <c r="AD647" s="1289"/>
    </row>
    <row r="648" spans="2:30">
      <c r="B648" s="1289"/>
      <c r="C648" s="1289"/>
      <c r="D648" s="1289"/>
      <c r="E648" s="1289"/>
      <c r="F648" s="1289"/>
      <c r="G648" s="1289"/>
      <c r="H648" s="1289"/>
      <c r="I648" s="1289"/>
      <c r="J648" s="1289"/>
      <c r="K648" s="1289"/>
      <c r="L648" s="1289"/>
      <c r="M648" s="1289"/>
      <c r="N648" s="1289"/>
      <c r="O648" s="1289"/>
      <c r="P648" s="1289"/>
      <c r="Q648" s="1289"/>
      <c r="R648" s="1289"/>
      <c r="S648" s="1289"/>
      <c r="T648" s="1289"/>
      <c r="U648" s="1289"/>
      <c r="V648" s="1289"/>
      <c r="W648" s="1289"/>
      <c r="X648" s="1289"/>
      <c r="Y648" s="1289"/>
      <c r="Z648" s="1289"/>
      <c r="AA648" s="1289"/>
      <c r="AB648" s="1289"/>
      <c r="AC648" s="1289"/>
      <c r="AD648" s="1289"/>
    </row>
    <row r="649" spans="2:30">
      <c r="B649" s="1289"/>
      <c r="C649" s="1289"/>
      <c r="D649" s="1289"/>
      <c r="E649" s="1289"/>
      <c r="F649" s="1289"/>
      <c r="G649" s="1289"/>
      <c r="H649" s="1289"/>
      <c r="I649" s="1289"/>
      <c r="J649" s="1289"/>
      <c r="K649" s="1289"/>
      <c r="L649" s="1289"/>
      <c r="M649" s="1289"/>
      <c r="N649" s="1289"/>
      <c r="O649" s="1289"/>
      <c r="P649" s="1289"/>
      <c r="Q649" s="1289"/>
      <c r="R649" s="1289"/>
      <c r="S649" s="1289"/>
      <c r="T649" s="1289"/>
      <c r="U649" s="1289"/>
      <c r="V649" s="1289"/>
      <c r="W649" s="1289"/>
      <c r="X649" s="1289"/>
      <c r="Y649" s="1289"/>
      <c r="Z649" s="1289"/>
      <c r="AA649" s="1289"/>
      <c r="AB649" s="1289"/>
      <c r="AC649" s="1289"/>
      <c r="AD649" s="1289"/>
    </row>
    <row r="650" spans="2:30">
      <c r="B650" s="1289"/>
      <c r="C650" s="1289"/>
      <c r="D650" s="1289"/>
      <c r="E650" s="1289"/>
      <c r="F650" s="1289"/>
      <c r="G650" s="1289"/>
      <c r="H650" s="1289"/>
      <c r="I650" s="1289"/>
      <c r="J650" s="1289"/>
      <c r="K650" s="1289"/>
      <c r="L650" s="1289"/>
      <c r="M650" s="1289"/>
      <c r="N650" s="1289"/>
      <c r="O650" s="1289"/>
      <c r="P650" s="1289"/>
      <c r="Q650" s="1289"/>
      <c r="R650" s="1289"/>
      <c r="S650" s="1289"/>
      <c r="T650" s="1289"/>
      <c r="U650" s="1289"/>
      <c r="V650" s="1289"/>
      <c r="W650" s="1289"/>
      <c r="X650" s="1289"/>
      <c r="Y650" s="1289"/>
      <c r="Z650" s="1289"/>
      <c r="AA650" s="1289"/>
      <c r="AB650" s="1289"/>
      <c r="AC650" s="1289"/>
      <c r="AD650" s="1289"/>
    </row>
    <row r="651" spans="2:30">
      <c r="B651" s="1289"/>
      <c r="C651" s="1289"/>
      <c r="D651" s="1289"/>
      <c r="E651" s="1289"/>
      <c r="F651" s="1289"/>
      <c r="G651" s="1289"/>
      <c r="H651" s="1289"/>
      <c r="I651" s="1289"/>
      <c r="J651" s="1289"/>
      <c r="K651" s="1289"/>
      <c r="L651" s="1289"/>
      <c r="M651" s="1289"/>
      <c r="N651" s="1289"/>
      <c r="O651" s="1289"/>
      <c r="P651" s="1289"/>
      <c r="Q651" s="1289"/>
      <c r="R651" s="1289"/>
      <c r="S651" s="1289"/>
      <c r="T651" s="1289"/>
      <c r="U651" s="1289"/>
      <c r="V651" s="1289"/>
      <c r="W651" s="1289"/>
      <c r="X651" s="1289"/>
      <c r="Y651" s="1289"/>
      <c r="Z651" s="1289"/>
      <c r="AA651" s="1289"/>
      <c r="AB651" s="1289"/>
      <c r="AC651" s="1289"/>
      <c r="AD651" s="1289"/>
    </row>
    <row r="652" spans="2:30">
      <c r="B652" s="1289"/>
      <c r="C652" s="1289"/>
      <c r="D652" s="1289"/>
      <c r="E652" s="1289"/>
      <c r="F652" s="1289"/>
      <c r="G652" s="1289"/>
      <c r="H652" s="1289"/>
      <c r="I652" s="1289"/>
      <c r="J652" s="1289"/>
      <c r="K652" s="1289"/>
      <c r="L652" s="1289"/>
      <c r="M652" s="1289"/>
      <c r="N652" s="1289"/>
      <c r="O652" s="1289"/>
      <c r="P652" s="1289"/>
      <c r="Q652" s="1289"/>
      <c r="R652" s="1289"/>
      <c r="S652" s="1289"/>
      <c r="T652" s="1289"/>
      <c r="U652" s="1289"/>
      <c r="V652" s="1289"/>
      <c r="W652" s="1289"/>
      <c r="X652" s="1289"/>
      <c r="Y652" s="1289"/>
      <c r="Z652" s="1289"/>
      <c r="AA652" s="1289"/>
      <c r="AB652" s="1289"/>
      <c r="AC652" s="1289"/>
      <c r="AD652" s="1289"/>
    </row>
    <row r="653" spans="2:30">
      <c r="B653" s="1289"/>
      <c r="C653" s="1289"/>
      <c r="D653" s="1289"/>
      <c r="E653" s="1289"/>
      <c r="F653" s="1289"/>
      <c r="G653" s="1289"/>
      <c r="H653" s="1289"/>
      <c r="I653" s="1289"/>
      <c r="J653" s="1289"/>
      <c r="K653" s="1289"/>
      <c r="L653" s="1289"/>
      <c r="M653" s="1289"/>
      <c r="N653" s="1289"/>
      <c r="O653" s="1289"/>
      <c r="P653" s="1289"/>
      <c r="Q653" s="1289"/>
      <c r="R653" s="1289"/>
      <c r="S653" s="1289"/>
      <c r="T653" s="1289"/>
      <c r="U653" s="1289"/>
      <c r="V653" s="1289"/>
      <c r="W653" s="1289"/>
      <c r="X653" s="1289"/>
      <c r="Y653" s="1289"/>
      <c r="Z653" s="1289"/>
      <c r="AA653" s="1289"/>
      <c r="AB653" s="1289"/>
      <c r="AC653" s="1289"/>
      <c r="AD653" s="1289"/>
    </row>
    <row r="654" spans="2:30">
      <c r="B654" s="1289"/>
      <c r="C654" s="1289"/>
      <c r="D654" s="1289"/>
      <c r="E654" s="1289"/>
      <c r="F654" s="1289"/>
      <c r="G654" s="1289"/>
      <c r="H654" s="1289"/>
      <c r="I654" s="1289"/>
      <c r="J654" s="1289"/>
      <c r="K654" s="1289"/>
      <c r="L654" s="1289"/>
      <c r="M654" s="1289"/>
      <c r="N654" s="1289"/>
      <c r="O654" s="1289"/>
      <c r="P654" s="1289"/>
      <c r="Q654" s="1289"/>
      <c r="R654" s="1289"/>
      <c r="S654" s="1289"/>
      <c r="T654" s="1289"/>
      <c r="U654" s="1289"/>
      <c r="V654" s="1289"/>
      <c r="W654" s="1289"/>
      <c r="X654" s="1289"/>
      <c r="Y654" s="1289"/>
      <c r="Z654" s="1289"/>
      <c r="AA654" s="1289"/>
      <c r="AB654" s="1289"/>
      <c r="AC654" s="1289"/>
      <c r="AD654" s="1289"/>
    </row>
    <row r="655" spans="2:30">
      <c r="B655" s="1289"/>
      <c r="C655" s="1289"/>
      <c r="D655" s="1289"/>
      <c r="E655" s="1289"/>
      <c r="F655" s="1289"/>
      <c r="G655" s="1289"/>
      <c r="H655" s="1289"/>
      <c r="I655" s="1289"/>
      <c r="J655" s="1289"/>
      <c r="K655" s="1289"/>
      <c r="L655" s="1289"/>
      <c r="M655" s="1289"/>
      <c r="N655" s="1289"/>
      <c r="O655" s="1289"/>
      <c r="P655" s="1289"/>
      <c r="Q655" s="1289"/>
      <c r="R655" s="1289"/>
      <c r="S655" s="1289"/>
      <c r="T655" s="1289"/>
      <c r="U655" s="1289"/>
      <c r="V655" s="1289"/>
      <c r="W655" s="1289"/>
      <c r="X655" s="1289"/>
      <c r="Y655" s="1289"/>
      <c r="Z655" s="1289"/>
      <c r="AA655" s="1289"/>
      <c r="AB655" s="1289"/>
      <c r="AC655" s="1289"/>
      <c r="AD655" s="1289"/>
    </row>
    <row r="656" spans="2:30">
      <c r="B656" s="1289"/>
      <c r="C656" s="1289"/>
      <c r="D656" s="1289"/>
      <c r="E656" s="1289"/>
      <c r="F656" s="1289"/>
      <c r="G656" s="1289"/>
      <c r="H656" s="1289"/>
      <c r="I656" s="1289"/>
      <c r="J656" s="1289"/>
      <c r="K656" s="1289"/>
      <c r="L656" s="1289"/>
      <c r="M656" s="1289"/>
      <c r="N656" s="1289"/>
      <c r="O656" s="1289"/>
      <c r="P656" s="1289"/>
      <c r="Q656" s="1289"/>
      <c r="R656" s="1289"/>
      <c r="S656" s="1289"/>
      <c r="T656" s="1289"/>
      <c r="U656" s="1289"/>
      <c r="V656" s="1289"/>
      <c r="W656" s="1289"/>
      <c r="X656" s="1289"/>
      <c r="Y656" s="1289"/>
      <c r="Z656" s="1289"/>
      <c r="AA656" s="1289"/>
      <c r="AB656" s="1289"/>
      <c r="AC656" s="1289"/>
      <c r="AD656" s="1289"/>
    </row>
    <row r="657" spans="2:30">
      <c r="B657" s="1289"/>
      <c r="C657" s="1289"/>
      <c r="D657" s="1289"/>
      <c r="E657" s="1289"/>
      <c r="F657" s="1289"/>
      <c r="G657" s="1289"/>
      <c r="H657" s="1289"/>
      <c r="I657" s="1289"/>
      <c r="J657" s="1289"/>
      <c r="K657" s="1289"/>
      <c r="L657" s="1289"/>
      <c r="M657" s="1289"/>
      <c r="N657" s="1289"/>
      <c r="O657" s="1289"/>
      <c r="P657" s="1289"/>
      <c r="Q657" s="1289"/>
      <c r="R657" s="1289"/>
      <c r="S657" s="1289"/>
      <c r="T657" s="1289"/>
      <c r="U657" s="1289"/>
      <c r="V657" s="1289"/>
      <c r="W657" s="1289"/>
      <c r="X657" s="1289"/>
      <c r="Y657" s="1289"/>
      <c r="Z657" s="1289"/>
      <c r="AA657" s="1289"/>
      <c r="AB657" s="1289"/>
      <c r="AC657" s="1289"/>
      <c r="AD657" s="1289"/>
    </row>
    <row r="658" spans="2:30">
      <c r="B658" s="1289"/>
      <c r="C658" s="1289"/>
      <c r="D658" s="1289"/>
      <c r="E658" s="1289"/>
      <c r="F658" s="1289"/>
      <c r="G658" s="1289"/>
      <c r="H658" s="1289"/>
      <c r="I658" s="1289"/>
      <c r="J658" s="1289"/>
      <c r="K658" s="1289"/>
      <c r="L658" s="1289"/>
      <c r="M658" s="1289"/>
      <c r="N658" s="1289"/>
      <c r="O658" s="1289"/>
      <c r="P658" s="1289"/>
      <c r="Q658" s="1289"/>
      <c r="R658" s="1289"/>
      <c r="S658" s="1289"/>
      <c r="T658" s="1289"/>
      <c r="U658" s="1289"/>
      <c r="V658" s="1289"/>
      <c r="W658" s="1289"/>
      <c r="X658" s="1289"/>
      <c r="Y658" s="1289"/>
      <c r="Z658" s="1289"/>
      <c r="AA658" s="1289"/>
      <c r="AB658" s="1289"/>
      <c r="AC658" s="1289"/>
      <c r="AD658" s="1289"/>
    </row>
    <row r="659" spans="2:30">
      <c r="B659" s="1289"/>
      <c r="C659" s="1289"/>
      <c r="D659" s="1289"/>
      <c r="E659" s="1289"/>
      <c r="F659" s="1289"/>
      <c r="G659" s="1289"/>
      <c r="H659" s="1289"/>
      <c r="I659" s="1289"/>
      <c r="J659" s="1289"/>
      <c r="K659" s="1289"/>
      <c r="L659" s="1289"/>
      <c r="M659" s="1289"/>
      <c r="N659" s="1289"/>
      <c r="O659" s="1289"/>
      <c r="P659" s="1289"/>
      <c r="Q659" s="1289"/>
      <c r="R659" s="1289"/>
      <c r="S659" s="1289"/>
      <c r="T659" s="1289"/>
      <c r="U659" s="1289"/>
      <c r="V659" s="1289"/>
      <c r="W659" s="1289"/>
      <c r="X659" s="1289"/>
      <c r="Y659" s="1289"/>
      <c r="Z659" s="1289"/>
      <c r="AA659" s="1289"/>
      <c r="AB659" s="1289"/>
      <c r="AC659" s="1289"/>
      <c r="AD659" s="1289"/>
    </row>
    <row r="660" spans="2:30">
      <c r="B660" s="1289"/>
      <c r="C660" s="1289"/>
      <c r="D660" s="1289"/>
      <c r="E660" s="1289"/>
      <c r="F660" s="1289"/>
      <c r="G660" s="1289"/>
      <c r="H660" s="1289"/>
      <c r="I660" s="1289"/>
      <c r="J660" s="1289"/>
      <c r="K660" s="1289"/>
      <c r="L660" s="1289"/>
      <c r="M660" s="1289"/>
      <c r="N660" s="1289"/>
      <c r="O660" s="1289"/>
      <c r="P660" s="1289"/>
      <c r="Q660" s="1289"/>
      <c r="R660" s="1289"/>
      <c r="S660" s="1289"/>
      <c r="T660" s="1289"/>
      <c r="U660" s="1289"/>
      <c r="V660" s="1289"/>
      <c r="W660" s="1289"/>
      <c r="X660" s="1289"/>
      <c r="Y660" s="1289"/>
      <c r="Z660" s="1289"/>
      <c r="AA660" s="1289"/>
      <c r="AB660" s="1289"/>
      <c r="AC660" s="1289"/>
      <c r="AD660" s="1289"/>
    </row>
    <row r="661" spans="2:30">
      <c r="B661" s="1289"/>
      <c r="C661" s="1289"/>
      <c r="D661" s="1289"/>
      <c r="E661" s="1289"/>
      <c r="F661" s="1289"/>
      <c r="G661" s="1289"/>
      <c r="H661" s="1289"/>
      <c r="I661" s="1289"/>
      <c r="J661" s="1289"/>
      <c r="K661" s="1289"/>
      <c r="L661" s="1289"/>
      <c r="M661" s="1289"/>
      <c r="N661" s="1289"/>
      <c r="O661" s="1289"/>
      <c r="P661" s="1289"/>
      <c r="Q661" s="1289"/>
      <c r="R661" s="1289"/>
      <c r="S661" s="1289"/>
      <c r="T661" s="1289"/>
      <c r="U661" s="1289"/>
      <c r="V661" s="1289"/>
      <c r="W661" s="1289"/>
      <c r="X661" s="1289"/>
      <c r="Y661" s="1289"/>
      <c r="Z661" s="1289"/>
      <c r="AA661" s="1289"/>
      <c r="AB661" s="1289"/>
      <c r="AC661" s="1289"/>
      <c r="AD661" s="1289"/>
    </row>
    <row r="662" spans="2:30">
      <c r="B662" s="1289"/>
      <c r="C662" s="1289"/>
      <c r="D662" s="1289"/>
      <c r="E662" s="1289"/>
      <c r="F662" s="1289"/>
      <c r="G662" s="1289"/>
      <c r="H662" s="1289"/>
      <c r="I662" s="1289"/>
      <c r="J662" s="1289"/>
      <c r="K662" s="1289"/>
      <c r="L662" s="1289"/>
      <c r="M662" s="1289"/>
      <c r="N662" s="1289"/>
      <c r="O662" s="1289"/>
      <c r="P662" s="1289"/>
      <c r="Q662" s="1289"/>
      <c r="R662" s="1289"/>
      <c r="S662" s="1289"/>
      <c r="T662" s="1289"/>
      <c r="U662" s="1289"/>
      <c r="V662" s="1289"/>
      <c r="W662" s="1289"/>
      <c r="X662" s="1289"/>
      <c r="Y662" s="1289"/>
      <c r="Z662" s="1289"/>
      <c r="AA662" s="1289"/>
      <c r="AB662" s="1289"/>
      <c r="AC662" s="1289"/>
      <c r="AD662" s="1289"/>
    </row>
    <row r="663" spans="2:30">
      <c r="B663" s="1289"/>
      <c r="C663" s="1289"/>
      <c r="D663" s="1289"/>
      <c r="E663" s="1289"/>
      <c r="F663" s="1289"/>
      <c r="G663" s="1289"/>
      <c r="H663" s="1289"/>
      <c r="I663" s="1289"/>
      <c r="J663" s="1289"/>
      <c r="K663" s="1289"/>
      <c r="L663" s="1289"/>
      <c r="M663" s="1289"/>
      <c r="N663" s="1289"/>
      <c r="O663" s="1289"/>
      <c r="P663" s="1289"/>
      <c r="Q663" s="1289"/>
      <c r="R663" s="1289"/>
      <c r="S663" s="1289"/>
      <c r="T663" s="1289"/>
      <c r="U663" s="1289"/>
      <c r="V663" s="1289"/>
      <c r="W663" s="1289"/>
      <c r="X663" s="1289"/>
      <c r="Y663" s="1289"/>
      <c r="Z663" s="1289"/>
      <c r="AA663" s="1289"/>
      <c r="AB663" s="1289"/>
      <c r="AC663" s="1289"/>
      <c r="AD663" s="1289"/>
    </row>
    <row r="664" spans="2:30">
      <c r="B664" s="1289"/>
      <c r="C664" s="1289"/>
      <c r="D664" s="1289"/>
      <c r="E664" s="1289"/>
      <c r="F664" s="1289"/>
      <c r="G664" s="1289"/>
      <c r="H664" s="1289"/>
      <c r="I664" s="1289"/>
      <c r="J664" s="1289"/>
      <c r="K664" s="1289"/>
      <c r="L664" s="1289"/>
      <c r="M664" s="1289"/>
      <c r="N664" s="1289"/>
      <c r="O664" s="1289"/>
      <c r="P664" s="1289"/>
      <c r="Q664" s="1289"/>
      <c r="R664" s="1289"/>
      <c r="S664" s="1289"/>
      <c r="T664" s="1289"/>
      <c r="U664" s="1289"/>
      <c r="V664" s="1289"/>
      <c r="W664" s="1289"/>
      <c r="X664" s="1289"/>
      <c r="Y664" s="1289"/>
      <c r="Z664" s="1289"/>
      <c r="AA664" s="1289"/>
      <c r="AB664" s="1289"/>
      <c r="AC664" s="1289"/>
      <c r="AD664" s="1289"/>
    </row>
    <row r="665" spans="2:30">
      <c r="B665" s="1289"/>
      <c r="C665" s="1289"/>
      <c r="D665" s="1289"/>
      <c r="E665" s="1289"/>
      <c r="F665" s="1289"/>
      <c r="G665" s="1289"/>
      <c r="H665" s="1289"/>
      <c r="I665" s="1289"/>
      <c r="J665" s="1289"/>
      <c r="K665" s="1289"/>
      <c r="L665" s="1289"/>
      <c r="M665" s="1289"/>
      <c r="N665" s="1289"/>
      <c r="O665" s="1289"/>
      <c r="P665" s="1289"/>
      <c r="Q665" s="1289"/>
      <c r="R665" s="1289"/>
      <c r="S665" s="1289"/>
      <c r="T665" s="1289"/>
      <c r="U665" s="1289"/>
      <c r="V665" s="1289"/>
      <c r="W665" s="1289"/>
      <c r="X665" s="1289"/>
      <c r="Y665" s="1289"/>
      <c r="Z665" s="1289"/>
      <c r="AA665" s="1289"/>
      <c r="AB665" s="1289"/>
      <c r="AC665" s="1289"/>
      <c r="AD665" s="1289"/>
    </row>
    <row r="666" spans="2:30">
      <c r="B666" s="1289"/>
      <c r="C666" s="1289"/>
      <c r="D666" s="1289"/>
      <c r="E666" s="1289"/>
      <c r="F666" s="1289"/>
      <c r="G666" s="1289"/>
      <c r="H666" s="1289"/>
      <c r="I666" s="1289"/>
      <c r="J666" s="1289"/>
      <c r="K666" s="1289"/>
      <c r="L666" s="1289"/>
      <c r="M666" s="1289"/>
      <c r="N666" s="1289"/>
      <c r="O666" s="1289"/>
      <c r="P666" s="1289"/>
      <c r="Q666" s="1289"/>
      <c r="R666" s="1289"/>
      <c r="S666" s="1289"/>
      <c r="T666" s="1289"/>
      <c r="U666" s="1289"/>
      <c r="V666" s="1289"/>
      <c r="W666" s="1289"/>
      <c r="X666" s="1289"/>
      <c r="Y666" s="1289"/>
      <c r="Z666" s="1289"/>
      <c r="AA666" s="1289"/>
      <c r="AB666" s="1289"/>
      <c r="AC666" s="1289"/>
      <c r="AD666" s="1289"/>
    </row>
    <row r="667" spans="2:30">
      <c r="B667" s="1289"/>
      <c r="C667" s="1289"/>
      <c r="D667" s="1289"/>
      <c r="E667" s="1289"/>
      <c r="F667" s="1289"/>
      <c r="G667" s="1289"/>
      <c r="H667" s="1289"/>
      <c r="I667" s="1289"/>
      <c r="J667" s="1289"/>
      <c r="K667" s="1289"/>
      <c r="L667" s="1289"/>
      <c r="M667" s="1289"/>
      <c r="N667" s="1289"/>
      <c r="O667" s="1289"/>
      <c r="P667" s="1289"/>
      <c r="Q667" s="1289"/>
      <c r="R667" s="1289"/>
      <c r="S667" s="1289"/>
      <c r="T667" s="1289"/>
      <c r="U667" s="1289"/>
      <c r="V667" s="1289"/>
      <c r="W667" s="1289"/>
      <c r="X667" s="1289"/>
      <c r="Y667" s="1289"/>
      <c r="Z667" s="1289"/>
      <c r="AA667" s="1289"/>
      <c r="AB667" s="1289"/>
      <c r="AC667" s="1289"/>
      <c r="AD667" s="1289"/>
    </row>
    <row r="668" spans="2:30">
      <c r="B668" s="1289"/>
      <c r="C668" s="1289"/>
      <c r="D668" s="1289"/>
      <c r="E668" s="1289"/>
      <c r="F668" s="1289"/>
      <c r="G668" s="1289"/>
      <c r="H668" s="1289"/>
      <c r="I668" s="1289"/>
      <c r="J668" s="1289"/>
      <c r="K668" s="1289"/>
      <c r="L668" s="1289"/>
      <c r="M668" s="1289"/>
      <c r="N668" s="1289"/>
      <c r="O668" s="1289"/>
      <c r="P668" s="1289"/>
      <c r="Q668" s="1289"/>
      <c r="R668" s="1289"/>
      <c r="S668" s="1289"/>
      <c r="T668" s="1289"/>
      <c r="U668" s="1289"/>
      <c r="V668" s="1289"/>
      <c r="W668" s="1289"/>
      <c r="X668" s="1289"/>
      <c r="Y668" s="1289"/>
      <c r="Z668" s="1289"/>
      <c r="AA668" s="1289"/>
      <c r="AB668" s="1289"/>
      <c r="AC668" s="1289"/>
      <c r="AD668" s="1289"/>
    </row>
    <row r="669" spans="2:30">
      <c r="B669" s="1289"/>
      <c r="C669" s="1289"/>
      <c r="D669" s="1289"/>
      <c r="E669" s="1289"/>
      <c r="F669" s="1289"/>
      <c r="G669" s="1289"/>
      <c r="H669" s="1289"/>
      <c r="I669" s="1289"/>
      <c r="J669" s="1289"/>
      <c r="K669" s="1289"/>
      <c r="L669" s="1289"/>
      <c r="M669" s="1289"/>
      <c r="N669" s="1289"/>
      <c r="O669" s="1289"/>
      <c r="P669" s="1289"/>
      <c r="Q669" s="1289"/>
      <c r="R669" s="1289"/>
      <c r="S669" s="1289"/>
      <c r="T669" s="1289"/>
      <c r="U669" s="1289"/>
      <c r="V669" s="1289"/>
      <c r="W669" s="1289"/>
      <c r="X669" s="1289"/>
      <c r="Y669" s="1289"/>
      <c r="Z669" s="1289"/>
      <c r="AA669" s="1289"/>
      <c r="AB669" s="1289"/>
      <c r="AC669" s="1289"/>
      <c r="AD669" s="1289"/>
    </row>
    <row r="670" spans="2:30">
      <c r="B670" s="1289"/>
      <c r="C670" s="1289"/>
      <c r="D670" s="1289"/>
      <c r="E670" s="1289"/>
      <c r="F670" s="1289"/>
      <c r="G670" s="1289"/>
      <c r="H670" s="1289"/>
      <c r="I670" s="1289"/>
      <c r="J670" s="1289"/>
      <c r="K670" s="1289"/>
      <c r="L670" s="1289"/>
      <c r="M670" s="1289"/>
      <c r="N670" s="1289"/>
      <c r="O670" s="1289"/>
      <c r="P670" s="1289"/>
      <c r="Q670" s="1289"/>
      <c r="R670" s="1289"/>
      <c r="S670" s="1289"/>
      <c r="T670" s="1289"/>
      <c r="U670" s="1289"/>
      <c r="V670" s="1289"/>
      <c r="W670" s="1289"/>
      <c r="X670" s="1289"/>
      <c r="Y670" s="1289"/>
      <c r="Z670" s="1289"/>
      <c r="AA670" s="1289"/>
      <c r="AB670" s="1289"/>
      <c r="AC670" s="1289"/>
      <c r="AD670" s="1289"/>
    </row>
    <row r="671" spans="2:30">
      <c r="B671" s="1289"/>
      <c r="C671" s="1289"/>
      <c r="D671" s="1289"/>
      <c r="E671" s="1289"/>
      <c r="F671" s="1289"/>
      <c r="G671" s="1289"/>
      <c r="H671" s="1289"/>
      <c r="I671" s="1289"/>
      <c r="J671" s="1289"/>
      <c r="K671" s="1289"/>
      <c r="L671" s="1289"/>
      <c r="M671" s="1289"/>
      <c r="N671" s="1289"/>
      <c r="O671" s="1289"/>
      <c r="P671" s="1289"/>
      <c r="Q671" s="1289"/>
      <c r="R671" s="1289"/>
      <c r="S671" s="1289"/>
      <c r="T671" s="1289"/>
      <c r="U671" s="1289"/>
      <c r="V671" s="1289"/>
      <c r="W671" s="1289"/>
      <c r="X671" s="1289"/>
      <c r="Y671" s="1289"/>
      <c r="Z671" s="1289"/>
      <c r="AA671" s="1289"/>
      <c r="AB671" s="1289"/>
      <c r="AC671" s="1289"/>
      <c r="AD671" s="1289"/>
    </row>
    <row r="672" spans="2:30">
      <c r="B672" s="1289"/>
      <c r="C672" s="1289"/>
      <c r="D672" s="1289"/>
      <c r="E672" s="1289"/>
      <c r="F672" s="1289"/>
      <c r="G672" s="1289"/>
      <c r="H672" s="1289"/>
      <c r="I672" s="1289"/>
      <c r="J672" s="1289"/>
      <c r="K672" s="1289"/>
      <c r="L672" s="1289"/>
      <c r="M672" s="1289"/>
      <c r="N672" s="1289"/>
      <c r="O672" s="1289"/>
      <c r="P672" s="1289"/>
      <c r="Q672" s="1289"/>
      <c r="R672" s="1289"/>
      <c r="S672" s="1289"/>
      <c r="T672" s="1289"/>
      <c r="U672" s="1289"/>
      <c r="V672" s="1289"/>
      <c r="W672" s="1289"/>
      <c r="X672" s="1289"/>
      <c r="Y672" s="1289"/>
      <c r="Z672" s="1289"/>
      <c r="AA672" s="1289"/>
      <c r="AB672" s="1289"/>
      <c r="AC672" s="1289"/>
      <c r="AD672" s="1289"/>
    </row>
    <row r="673" spans="2:30">
      <c r="B673" s="1289"/>
      <c r="C673" s="1289"/>
      <c r="D673" s="1289"/>
      <c r="E673" s="1289"/>
      <c r="F673" s="1289"/>
      <c r="G673" s="1289"/>
      <c r="H673" s="1289"/>
      <c r="I673" s="1289"/>
      <c r="J673" s="1289"/>
      <c r="K673" s="1289"/>
      <c r="L673" s="1289"/>
      <c r="M673" s="1289"/>
      <c r="N673" s="1289"/>
      <c r="O673" s="1289"/>
      <c r="P673" s="1289"/>
      <c r="Q673" s="1289"/>
      <c r="R673" s="1289"/>
      <c r="S673" s="1289"/>
      <c r="T673" s="1289"/>
      <c r="U673" s="1289"/>
      <c r="V673" s="1289"/>
      <c r="W673" s="1289"/>
      <c r="X673" s="1289"/>
      <c r="Y673" s="1289"/>
      <c r="Z673" s="1289"/>
      <c r="AA673" s="1289"/>
      <c r="AB673" s="1289"/>
      <c r="AC673" s="1289"/>
      <c r="AD673" s="1289"/>
    </row>
    <row r="674" spans="2:30">
      <c r="B674" s="1289"/>
      <c r="C674" s="1289"/>
      <c r="D674" s="1289"/>
      <c r="E674" s="1289"/>
      <c r="F674" s="1289"/>
      <c r="G674" s="1289"/>
      <c r="H674" s="1289"/>
      <c r="I674" s="1289"/>
      <c r="J674" s="1289"/>
      <c r="K674" s="1289"/>
      <c r="L674" s="1289"/>
      <c r="M674" s="1289"/>
      <c r="N674" s="1289"/>
      <c r="O674" s="1289"/>
      <c r="P674" s="1289"/>
      <c r="Q674" s="1289"/>
      <c r="R674" s="1289"/>
      <c r="S674" s="1289"/>
      <c r="T674" s="1289"/>
      <c r="U674" s="1289"/>
      <c r="V674" s="1289"/>
      <c r="W674" s="1289"/>
      <c r="X674" s="1289"/>
      <c r="Y674" s="1289"/>
      <c r="Z674" s="1289"/>
      <c r="AA674" s="1289"/>
      <c r="AB674" s="1289"/>
      <c r="AC674" s="1289"/>
      <c r="AD674" s="1289"/>
    </row>
    <row r="675" spans="2:30">
      <c r="B675" s="1289"/>
      <c r="C675" s="1289"/>
      <c r="D675" s="1289"/>
      <c r="E675" s="1289"/>
      <c r="F675" s="1289"/>
      <c r="G675" s="1289"/>
      <c r="H675" s="1289"/>
      <c r="I675" s="1289"/>
      <c r="J675" s="1289"/>
      <c r="K675" s="1289"/>
      <c r="L675" s="1289"/>
      <c r="M675" s="1289"/>
      <c r="N675" s="1289"/>
      <c r="O675" s="1289"/>
      <c r="P675" s="1289"/>
      <c r="Q675" s="1289"/>
      <c r="R675" s="1289"/>
      <c r="S675" s="1289"/>
      <c r="T675" s="1289"/>
      <c r="U675" s="1289"/>
      <c r="V675" s="1289"/>
      <c r="W675" s="1289"/>
      <c r="X675" s="1289"/>
      <c r="Y675" s="1289"/>
      <c r="Z675" s="1289"/>
      <c r="AA675" s="1289"/>
      <c r="AB675" s="1289"/>
      <c r="AC675" s="1289"/>
      <c r="AD675" s="1289"/>
    </row>
    <row r="676" spans="2:30">
      <c r="B676" s="1289"/>
      <c r="C676" s="1289"/>
      <c r="D676" s="1289"/>
      <c r="E676" s="1289"/>
      <c r="F676" s="1289"/>
      <c r="G676" s="1289"/>
      <c r="H676" s="1289"/>
      <c r="I676" s="1289"/>
      <c r="J676" s="1289"/>
      <c r="K676" s="1289"/>
      <c r="L676" s="1289"/>
      <c r="M676" s="1289"/>
      <c r="N676" s="1289"/>
      <c r="O676" s="1289"/>
      <c r="P676" s="1289"/>
      <c r="Q676" s="1289"/>
      <c r="R676" s="1289"/>
      <c r="S676" s="1289"/>
      <c r="T676" s="1289"/>
      <c r="U676" s="1289"/>
      <c r="V676" s="1289"/>
      <c r="W676" s="1289"/>
      <c r="X676" s="1289"/>
      <c r="Y676" s="1289"/>
      <c r="Z676" s="1289"/>
      <c r="AA676" s="1289"/>
      <c r="AB676" s="1289"/>
      <c r="AC676" s="1289"/>
      <c r="AD676" s="1289"/>
    </row>
    <row r="677" spans="2:30">
      <c r="B677" s="1289"/>
      <c r="C677" s="1289"/>
      <c r="D677" s="1289"/>
      <c r="E677" s="1289"/>
      <c r="F677" s="1289"/>
      <c r="G677" s="1289"/>
      <c r="H677" s="1289"/>
      <c r="I677" s="1289"/>
      <c r="J677" s="1289"/>
      <c r="K677" s="1289"/>
      <c r="L677" s="1289"/>
      <c r="M677" s="1289"/>
      <c r="N677" s="1289"/>
      <c r="O677" s="1289"/>
      <c r="P677" s="1289"/>
      <c r="Q677" s="1289"/>
      <c r="R677" s="1289"/>
      <c r="S677" s="1289"/>
      <c r="T677" s="1289"/>
      <c r="U677" s="1289"/>
      <c r="V677" s="1289"/>
      <c r="W677" s="1289"/>
      <c r="X677" s="1289"/>
      <c r="Y677" s="1289"/>
      <c r="Z677" s="1289"/>
      <c r="AA677" s="1289"/>
      <c r="AB677" s="1289"/>
      <c r="AC677" s="1289"/>
      <c r="AD677" s="1289"/>
    </row>
    <row r="678" spans="2:30">
      <c r="B678" s="1289"/>
      <c r="C678" s="1289"/>
      <c r="D678" s="1289"/>
      <c r="E678" s="1289"/>
      <c r="F678" s="1289"/>
      <c r="G678" s="1289"/>
      <c r="H678" s="1289"/>
      <c r="I678" s="1289"/>
      <c r="J678" s="1289"/>
      <c r="K678" s="1289"/>
      <c r="L678" s="1289"/>
      <c r="M678" s="1289"/>
      <c r="N678" s="1289"/>
      <c r="O678" s="1289"/>
      <c r="P678" s="1289"/>
      <c r="Q678" s="1289"/>
      <c r="R678" s="1289"/>
      <c r="S678" s="1289"/>
      <c r="T678" s="1289"/>
      <c r="U678" s="1289"/>
      <c r="V678" s="1289"/>
      <c r="W678" s="1289"/>
      <c r="X678" s="1289"/>
      <c r="Y678" s="1289"/>
      <c r="Z678" s="1289"/>
      <c r="AA678" s="1289"/>
      <c r="AB678" s="1289"/>
      <c r="AC678" s="1289"/>
      <c r="AD678" s="1289"/>
    </row>
    <row r="679" spans="2:30">
      <c r="B679" s="1289"/>
      <c r="C679" s="1289"/>
      <c r="D679" s="1289"/>
      <c r="E679" s="1289"/>
      <c r="F679" s="1289"/>
      <c r="G679" s="1289"/>
      <c r="H679" s="1289"/>
      <c r="I679" s="1289"/>
      <c r="J679" s="1289"/>
      <c r="K679" s="1289"/>
      <c r="L679" s="1289"/>
      <c r="M679" s="1289"/>
      <c r="N679" s="1289"/>
      <c r="O679" s="1289"/>
      <c r="P679" s="1289"/>
      <c r="Q679" s="1289"/>
      <c r="R679" s="1289"/>
      <c r="S679" s="1289"/>
      <c r="T679" s="1289"/>
      <c r="U679" s="1289"/>
      <c r="V679" s="1289"/>
      <c r="W679" s="1289"/>
      <c r="X679" s="1289"/>
      <c r="Y679" s="1289"/>
      <c r="Z679" s="1289"/>
      <c r="AA679" s="1289"/>
      <c r="AB679" s="1289"/>
      <c r="AC679" s="1289"/>
      <c r="AD679" s="1289"/>
    </row>
    <row r="680" spans="2:30">
      <c r="B680" s="1289"/>
      <c r="C680" s="1289"/>
      <c r="D680" s="1289"/>
      <c r="E680" s="1289"/>
      <c r="F680" s="1289"/>
      <c r="G680" s="1289"/>
      <c r="H680" s="1289"/>
      <c r="I680" s="1289"/>
      <c r="J680" s="1289"/>
      <c r="K680" s="1289"/>
      <c r="L680" s="1289"/>
      <c r="M680" s="1289"/>
      <c r="N680" s="1289"/>
      <c r="O680" s="1289"/>
      <c r="P680" s="1289"/>
      <c r="Q680" s="1289"/>
      <c r="R680" s="1289"/>
      <c r="S680" s="1289"/>
      <c r="T680" s="1289"/>
      <c r="U680" s="1289"/>
      <c r="V680" s="1289"/>
      <c r="W680" s="1289"/>
      <c r="X680" s="1289"/>
      <c r="Y680" s="1289"/>
      <c r="Z680" s="1289"/>
      <c r="AA680" s="1289"/>
      <c r="AB680" s="1289"/>
      <c r="AC680" s="1289"/>
      <c r="AD680" s="1289"/>
    </row>
    <row r="681" spans="2:30">
      <c r="B681" s="1289"/>
      <c r="C681" s="1289"/>
      <c r="D681" s="1289"/>
      <c r="E681" s="1289"/>
      <c r="F681" s="1289"/>
      <c r="G681" s="1289"/>
      <c r="H681" s="1289"/>
      <c r="I681" s="1289"/>
      <c r="J681" s="1289"/>
      <c r="K681" s="1289"/>
      <c r="L681" s="1289"/>
      <c r="M681" s="1289"/>
      <c r="N681" s="1289"/>
      <c r="O681" s="1289"/>
      <c r="P681" s="1289"/>
      <c r="Q681" s="1289"/>
      <c r="R681" s="1289"/>
      <c r="S681" s="1289"/>
      <c r="T681" s="1289"/>
      <c r="U681" s="1289"/>
      <c r="V681" s="1289"/>
      <c r="W681" s="1289"/>
      <c r="X681" s="1289"/>
      <c r="Y681" s="1289"/>
      <c r="Z681" s="1289"/>
      <c r="AA681" s="1289"/>
      <c r="AB681" s="1289"/>
      <c r="AC681" s="1289"/>
      <c r="AD681" s="1289"/>
    </row>
    <row r="682" spans="2:30">
      <c r="B682" s="1289"/>
      <c r="C682" s="1289"/>
      <c r="D682" s="1289"/>
      <c r="E682" s="1289"/>
      <c r="F682" s="1289"/>
      <c r="G682" s="1289"/>
      <c r="H682" s="1289"/>
      <c r="I682" s="1289"/>
      <c r="J682" s="1289"/>
      <c r="K682" s="1289"/>
      <c r="L682" s="1289"/>
      <c r="M682" s="1289"/>
      <c r="N682" s="1289"/>
      <c r="O682" s="1289"/>
      <c r="P682" s="1289"/>
      <c r="Q682" s="1289"/>
      <c r="R682" s="1289"/>
      <c r="S682" s="1289"/>
      <c r="T682" s="1289"/>
      <c r="U682" s="1289"/>
      <c r="V682" s="1289"/>
      <c r="W682" s="1289"/>
      <c r="X682" s="1289"/>
      <c r="Y682" s="1289"/>
      <c r="Z682" s="1289"/>
      <c r="AA682" s="1289"/>
      <c r="AB682" s="1289"/>
      <c r="AC682" s="1289"/>
      <c r="AD682" s="1289"/>
    </row>
    <row r="683" spans="2:30">
      <c r="B683" s="1289"/>
      <c r="C683" s="1289"/>
      <c r="D683" s="1289"/>
      <c r="E683" s="1289"/>
      <c r="F683" s="1289"/>
      <c r="G683" s="1289"/>
      <c r="H683" s="1289"/>
      <c r="I683" s="1289"/>
      <c r="J683" s="1289"/>
      <c r="K683" s="1289"/>
      <c r="L683" s="1289"/>
      <c r="M683" s="1289"/>
      <c r="N683" s="1289"/>
      <c r="O683" s="1289"/>
      <c r="P683" s="1289"/>
      <c r="Q683" s="1289"/>
      <c r="R683" s="1289"/>
      <c r="S683" s="1289"/>
      <c r="T683" s="1289"/>
      <c r="U683" s="1289"/>
      <c r="V683" s="1289"/>
      <c r="W683" s="1289"/>
      <c r="X683" s="1289"/>
      <c r="Y683" s="1289"/>
      <c r="Z683" s="1289"/>
      <c r="AA683" s="1289"/>
      <c r="AB683" s="1289"/>
      <c r="AC683" s="1289"/>
      <c r="AD683" s="1289"/>
    </row>
    <row r="684" spans="2:30">
      <c r="B684" s="1289"/>
      <c r="C684" s="1289"/>
      <c r="D684" s="1289"/>
      <c r="E684" s="1289"/>
      <c r="F684" s="1289"/>
      <c r="G684" s="1289"/>
      <c r="H684" s="1289"/>
      <c r="I684" s="1289"/>
      <c r="J684" s="1289"/>
      <c r="K684" s="1289"/>
      <c r="L684" s="1289"/>
      <c r="M684" s="1289"/>
      <c r="N684" s="1289"/>
      <c r="O684" s="1289"/>
      <c r="P684" s="1289"/>
      <c r="Q684" s="1289"/>
      <c r="R684" s="1289"/>
      <c r="S684" s="1289"/>
      <c r="T684" s="1289"/>
      <c r="U684" s="1289"/>
      <c r="V684" s="1289"/>
      <c r="W684" s="1289"/>
      <c r="X684" s="1289"/>
      <c r="Y684" s="1289"/>
      <c r="Z684" s="1289"/>
      <c r="AA684" s="1289"/>
      <c r="AB684" s="1289"/>
      <c r="AC684" s="1289"/>
      <c r="AD684" s="1289"/>
    </row>
    <row r="685" spans="2:30">
      <c r="B685" s="1289"/>
      <c r="C685" s="1289"/>
      <c r="D685" s="1289"/>
      <c r="E685" s="1289"/>
      <c r="F685" s="1289"/>
      <c r="G685" s="1289"/>
      <c r="H685" s="1289"/>
      <c r="I685" s="1289"/>
      <c r="J685" s="1289"/>
      <c r="K685" s="1289"/>
      <c r="L685" s="1289"/>
      <c r="M685" s="1289"/>
      <c r="N685" s="1289"/>
      <c r="O685" s="1289"/>
      <c r="P685" s="1289"/>
      <c r="Q685" s="1289"/>
      <c r="R685" s="1289"/>
      <c r="S685" s="1289"/>
      <c r="T685" s="1289"/>
      <c r="U685" s="1289"/>
      <c r="V685" s="1289"/>
      <c r="W685" s="1289"/>
      <c r="X685" s="1289"/>
      <c r="Y685" s="1289"/>
      <c r="Z685" s="1289"/>
      <c r="AA685" s="1289"/>
      <c r="AB685" s="1289"/>
      <c r="AC685" s="1289"/>
      <c r="AD685" s="1289"/>
    </row>
    <row r="686" spans="2:30">
      <c r="B686" s="1289"/>
      <c r="C686" s="1289"/>
      <c r="D686" s="1289"/>
      <c r="E686" s="1289"/>
      <c r="F686" s="1289"/>
      <c r="G686" s="1289"/>
      <c r="H686" s="1289"/>
      <c r="I686" s="1289"/>
      <c r="J686" s="1289"/>
      <c r="K686" s="1289"/>
      <c r="L686" s="1289"/>
      <c r="M686" s="1289"/>
      <c r="N686" s="1289"/>
      <c r="O686" s="1289"/>
      <c r="P686" s="1289"/>
      <c r="Q686" s="1289"/>
      <c r="R686" s="1289"/>
      <c r="S686" s="1289"/>
      <c r="T686" s="1289"/>
      <c r="U686" s="1289"/>
      <c r="V686" s="1289"/>
      <c r="W686" s="1289"/>
      <c r="X686" s="1289"/>
      <c r="Y686" s="1289"/>
      <c r="Z686" s="1289"/>
      <c r="AA686" s="1289"/>
      <c r="AB686" s="1289"/>
      <c r="AC686" s="1289"/>
      <c r="AD686" s="1289"/>
    </row>
    <row r="687" spans="2:30">
      <c r="B687" s="1289"/>
      <c r="C687" s="1289"/>
      <c r="D687" s="1289"/>
      <c r="E687" s="1289"/>
      <c r="F687" s="1289"/>
      <c r="G687" s="1289"/>
      <c r="H687" s="1289"/>
      <c r="I687" s="1289"/>
      <c r="J687" s="1289"/>
      <c r="K687" s="1289"/>
      <c r="L687" s="1289"/>
      <c r="M687" s="1289"/>
      <c r="N687" s="1289"/>
      <c r="O687" s="1289"/>
      <c r="P687" s="1289"/>
      <c r="Q687" s="1289"/>
      <c r="R687" s="1289"/>
      <c r="S687" s="1289"/>
      <c r="T687" s="1289"/>
      <c r="U687" s="1289"/>
      <c r="V687" s="1289"/>
      <c r="W687" s="1289"/>
      <c r="X687" s="1289"/>
      <c r="Y687" s="1289"/>
      <c r="Z687" s="1289"/>
      <c r="AA687" s="1289"/>
      <c r="AB687" s="1289"/>
      <c r="AC687" s="1289"/>
      <c r="AD687" s="1289"/>
    </row>
    <row r="688" spans="2:30">
      <c r="B688" s="1289"/>
      <c r="C688" s="1289"/>
      <c r="D688" s="1289"/>
      <c r="E688" s="1289"/>
      <c r="F688" s="1289"/>
      <c r="G688" s="1289"/>
      <c r="H688" s="1289"/>
      <c r="I688" s="1289"/>
      <c r="J688" s="1289"/>
      <c r="K688" s="1289"/>
      <c r="L688" s="1289"/>
      <c r="M688" s="1289"/>
      <c r="N688" s="1289"/>
      <c r="O688" s="1289"/>
      <c r="P688" s="1289"/>
      <c r="Q688" s="1289"/>
      <c r="R688" s="1289"/>
      <c r="S688" s="1289"/>
      <c r="T688" s="1289"/>
      <c r="U688" s="1289"/>
      <c r="V688" s="1289"/>
      <c r="W688" s="1289"/>
      <c r="X688" s="1289"/>
      <c r="Y688" s="1289"/>
      <c r="Z688" s="1289"/>
      <c r="AA688" s="1289"/>
      <c r="AB688" s="1289"/>
      <c r="AC688" s="1289"/>
      <c r="AD688" s="1289"/>
    </row>
    <row r="689" spans="2:30">
      <c r="B689" s="1289"/>
      <c r="C689" s="1289"/>
      <c r="D689" s="1289"/>
      <c r="E689" s="1289"/>
      <c r="F689" s="1289"/>
      <c r="G689" s="1289"/>
      <c r="H689" s="1289"/>
      <c r="I689" s="1289"/>
      <c r="J689" s="1289"/>
      <c r="K689" s="1289"/>
      <c r="L689" s="1289"/>
      <c r="M689" s="1289"/>
      <c r="N689" s="1289"/>
      <c r="O689" s="1289"/>
      <c r="P689" s="1289"/>
      <c r="Q689" s="1289"/>
      <c r="R689" s="1289"/>
      <c r="S689" s="1289"/>
      <c r="T689" s="1289"/>
      <c r="U689" s="1289"/>
      <c r="V689" s="1289"/>
      <c r="W689" s="1289"/>
      <c r="X689" s="1289"/>
      <c r="Y689" s="1289"/>
      <c r="Z689" s="1289"/>
      <c r="AA689" s="1289"/>
      <c r="AB689" s="1289"/>
      <c r="AC689" s="1289"/>
      <c r="AD689" s="1289"/>
    </row>
    <row r="690" spans="2:30">
      <c r="B690" s="1289"/>
      <c r="C690" s="1289"/>
      <c r="D690" s="1289"/>
      <c r="E690" s="1289"/>
      <c r="F690" s="1289"/>
      <c r="G690" s="1289"/>
      <c r="H690" s="1289"/>
      <c r="I690" s="1289"/>
      <c r="J690" s="1289"/>
      <c r="K690" s="1289"/>
      <c r="L690" s="1289"/>
      <c r="M690" s="1289"/>
      <c r="N690" s="1289"/>
      <c r="O690" s="1289"/>
      <c r="P690" s="1289"/>
      <c r="Q690" s="1289"/>
      <c r="R690" s="1289"/>
      <c r="S690" s="1289"/>
      <c r="T690" s="1289"/>
      <c r="U690" s="1289"/>
      <c r="V690" s="1289"/>
      <c r="W690" s="1289"/>
      <c r="X690" s="1289"/>
      <c r="Y690" s="1289"/>
      <c r="Z690" s="1289"/>
      <c r="AA690" s="1289"/>
      <c r="AB690" s="1289"/>
      <c r="AC690" s="1289"/>
      <c r="AD690" s="1289"/>
    </row>
    <row r="691" spans="2:30">
      <c r="B691" s="1289"/>
      <c r="C691" s="1289"/>
      <c r="D691" s="1289"/>
      <c r="E691" s="1289"/>
      <c r="F691" s="1289"/>
      <c r="G691" s="1289"/>
      <c r="H691" s="1289"/>
      <c r="I691" s="1289"/>
      <c r="J691" s="1289"/>
      <c r="K691" s="1289"/>
      <c r="L691" s="1289"/>
      <c r="M691" s="1289"/>
      <c r="N691" s="1289"/>
      <c r="O691" s="1289"/>
      <c r="P691" s="1289"/>
      <c r="Q691" s="1289"/>
      <c r="R691" s="1289"/>
      <c r="S691" s="1289"/>
      <c r="T691" s="1289"/>
      <c r="U691" s="1289"/>
      <c r="V691" s="1289"/>
      <c r="W691" s="1289"/>
      <c r="X691" s="1289"/>
      <c r="Y691" s="1289"/>
      <c r="Z691" s="1289"/>
      <c r="AA691" s="1289"/>
      <c r="AB691" s="1289"/>
      <c r="AC691" s="1289"/>
      <c r="AD691" s="1289"/>
    </row>
    <row r="692" spans="2:30">
      <c r="B692" s="1289"/>
      <c r="C692" s="1289"/>
      <c r="D692" s="1289"/>
      <c r="E692" s="1289"/>
      <c r="F692" s="1289"/>
      <c r="G692" s="1289"/>
      <c r="H692" s="1289"/>
      <c r="I692" s="1289"/>
      <c r="J692" s="1289"/>
      <c r="K692" s="1289"/>
      <c r="L692" s="1289"/>
      <c r="M692" s="1289"/>
      <c r="N692" s="1289"/>
      <c r="O692" s="1289"/>
      <c r="P692" s="1289"/>
      <c r="Q692" s="1289"/>
      <c r="R692" s="1289"/>
      <c r="S692" s="1289"/>
      <c r="T692" s="1289"/>
      <c r="U692" s="1289"/>
      <c r="V692" s="1289"/>
      <c r="W692" s="1289"/>
      <c r="X692" s="1289"/>
      <c r="Y692" s="1289"/>
      <c r="Z692" s="1289"/>
      <c r="AA692" s="1289"/>
      <c r="AB692" s="1289"/>
      <c r="AC692" s="1289"/>
      <c r="AD692" s="1289"/>
    </row>
    <row r="693" spans="2:30">
      <c r="B693" s="1289"/>
      <c r="C693" s="1289"/>
      <c r="D693" s="1289"/>
      <c r="E693" s="1289"/>
      <c r="F693" s="1289"/>
      <c r="G693" s="1289"/>
      <c r="H693" s="1289"/>
      <c r="I693" s="1289"/>
      <c r="J693" s="1289"/>
      <c r="K693" s="1289"/>
      <c r="L693" s="1289"/>
      <c r="M693" s="1289"/>
      <c r="N693" s="1289"/>
      <c r="O693" s="1289"/>
      <c r="P693" s="1289"/>
      <c r="Q693" s="1289"/>
      <c r="R693" s="1289"/>
      <c r="S693" s="1289"/>
      <c r="T693" s="1289"/>
      <c r="U693" s="1289"/>
      <c r="V693" s="1289"/>
      <c r="W693" s="1289"/>
      <c r="X693" s="1289"/>
      <c r="Y693" s="1289"/>
      <c r="Z693" s="1289"/>
      <c r="AA693" s="1289"/>
      <c r="AB693" s="1289"/>
      <c r="AC693" s="1289"/>
      <c r="AD693" s="1289"/>
    </row>
    <row r="694" spans="2:30">
      <c r="B694" s="1289"/>
      <c r="C694" s="1289"/>
      <c r="D694" s="1289"/>
      <c r="E694" s="1289"/>
      <c r="F694" s="1289"/>
      <c r="G694" s="1289"/>
      <c r="H694" s="1289"/>
      <c r="I694" s="1289"/>
      <c r="J694" s="1289"/>
      <c r="K694" s="1289"/>
      <c r="L694" s="1289"/>
      <c r="M694" s="1289"/>
      <c r="N694" s="1289"/>
      <c r="O694" s="1289"/>
      <c r="P694" s="1289"/>
      <c r="Q694" s="1289"/>
      <c r="R694" s="1289"/>
      <c r="S694" s="1289"/>
      <c r="T694" s="1289"/>
      <c r="U694" s="1289"/>
      <c r="V694" s="1289"/>
      <c r="W694" s="1289"/>
      <c r="X694" s="1289"/>
      <c r="Y694" s="1289"/>
      <c r="Z694" s="1289"/>
      <c r="AA694" s="1289"/>
      <c r="AB694" s="1289"/>
      <c r="AC694" s="1289"/>
      <c r="AD694" s="1289"/>
    </row>
    <row r="695" spans="2:30">
      <c r="B695" s="1289"/>
      <c r="C695" s="1289"/>
      <c r="D695" s="1289"/>
      <c r="E695" s="1289"/>
      <c r="F695" s="1289"/>
      <c r="G695" s="1289"/>
      <c r="H695" s="1289"/>
      <c r="I695" s="1289"/>
      <c r="J695" s="1289"/>
      <c r="K695" s="1289"/>
      <c r="L695" s="1289"/>
      <c r="M695" s="1289"/>
      <c r="N695" s="1289"/>
      <c r="O695" s="1289"/>
      <c r="P695" s="1289"/>
      <c r="Q695" s="1289"/>
      <c r="R695" s="1289"/>
      <c r="S695" s="1289"/>
      <c r="T695" s="1289"/>
      <c r="U695" s="1289"/>
      <c r="V695" s="1289"/>
      <c r="W695" s="1289"/>
      <c r="X695" s="1289"/>
      <c r="Y695" s="1289"/>
      <c r="Z695" s="1289"/>
      <c r="AA695" s="1289"/>
      <c r="AB695" s="1289"/>
      <c r="AC695" s="1289"/>
      <c r="AD695" s="1289"/>
    </row>
    <row r="696" spans="2:30">
      <c r="B696" s="1289"/>
      <c r="C696" s="1289"/>
      <c r="D696" s="1289"/>
      <c r="E696" s="1289"/>
      <c r="F696" s="1289"/>
      <c r="G696" s="1289"/>
      <c r="H696" s="1289"/>
      <c r="I696" s="1289"/>
      <c r="J696" s="1289"/>
      <c r="K696" s="1289"/>
      <c r="L696" s="1289"/>
      <c r="M696" s="1289"/>
      <c r="N696" s="1289"/>
      <c r="O696" s="1289"/>
      <c r="P696" s="1289"/>
      <c r="Q696" s="1289"/>
      <c r="R696" s="1289"/>
      <c r="S696" s="1289"/>
      <c r="T696" s="1289"/>
      <c r="U696" s="1289"/>
      <c r="V696" s="1289"/>
      <c r="W696" s="1289"/>
      <c r="X696" s="1289"/>
      <c r="Y696" s="1289"/>
      <c r="Z696" s="1289"/>
      <c r="AA696" s="1289"/>
      <c r="AB696" s="1289"/>
      <c r="AC696" s="1289"/>
      <c r="AD696" s="1289"/>
    </row>
    <row r="697" spans="2:30">
      <c r="B697" s="1289"/>
      <c r="C697" s="1289"/>
      <c r="D697" s="1289"/>
      <c r="E697" s="1289"/>
      <c r="F697" s="1289"/>
      <c r="G697" s="1289"/>
      <c r="H697" s="1289"/>
      <c r="I697" s="1289"/>
      <c r="J697" s="1289"/>
      <c r="K697" s="1289"/>
      <c r="L697" s="1289"/>
      <c r="M697" s="1289"/>
      <c r="N697" s="1289"/>
      <c r="O697" s="1289"/>
      <c r="P697" s="1289"/>
      <c r="Q697" s="1289"/>
      <c r="R697" s="1289"/>
      <c r="S697" s="1289"/>
      <c r="T697" s="1289"/>
      <c r="U697" s="1289"/>
      <c r="V697" s="1289"/>
      <c r="W697" s="1289"/>
      <c r="X697" s="1289"/>
      <c r="Y697" s="1289"/>
      <c r="Z697" s="1289"/>
      <c r="AA697" s="1289"/>
      <c r="AB697" s="1289"/>
      <c r="AC697" s="1289"/>
      <c r="AD697" s="1289"/>
    </row>
    <row r="698" spans="2:30">
      <c r="B698" s="1289"/>
      <c r="C698" s="1289"/>
      <c r="D698" s="1289"/>
      <c r="E698" s="1289"/>
      <c r="F698" s="1289"/>
      <c r="G698" s="1289"/>
      <c r="H698" s="1289"/>
      <c r="I698" s="1289"/>
      <c r="J698" s="1289"/>
      <c r="K698" s="1289"/>
      <c r="L698" s="1289"/>
      <c r="M698" s="1289"/>
      <c r="N698" s="1289"/>
      <c r="O698" s="1289"/>
      <c r="P698" s="1289"/>
      <c r="Q698" s="1289"/>
      <c r="R698" s="1289"/>
      <c r="S698" s="1289"/>
      <c r="T698" s="1289"/>
      <c r="U698" s="1289"/>
      <c r="V698" s="1289"/>
      <c r="W698" s="1289"/>
      <c r="X698" s="1289"/>
      <c r="Y698" s="1289"/>
      <c r="Z698" s="1289"/>
      <c r="AA698" s="1289"/>
      <c r="AB698" s="1289"/>
      <c r="AC698" s="1289"/>
      <c r="AD698" s="1289"/>
    </row>
    <row r="699" spans="2:30">
      <c r="B699" s="1289"/>
      <c r="C699" s="1289"/>
      <c r="D699" s="1289"/>
      <c r="E699" s="1289"/>
      <c r="F699" s="1289"/>
      <c r="G699" s="1289"/>
      <c r="H699" s="1289"/>
      <c r="I699" s="1289"/>
      <c r="J699" s="1289"/>
      <c r="K699" s="1289"/>
      <c r="L699" s="1289"/>
      <c r="M699" s="1289"/>
      <c r="N699" s="1289"/>
      <c r="O699" s="1289"/>
      <c r="P699" s="1289"/>
      <c r="Q699" s="1289"/>
      <c r="R699" s="1289"/>
      <c r="S699" s="1289"/>
      <c r="T699" s="1289"/>
      <c r="U699" s="1289"/>
      <c r="V699" s="1289"/>
      <c r="W699" s="1289"/>
      <c r="X699" s="1289"/>
      <c r="Y699" s="1289"/>
      <c r="Z699" s="1289"/>
      <c r="AA699" s="1289"/>
      <c r="AB699" s="1289"/>
      <c r="AC699" s="1289"/>
      <c r="AD699" s="1289"/>
    </row>
    <row r="700" spans="2:30">
      <c r="B700" s="1289"/>
      <c r="C700" s="1289"/>
      <c r="D700" s="1289"/>
      <c r="E700" s="1289"/>
      <c r="F700" s="1289"/>
      <c r="G700" s="1289"/>
      <c r="H700" s="1289"/>
      <c r="I700" s="1289"/>
      <c r="J700" s="1289"/>
      <c r="K700" s="1289"/>
      <c r="L700" s="1289"/>
      <c r="M700" s="1289"/>
      <c r="N700" s="1289"/>
      <c r="O700" s="1289"/>
      <c r="P700" s="1289"/>
      <c r="Q700" s="1289"/>
      <c r="R700" s="1289"/>
      <c r="S700" s="1289"/>
      <c r="T700" s="1289"/>
      <c r="U700" s="1289"/>
      <c r="V700" s="1289"/>
      <c r="W700" s="1289"/>
      <c r="X700" s="1289"/>
      <c r="Y700" s="1289"/>
      <c r="Z700" s="1289"/>
      <c r="AA700" s="1289"/>
      <c r="AB700" s="1289"/>
      <c r="AC700" s="1289"/>
      <c r="AD700" s="1289"/>
    </row>
    <row r="701" spans="2:30">
      <c r="B701" s="1289"/>
      <c r="C701" s="1289"/>
      <c r="D701" s="1289"/>
      <c r="E701" s="1289"/>
      <c r="F701" s="1289"/>
      <c r="G701" s="1289"/>
      <c r="H701" s="1289"/>
      <c r="I701" s="1289"/>
      <c r="J701" s="1289"/>
      <c r="K701" s="1289"/>
      <c r="L701" s="1289"/>
      <c r="M701" s="1289"/>
      <c r="N701" s="1289"/>
      <c r="O701" s="1289"/>
      <c r="P701" s="1289"/>
      <c r="Q701" s="1289"/>
      <c r="R701" s="1289"/>
      <c r="S701" s="1289"/>
      <c r="T701" s="1289"/>
      <c r="U701" s="1289"/>
      <c r="V701" s="1289"/>
      <c r="W701" s="1289"/>
      <c r="X701" s="1289"/>
      <c r="Y701" s="1289"/>
      <c r="Z701" s="1289"/>
      <c r="AA701" s="1289"/>
      <c r="AB701" s="1289"/>
      <c r="AC701" s="1289"/>
      <c r="AD701" s="1289"/>
    </row>
    <row r="702" spans="2:30">
      <c r="B702" s="1289"/>
      <c r="C702" s="1289"/>
      <c r="D702" s="1289"/>
      <c r="E702" s="1289"/>
      <c r="F702" s="1289"/>
      <c r="G702" s="1289"/>
      <c r="H702" s="1289"/>
      <c r="I702" s="1289"/>
      <c r="J702" s="1289"/>
      <c r="K702" s="1289"/>
      <c r="L702" s="1289"/>
      <c r="M702" s="1289"/>
      <c r="N702" s="1289"/>
      <c r="O702" s="1289"/>
      <c r="P702" s="1289"/>
      <c r="Q702" s="1289"/>
      <c r="R702" s="1289"/>
      <c r="S702" s="1289"/>
      <c r="T702" s="1289"/>
      <c r="U702" s="1289"/>
      <c r="V702" s="1289"/>
      <c r="W702" s="1289"/>
      <c r="X702" s="1289"/>
      <c r="Y702" s="1289"/>
      <c r="Z702" s="1289"/>
      <c r="AA702" s="1289"/>
      <c r="AB702" s="1289"/>
      <c r="AC702" s="1289"/>
      <c r="AD702" s="1289"/>
    </row>
    <row r="703" spans="2:30">
      <c r="B703" s="1289"/>
      <c r="C703" s="1289"/>
      <c r="D703" s="1289"/>
      <c r="E703" s="1289"/>
      <c r="F703" s="1289"/>
      <c r="G703" s="1289"/>
      <c r="H703" s="1289"/>
      <c r="I703" s="1289"/>
      <c r="J703" s="1289"/>
      <c r="K703" s="1289"/>
      <c r="L703" s="1289"/>
      <c r="M703" s="1289"/>
      <c r="N703" s="1289"/>
      <c r="O703" s="1289"/>
      <c r="P703" s="1289"/>
      <c r="Q703" s="1289"/>
      <c r="R703" s="1289"/>
      <c r="S703" s="1289"/>
      <c r="T703" s="1289"/>
      <c r="U703" s="1289"/>
      <c r="V703" s="1289"/>
      <c r="W703" s="1289"/>
      <c r="X703" s="1289"/>
      <c r="Y703" s="1289"/>
      <c r="Z703" s="1289"/>
      <c r="AA703" s="1289"/>
      <c r="AB703" s="1289"/>
      <c r="AC703" s="1289"/>
      <c r="AD703" s="1289"/>
    </row>
    <row r="704" spans="2:30">
      <c r="B704" s="1289"/>
      <c r="C704" s="1289"/>
      <c r="D704" s="1289"/>
      <c r="E704" s="1289"/>
      <c r="F704" s="1289"/>
      <c r="G704" s="1289"/>
      <c r="H704" s="1289"/>
      <c r="I704" s="1289"/>
      <c r="J704" s="1289"/>
      <c r="K704" s="1289"/>
      <c r="L704" s="1289"/>
      <c r="M704" s="1289"/>
      <c r="N704" s="1289"/>
      <c r="O704" s="1289"/>
      <c r="P704" s="1289"/>
      <c r="Q704" s="1289"/>
      <c r="R704" s="1289"/>
      <c r="S704" s="1289"/>
      <c r="T704" s="1289"/>
      <c r="U704" s="1289"/>
      <c r="V704" s="1289"/>
      <c r="W704" s="1289"/>
      <c r="X704" s="1289"/>
      <c r="Y704" s="1289"/>
      <c r="Z704" s="1289"/>
      <c r="AA704" s="1289"/>
      <c r="AB704" s="1289"/>
      <c r="AC704" s="1289"/>
      <c r="AD704" s="1289"/>
    </row>
    <row r="705" spans="2:30">
      <c r="B705" s="1289"/>
      <c r="C705" s="1289"/>
      <c r="D705" s="1289"/>
      <c r="E705" s="1289"/>
      <c r="F705" s="1289"/>
      <c r="G705" s="1289"/>
      <c r="H705" s="1289"/>
      <c r="I705" s="1289"/>
      <c r="J705" s="1289"/>
      <c r="K705" s="1289"/>
      <c r="L705" s="1289"/>
      <c r="M705" s="1289"/>
      <c r="N705" s="1289"/>
      <c r="O705" s="1289"/>
      <c r="P705" s="1289"/>
      <c r="Q705" s="1289"/>
      <c r="R705" s="1289"/>
      <c r="S705" s="1289"/>
      <c r="T705" s="1289"/>
      <c r="U705" s="1289"/>
      <c r="V705" s="1289"/>
      <c r="W705" s="1289"/>
      <c r="X705" s="1289"/>
      <c r="Y705" s="1289"/>
      <c r="Z705" s="1289"/>
      <c r="AA705" s="1289"/>
      <c r="AB705" s="1289"/>
      <c r="AC705" s="1289"/>
      <c r="AD705" s="1289"/>
    </row>
    <row r="706" spans="2:30">
      <c r="B706" s="1289"/>
      <c r="C706" s="1289"/>
      <c r="D706" s="1289"/>
      <c r="E706" s="1289"/>
      <c r="F706" s="1289"/>
      <c r="G706" s="1289"/>
      <c r="H706" s="1289"/>
      <c r="I706" s="1289"/>
      <c r="J706" s="1289"/>
      <c r="K706" s="1289"/>
      <c r="L706" s="1289"/>
      <c r="M706" s="1289"/>
      <c r="N706" s="1289"/>
      <c r="O706" s="1289"/>
      <c r="P706" s="1289"/>
      <c r="Q706" s="1289"/>
      <c r="R706" s="1289"/>
      <c r="S706" s="1289"/>
      <c r="T706" s="1289"/>
      <c r="U706" s="1289"/>
      <c r="V706" s="1289"/>
      <c r="W706" s="1289"/>
      <c r="X706" s="1289"/>
      <c r="Y706" s="1289"/>
      <c r="Z706" s="1289"/>
      <c r="AA706" s="1289"/>
      <c r="AB706" s="1289"/>
      <c r="AC706" s="1289"/>
      <c r="AD706" s="1289"/>
    </row>
    <row r="707" spans="2:30">
      <c r="B707" s="1289"/>
      <c r="C707" s="1289"/>
      <c r="D707" s="1289"/>
      <c r="E707" s="1289"/>
      <c r="F707" s="1289"/>
      <c r="G707" s="1289"/>
      <c r="H707" s="1289"/>
      <c r="I707" s="1289"/>
      <c r="J707" s="1289"/>
      <c r="K707" s="1289"/>
      <c r="L707" s="1289"/>
      <c r="M707" s="1289"/>
      <c r="N707" s="1289"/>
      <c r="O707" s="1289"/>
      <c r="P707" s="1289"/>
      <c r="Q707" s="1289"/>
      <c r="R707" s="1289"/>
      <c r="S707" s="1289"/>
      <c r="T707" s="1289"/>
      <c r="U707" s="1289"/>
      <c r="V707" s="1289"/>
      <c r="W707" s="1289"/>
      <c r="X707" s="1289"/>
      <c r="Y707" s="1289"/>
      <c r="Z707" s="1289"/>
      <c r="AA707" s="1289"/>
      <c r="AB707" s="1289"/>
      <c r="AC707" s="1289"/>
      <c r="AD707" s="1289"/>
    </row>
    <row r="708" spans="2:30">
      <c r="B708" s="1289"/>
      <c r="C708" s="1289"/>
      <c r="D708" s="1289"/>
      <c r="E708" s="1289"/>
      <c r="F708" s="1289"/>
      <c r="G708" s="1289"/>
      <c r="H708" s="1289"/>
      <c r="I708" s="1289"/>
      <c r="J708" s="1289"/>
      <c r="K708" s="1289"/>
      <c r="L708" s="1289"/>
      <c r="M708" s="1289"/>
      <c r="N708" s="1289"/>
      <c r="O708" s="1289"/>
      <c r="P708" s="1289"/>
      <c r="Q708" s="1289"/>
      <c r="R708" s="1289"/>
      <c r="S708" s="1289"/>
      <c r="T708" s="1289"/>
      <c r="U708" s="1289"/>
      <c r="V708" s="1289"/>
      <c r="W708" s="1289"/>
      <c r="X708" s="1289"/>
      <c r="Y708" s="1289"/>
      <c r="Z708" s="1289"/>
      <c r="AA708" s="1289"/>
      <c r="AB708" s="1289"/>
      <c r="AC708" s="1289"/>
      <c r="AD708" s="1289"/>
    </row>
    <row r="709" spans="2:30">
      <c r="B709" s="1289"/>
      <c r="C709" s="1289"/>
      <c r="D709" s="1289"/>
      <c r="E709" s="1289"/>
      <c r="F709" s="1289"/>
      <c r="G709" s="1289"/>
      <c r="H709" s="1289"/>
      <c r="I709" s="1289"/>
      <c r="J709" s="1289"/>
      <c r="K709" s="1289"/>
      <c r="L709" s="1289"/>
      <c r="M709" s="1289"/>
      <c r="N709" s="1289"/>
      <c r="O709" s="1289"/>
      <c r="P709" s="1289"/>
      <c r="Q709" s="1289"/>
      <c r="R709" s="1289"/>
      <c r="S709" s="1289"/>
      <c r="T709" s="1289"/>
      <c r="U709" s="1289"/>
      <c r="V709" s="1289"/>
      <c r="W709" s="1289"/>
      <c r="X709" s="1289"/>
      <c r="Y709" s="1289"/>
      <c r="Z709" s="1289"/>
      <c r="AA709" s="1289"/>
      <c r="AB709" s="1289"/>
      <c r="AC709" s="1289"/>
      <c r="AD709" s="1289"/>
    </row>
    <row r="710" spans="2:30">
      <c r="B710" s="1289"/>
      <c r="C710" s="1289"/>
      <c r="D710" s="1289"/>
      <c r="E710" s="1289"/>
      <c r="F710" s="1289"/>
      <c r="G710" s="1289"/>
      <c r="H710" s="1289"/>
      <c r="I710" s="1289"/>
      <c r="J710" s="1289"/>
      <c r="K710" s="1289"/>
      <c r="L710" s="1289"/>
      <c r="M710" s="1289"/>
      <c r="N710" s="1289"/>
      <c r="O710" s="1289"/>
      <c r="P710" s="1289"/>
      <c r="Q710" s="1289"/>
      <c r="R710" s="1289"/>
      <c r="S710" s="1289"/>
      <c r="T710" s="1289"/>
      <c r="U710" s="1289"/>
      <c r="V710" s="1289"/>
      <c r="W710" s="1289"/>
      <c r="X710" s="1289"/>
      <c r="Y710" s="1289"/>
      <c r="Z710" s="1289"/>
      <c r="AA710" s="1289"/>
      <c r="AB710" s="1289"/>
      <c r="AC710" s="1289"/>
      <c r="AD710" s="1289"/>
    </row>
    <row r="711" spans="2:30">
      <c r="B711" s="1289"/>
      <c r="C711" s="1289"/>
      <c r="D711" s="1289"/>
      <c r="E711" s="1289"/>
      <c r="F711" s="1289"/>
      <c r="G711" s="1289"/>
      <c r="H711" s="1289"/>
      <c r="I711" s="1289"/>
      <c r="J711" s="1289"/>
      <c r="K711" s="1289"/>
      <c r="L711" s="1289"/>
      <c r="M711" s="1289"/>
      <c r="N711" s="1289"/>
      <c r="O711" s="1289"/>
      <c r="P711" s="1289"/>
      <c r="Q711" s="1289"/>
      <c r="R711" s="1289"/>
      <c r="S711" s="1289"/>
      <c r="T711" s="1289"/>
      <c r="U711" s="1289"/>
      <c r="V711" s="1289"/>
      <c r="W711" s="1289"/>
      <c r="X711" s="1289"/>
      <c r="Y711" s="1289"/>
      <c r="Z711" s="1289"/>
      <c r="AA711" s="1289"/>
      <c r="AB711" s="1289"/>
      <c r="AC711" s="1289"/>
      <c r="AD711" s="1289"/>
    </row>
    <row r="712" spans="2:30">
      <c r="B712" s="1289"/>
      <c r="C712" s="1289"/>
      <c r="D712" s="1289"/>
      <c r="E712" s="1289"/>
      <c r="F712" s="1289"/>
      <c r="G712" s="1289"/>
      <c r="H712" s="1289"/>
      <c r="I712" s="1289"/>
      <c r="J712" s="1289"/>
      <c r="K712" s="1289"/>
      <c r="L712" s="1289"/>
      <c r="M712" s="1289"/>
      <c r="N712" s="1289"/>
      <c r="O712" s="1289"/>
      <c r="P712" s="1289"/>
      <c r="Q712" s="1289"/>
      <c r="R712" s="1289"/>
      <c r="S712" s="1289"/>
      <c r="T712" s="1289"/>
      <c r="U712" s="1289"/>
      <c r="V712" s="1289"/>
      <c r="W712" s="1289"/>
      <c r="X712" s="1289"/>
      <c r="Y712" s="1289"/>
      <c r="Z712" s="1289"/>
      <c r="AA712" s="1289"/>
      <c r="AB712" s="1289"/>
      <c r="AC712" s="1289"/>
      <c r="AD712" s="1289"/>
    </row>
    <row r="713" spans="2:30">
      <c r="B713" s="1289"/>
      <c r="C713" s="1289"/>
      <c r="D713" s="1289"/>
      <c r="E713" s="1289"/>
      <c r="F713" s="1289"/>
      <c r="G713" s="1289"/>
      <c r="H713" s="1289"/>
      <c r="I713" s="1289"/>
      <c r="J713" s="1289"/>
      <c r="K713" s="1289"/>
      <c r="L713" s="1289"/>
      <c r="M713" s="1289"/>
      <c r="N713" s="1289"/>
      <c r="O713" s="1289"/>
      <c r="P713" s="1289"/>
      <c r="Q713" s="1289"/>
      <c r="R713" s="1289"/>
      <c r="S713" s="1289"/>
      <c r="T713" s="1289"/>
      <c r="U713" s="1289"/>
      <c r="V713" s="1289"/>
      <c r="W713" s="1289"/>
      <c r="X713" s="1289"/>
      <c r="Y713" s="1289"/>
      <c r="Z713" s="1289"/>
      <c r="AA713" s="1289"/>
      <c r="AB713" s="1289"/>
      <c r="AC713" s="1289"/>
      <c r="AD713" s="1289"/>
    </row>
    <row r="714" spans="2:30">
      <c r="B714" s="1289"/>
      <c r="C714" s="1289"/>
      <c r="D714" s="1289"/>
      <c r="E714" s="1289"/>
      <c r="F714" s="1289"/>
      <c r="G714" s="1289"/>
      <c r="H714" s="1289"/>
      <c r="I714" s="1289"/>
      <c r="J714" s="1289"/>
      <c r="K714" s="1289"/>
      <c r="L714" s="1289"/>
      <c r="M714" s="1289"/>
      <c r="N714" s="1289"/>
      <c r="O714" s="1289"/>
      <c r="P714" s="1289"/>
      <c r="Q714" s="1289"/>
      <c r="R714" s="1289"/>
      <c r="S714" s="1289"/>
      <c r="T714" s="1289"/>
      <c r="U714" s="1289"/>
      <c r="V714" s="1289"/>
      <c r="W714" s="1289"/>
      <c r="X714" s="1289"/>
      <c r="Y714" s="1289"/>
      <c r="Z714" s="1289"/>
      <c r="AA714" s="1289"/>
      <c r="AB714" s="1289"/>
      <c r="AC714" s="1289"/>
      <c r="AD714" s="1289"/>
    </row>
    <row r="715" spans="2:30">
      <c r="B715" s="1289"/>
      <c r="C715" s="1289"/>
      <c r="D715" s="1289"/>
      <c r="E715" s="1289"/>
      <c r="F715" s="1289"/>
      <c r="G715" s="1289"/>
      <c r="H715" s="1289"/>
      <c r="I715" s="1289"/>
      <c r="J715" s="1289"/>
      <c r="K715" s="1289"/>
      <c r="L715" s="1289"/>
      <c r="M715" s="1289"/>
      <c r="N715" s="1289"/>
      <c r="O715" s="1289"/>
      <c r="P715" s="1289"/>
      <c r="Q715" s="1289"/>
      <c r="R715" s="1289"/>
      <c r="S715" s="1289"/>
      <c r="T715" s="1289"/>
      <c r="U715" s="1289"/>
      <c r="V715" s="1289"/>
      <c r="W715" s="1289"/>
      <c r="X715" s="1289"/>
      <c r="Y715" s="1289"/>
      <c r="Z715" s="1289"/>
      <c r="AA715" s="1289"/>
      <c r="AB715" s="1289"/>
      <c r="AC715" s="1289"/>
      <c r="AD715" s="1289"/>
    </row>
    <row r="716" spans="2:30">
      <c r="B716" s="1289"/>
      <c r="C716" s="1289"/>
      <c r="D716" s="1289"/>
      <c r="E716" s="1289"/>
      <c r="F716" s="1289"/>
      <c r="G716" s="1289"/>
      <c r="H716" s="1289"/>
      <c r="I716" s="1289"/>
      <c r="J716" s="1289"/>
      <c r="K716" s="1289"/>
      <c r="L716" s="1289"/>
      <c r="M716" s="1289"/>
      <c r="N716" s="1289"/>
      <c r="O716" s="1289"/>
      <c r="P716" s="1289"/>
      <c r="Q716" s="1289"/>
      <c r="R716" s="1289"/>
      <c r="S716" s="1289"/>
      <c r="T716" s="1289"/>
      <c r="U716" s="1289"/>
      <c r="V716" s="1289"/>
      <c r="W716" s="1289"/>
      <c r="X716" s="1289"/>
      <c r="Y716" s="1289"/>
      <c r="Z716" s="1289"/>
      <c r="AA716" s="1289"/>
      <c r="AB716" s="1289"/>
      <c r="AC716" s="1289"/>
      <c r="AD716" s="1289"/>
    </row>
    <row r="717" spans="2:30">
      <c r="B717" s="1289"/>
      <c r="C717" s="1289"/>
      <c r="D717" s="1289"/>
      <c r="E717" s="1289"/>
      <c r="F717" s="1289"/>
      <c r="G717" s="1289"/>
      <c r="H717" s="1289"/>
      <c r="I717" s="1289"/>
      <c r="J717" s="1289"/>
      <c r="K717" s="1289"/>
      <c r="L717" s="1289"/>
      <c r="M717" s="1289"/>
      <c r="N717" s="1289"/>
      <c r="O717" s="1289"/>
      <c r="P717" s="1289"/>
      <c r="Q717" s="1289"/>
      <c r="R717" s="1289"/>
      <c r="S717" s="1289"/>
      <c r="T717" s="1289"/>
      <c r="U717" s="1289"/>
      <c r="V717" s="1289"/>
      <c r="W717" s="1289"/>
      <c r="X717" s="1289"/>
      <c r="Y717" s="1289"/>
      <c r="Z717" s="1289"/>
      <c r="AA717" s="1289"/>
      <c r="AB717" s="1289"/>
      <c r="AC717" s="1289"/>
      <c r="AD717" s="1289"/>
    </row>
    <row r="718" spans="2:30">
      <c r="B718" s="1289"/>
      <c r="C718" s="1289"/>
      <c r="D718" s="1289"/>
      <c r="E718" s="1289"/>
      <c r="F718" s="1289"/>
      <c r="G718" s="1289"/>
      <c r="H718" s="1289"/>
      <c r="I718" s="1289"/>
      <c r="J718" s="1289"/>
      <c r="K718" s="1289"/>
      <c r="L718" s="1289"/>
      <c r="M718" s="1289"/>
      <c r="N718" s="1289"/>
      <c r="O718" s="1289"/>
      <c r="P718" s="1289"/>
      <c r="Q718" s="1289"/>
      <c r="R718" s="1289"/>
      <c r="S718" s="1289"/>
      <c r="T718" s="1289"/>
      <c r="U718" s="1289"/>
      <c r="V718" s="1289"/>
      <c r="W718" s="1289"/>
      <c r="X718" s="1289"/>
      <c r="Y718" s="1289"/>
      <c r="Z718" s="1289"/>
      <c r="AA718" s="1289"/>
      <c r="AB718" s="1289"/>
      <c r="AC718" s="1289"/>
      <c r="AD718" s="1289"/>
    </row>
    <row r="719" spans="2:30">
      <c r="B719" s="1289"/>
      <c r="C719" s="1289"/>
      <c r="D719" s="1289"/>
      <c r="E719" s="1289"/>
      <c r="F719" s="1289"/>
      <c r="G719" s="1289"/>
      <c r="H719" s="1289"/>
      <c r="I719" s="1289"/>
      <c r="J719" s="1289"/>
      <c r="K719" s="1289"/>
      <c r="L719" s="1289"/>
      <c r="M719" s="1289"/>
      <c r="N719" s="1289"/>
      <c r="O719" s="1289"/>
      <c r="P719" s="1289"/>
      <c r="Q719" s="1289"/>
      <c r="R719" s="1289"/>
      <c r="S719" s="1289"/>
      <c r="T719" s="1289"/>
      <c r="U719" s="1289"/>
      <c r="V719" s="1289"/>
      <c r="W719" s="1289"/>
      <c r="X719" s="1289"/>
      <c r="Y719" s="1289"/>
      <c r="Z719" s="1289"/>
      <c r="AA719" s="1289"/>
      <c r="AB719" s="1289"/>
      <c r="AC719" s="1289"/>
      <c r="AD719" s="1289"/>
    </row>
    <row r="720" spans="2:30">
      <c r="B720" s="1289"/>
      <c r="C720" s="1289"/>
      <c r="D720" s="1289"/>
      <c r="E720" s="1289"/>
      <c r="F720" s="1289"/>
      <c r="G720" s="1289"/>
      <c r="H720" s="1289"/>
      <c r="I720" s="1289"/>
      <c r="J720" s="1289"/>
      <c r="K720" s="1289"/>
      <c r="L720" s="1289"/>
      <c r="M720" s="1289"/>
      <c r="N720" s="1289"/>
      <c r="O720" s="1289"/>
      <c r="P720" s="1289"/>
      <c r="Q720" s="1289"/>
      <c r="R720" s="1289"/>
      <c r="S720" s="1289"/>
      <c r="T720" s="1289"/>
      <c r="U720" s="1289"/>
      <c r="V720" s="1289"/>
      <c r="W720" s="1289"/>
      <c r="X720" s="1289"/>
      <c r="Y720" s="1289"/>
      <c r="Z720" s="1289"/>
      <c r="AA720" s="1289"/>
      <c r="AB720" s="1289"/>
      <c r="AC720" s="1289"/>
      <c r="AD720" s="1289"/>
    </row>
    <row r="721" spans="2:30">
      <c r="B721" s="1289"/>
      <c r="C721" s="1289"/>
      <c r="D721" s="1289"/>
      <c r="E721" s="1289"/>
      <c r="F721" s="1289"/>
      <c r="G721" s="1289"/>
      <c r="H721" s="1289"/>
      <c r="I721" s="1289"/>
      <c r="J721" s="1289"/>
      <c r="K721" s="1289"/>
      <c r="L721" s="1289"/>
      <c r="M721" s="1289"/>
      <c r="N721" s="1289"/>
      <c r="O721" s="1289"/>
      <c r="P721" s="1289"/>
      <c r="Q721" s="1289"/>
      <c r="R721" s="1289"/>
      <c r="S721" s="1289"/>
      <c r="T721" s="1289"/>
      <c r="U721" s="1289"/>
      <c r="V721" s="1289"/>
      <c r="W721" s="1289"/>
      <c r="X721" s="1289"/>
      <c r="Y721" s="1289"/>
      <c r="Z721" s="1289"/>
      <c r="AA721" s="1289"/>
      <c r="AB721" s="1289"/>
      <c r="AC721" s="1289"/>
      <c r="AD721" s="1289"/>
    </row>
    <row r="722" spans="2:30">
      <c r="B722" s="1289"/>
      <c r="C722" s="1289"/>
      <c r="D722" s="1289"/>
      <c r="E722" s="1289"/>
      <c r="F722" s="1289"/>
      <c r="G722" s="1289"/>
      <c r="H722" s="1289"/>
      <c r="I722" s="1289"/>
      <c r="J722" s="1289"/>
      <c r="K722" s="1289"/>
      <c r="L722" s="1289"/>
      <c r="M722" s="1289"/>
      <c r="N722" s="1289"/>
      <c r="O722" s="1289"/>
      <c r="P722" s="1289"/>
      <c r="Q722" s="1289"/>
      <c r="R722" s="1289"/>
      <c r="S722" s="1289"/>
      <c r="T722" s="1289"/>
      <c r="U722" s="1289"/>
      <c r="V722" s="1289"/>
      <c r="W722" s="1289"/>
      <c r="X722" s="1289"/>
      <c r="Y722" s="1289"/>
      <c r="Z722" s="1289"/>
      <c r="AA722" s="1289"/>
      <c r="AB722" s="1289"/>
      <c r="AC722" s="1289"/>
      <c r="AD722" s="1289"/>
    </row>
    <row r="723" spans="2:30">
      <c r="B723" s="1289"/>
      <c r="C723" s="1289"/>
      <c r="D723" s="1289"/>
      <c r="E723" s="1289"/>
      <c r="F723" s="1289"/>
      <c r="G723" s="1289"/>
      <c r="H723" s="1289"/>
      <c r="I723" s="1289"/>
      <c r="J723" s="1289"/>
      <c r="K723" s="1289"/>
      <c r="L723" s="1289"/>
      <c r="M723" s="1289"/>
      <c r="N723" s="1289"/>
      <c r="O723" s="1289"/>
      <c r="P723" s="1289"/>
      <c r="Q723" s="1289"/>
      <c r="R723" s="1289"/>
      <c r="S723" s="1289"/>
      <c r="T723" s="1289"/>
      <c r="U723" s="1289"/>
      <c r="V723" s="1289"/>
      <c r="W723" s="1289"/>
      <c r="X723" s="1289"/>
      <c r="Y723" s="1289"/>
      <c r="Z723" s="1289"/>
      <c r="AA723" s="1289"/>
      <c r="AB723" s="1289"/>
      <c r="AC723" s="1289"/>
      <c r="AD723" s="1289"/>
    </row>
    <row r="724" spans="2:30">
      <c r="B724" s="1289"/>
      <c r="C724" s="1289"/>
      <c r="D724" s="1289"/>
      <c r="E724" s="1289"/>
      <c r="F724" s="1289"/>
      <c r="G724" s="1289"/>
      <c r="H724" s="1289"/>
      <c r="I724" s="1289"/>
      <c r="J724" s="1289"/>
      <c r="K724" s="1289"/>
      <c r="L724" s="1289"/>
      <c r="M724" s="1289"/>
      <c r="N724" s="1289"/>
      <c r="O724" s="1289"/>
      <c r="P724" s="1289"/>
      <c r="Q724" s="1289"/>
      <c r="R724" s="1289"/>
      <c r="S724" s="1289"/>
      <c r="T724" s="1289"/>
      <c r="U724" s="1289"/>
      <c r="V724" s="1289"/>
      <c r="W724" s="1289"/>
      <c r="X724" s="1289"/>
      <c r="Y724" s="1289"/>
      <c r="Z724" s="1289"/>
      <c r="AA724" s="1289"/>
      <c r="AB724" s="1289"/>
      <c r="AC724" s="1289"/>
      <c r="AD724" s="1289"/>
    </row>
    <row r="725" spans="2:30">
      <c r="B725" s="1289"/>
      <c r="C725" s="1289"/>
      <c r="D725" s="1289"/>
      <c r="E725" s="1289"/>
      <c r="F725" s="1289"/>
      <c r="G725" s="1289"/>
      <c r="H725" s="1289"/>
      <c r="I725" s="1289"/>
      <c r="J725" s="1289"/>
      <c r="K725" s="1289"/>
      <c r="L725" s="1289"/>
      <c r="M725" s="1289"/>
      <c r="N725" s="1289"/>
      <c r="O725" s="1289"/>
      <c r="P725" s="1289"/>
      <c r="Q725" s="1289"/>
      <c r="R725" s="1289"/>
      <c r="S725" s="1289"/>
      <c r="T725" s="1289"/>
      <c r="U725" s="1289"/>
      <c r="V725" s="1289"/>
      <c r="W725" s="1289"/>
      <c r="X725" s="1289"/>
      <c r="Y725" s="1289"/>
      <c r="Z725" s="1289"/>
      <c r="AA725" s="1289"/>
      <c r="AB725" s="1289"/>
      <c r="AC725" s="1289"/>
      <c r="AD725" s="1289"/>
    </row>
    <row r="726" spans="2:30">
      <c r="B726" s="1289"/>
      <c r="C726" s="1289"/>
      <c r="D726" s="1289"/>
      <c r="E726" s="1289"/>
      <c r="F726" s="1289"/>
      <c r="G726" s="1289"/>
      <c r="H726" s="1289"/>
      <c r="I726" s="1289"/>
      <c r="J726" s="1289"/>
      <c r="K726" s="1289"/>
      <c r="L726" s="1289"/>
      <c r="M726" s="1289"/>
      <c r="N726" s="1289"/>
      <c r="O726" s="1289"/>
      <c r="P726" s="1289"/>
      <c r="Q726" s="1289"/>
      <c r="R726" s="1289"/>
      <c r="S726" s="1289"/>
      <c r="T726" s="1289"/>
      <c r="U726" s="1289"/>
      <c r="V726" s="1289"/>
      <c r="W726" s="1289"/>
      <c r="X726" s="1289"/>
      <c r="Y726" s="1289"/>
      <c r="Z726" s="1289"/>
      <c r="AA726" s="1289"/>
      <c r="AB726" s="1289"/>
      <c r="AC726" s="1289"/>
      <c r="AD726" s="1289"/>
    </row>
    <row r="727" spans="2:30">
      <c r="B727" s="1289"/>
      <c r="C727" s="1289"/>
      <c r="D727" s="1289"/>
      <c r="E727" s="1289"/>
      <c r="F727" s="1289"/>
      <c r="G727" s="1289"/>
      <c r="H727" s="1289"/>
      <c r="I727" s="1289"/>
      <c r="J727" s="1289"/>
      <c r="K727" s="1289"/>
      <c r="L727" s="1289"/>
      <c r="M727" s="1289"/>
      <c r="N727" s="1289"/>
      <c r="O727" s="1289"/>
      <c r="P727" s="1289"/>
      <c r="Q727" s="1289"/>
      <c r="R727" s="1289"/>
      <c r="S727" s="1289"/>
      <c r="T727" s="1289"/>
      <c r="U727" s="1289"/>
      <c r="V727" s="1289"/>
      <c r="W727" s="1289"/>
      <c r="X727" s="1289"/>
      <c r="Y727" s="1289"/>
      <c r="Z727" s="1289"/>
      <c r="AA727" s="1289"/>
      <c r="AB727" s="1289"/>
      <c r="AC727" s="1289"/>
      <c r="AD727" s="1289"/>
    </row>
    <row r="728" spans="2:30">
      <c r="B728" s="1289"/>
      <c r="C728" s="1289"/>
      <c r="D728" s="1289"/>
      <c r="E728" s="1289"/>
      <c r="F728" s="1289"/>
      <c r="G728" s="1289"/>
      <c r="H728" s="1289"/>
      <c r="I728" s="1289"/>
      <c r="J728" s="1289"/>
      <c r="K728" s="1289"/>
      <c r="L728" s="1289"/>
      <c r="M728" s="1289"/>
      <c r="N728" s="1289"/>
      <c r="O728" s="1289"/>
      <c r="P728" s="1289"/>
      <c r="Q728" s="1289"/>
      <c r="R728" s="1289"/>
      <c r="S728" s="1289"/>
      <c r="T728" s="1289"/>
      <c r="U728" s="1289"/>
      <c r="V728" s="1289"/>
      <c r="W728" s="1289"/>
      <c r="X728" s="1289"/>
      <c r="Y728" s="1289"/>
      <c r="Z728" s="1289"/>
      <c r="AA728" s="1289"/>
      <c r="AB728" s="1289"/>
      <c r="AC728" s="1289"/>
      <c r="AD728" s="1289"/>
    </row>
    <row r="729" spans="2:30">
      <c r="B729" s="1289"/>
      <c r="C729" s="1289"/>
      <c r="D729" s="1289"/>
      <c r="E729" s="1289"/>
      <c r="F729" s="1289"/>
      <c r="G729" s="1289"/>
      <c r="H729" s="1289"/>
      <c r="I729" s="1289"/>
      <c r="J729" s="1289"/>
      <c r="K729" s="1289"/>
      <c r="L729" s="1289"/>
      <c r="M729" s="1289"/>
      <c r="N729" s="1289"/>
      <c r="O729" s="1289"/>
      <c r="P729" s="1289"/>
      <c r="Q729" s="1289"/>
      <c r="R729" s="1289"/>
      <c r="S729" s="1289"/>
      <c r="T729" s="1289"/>
      <c r="U729" s="1289"/>
      <c r="V729" s="1289"/>
      <c r="W729" s="1289"/>
      <c r="X729" s="1289"/>
      <c r="Y729" s="1289"/>
      <c r="Z729" s="1289"/>
      <c r="AA729" s="1289"/>
      <c r="AB729" s="1289"/>
      <c r="AC729" s="1289"/>
      <c r="AD729" s="1289"/>
    </row>
    <row r="730" spans="2:30">
      <c r="B730" s="1289"/>
      <c r="C730" s="1289"/>
      <c r="D730" s="1289"/>
      <c r="E730" s="1289"/>
      <c r="F730" s="1289"/>
      <c r="G730" s="1289"/>
      <c r="H730" s="1289"/>
      <c r="I730" s="1289"/>
      <c r="J730" s="1289"/>
      <c r="K730" s="1289"/>
      <c r="L730" s="1289"/>
      <c r="M730" s="1289"/>
      <c r="N730" s="1289"/>
      <c r="O730" s="1289"/>
      <c r="P730" s="1289"/>
      <c r="Q730" s="1289"/>
      <c r="R730" s="1289"/>
      <c r="S730" s="1289"/>
      <c r="T730" s="1289"/>
      <c r="U730" s="1289"/>
      <c r="V730" s="1289"/>
      <c r="W730" s="1289"/>
      <c r="X730" s="1289"/>
      <c r="Y730" s="1289"/>
      <c r="Z730" s="1289"/>
      <c r="AA730" s="1289"/>
      <c r="AB730" s="1289"/>
      <c r="AC730" s="1289"/>
      <c r="AD730" s="1289"/>
    </row>
    <row r="731" spans="2:30">
      <c r="B731" s="1289"/>
      <c r="C731" s="1289"/>
      <c r="D731" s="1289"/>
      <c r="E731" s="1289"/>
      <c r="F731" s="1289"/>
      <c r="G731" s="1289"/>
      <c r="H731" s="1289"/>
      <c r="I731" s="1289"/>
      <c r="J731" s="1289"/>
      <c r="K731" s="1289"/>
      <c r="L731" s="1289"/>
      <c r="M731" s="1289"/>
      <c r="N731" s="1289"/>
      <c r="O731" s="1289"/>
      <c r="P731" s="1289"/>
      <c r="Q731" s="1289"/>
      <c r="R731" s="1289"/>
      <c r="S731" s="1289"/>
      <c r="T731" s="1289"/>
      <c r="U731" s="1289"/>
      <c r="V731" s="1289"/>
      <c r="W731" s="1289"/>
      <c r="X731" s="1289"/>
      <c r="Y731" s="1289"/>
      <c r="Z731" s="1289"/>
      <c r="AA731" s="1289"/>
      <c r="AB731" s="1289"/>
      <c r="AC731" s="1289"/>
      <c r="AD731" s="1289"/>
    </row>
    <row r="732" spans="2:30">
      <c r="B732" s="1289"/>
      <c r="C732" s="1289"/>
      <c r="D732" s="1289"/>
      <c r="E732" s="1289"/>
      <c r="F732" s="1289"/>
      <c r="G732" s="1289"/>
      <c r="H732" s="1289"/>
      <c r="I732" s="1289"/>
      <c r="J732" s="1289"/>
      <c r="K732" s="1289"/>
      <c r="L732" s="1289"/>
      <c r="M732" s="1289"/>
      <c r="N732" s="1289"/>
      <c r="O732" s="1289"/>
      <c r="P732" s="1289"/>
      <c r="Q732" s="1289"/>
      <c r="R732" s="1289"/>
      <c r="S732" s="1289"/>
      <c r="T732" s="1289"/>
      <c r="U732" s="1289"/>
      <c r="V732" s="1289"/>
      <c r="W732" s="1289"/>
      <c r="X732" s="1289"/>
      <c r="Y732" s="1289"/>
      <c r="Z732" s="1289"/>
      <c r="AA732" s="1289"/>
      <c r="AB732" s="1289"/>
      <c r="AC732" s="1289"/>
      <c r="AD732" s="1289"/>
    </row>
    <row r="733" spans="2:30">
      <c r="B733" s="1289"/>
      <c r="C733" s="1289"/>
      <c r="D733" s="1289"/>
      <c r="E733" s="1289"/>
      <c r="F733" s="1289"/>
      <c r="G733" s="1289"/>
      <c r="H733" s="1289"/>
      <c r="I733" s="1289"/>
      <c r="J733" s="1289"/>
      <c r="K733" s="1289"/>
      <c r="L733" s="1289"/>
      <c r="M733" s="1289"/>
      <c r="N733" s="1289"/>
      <c r="O733" s="1289"/>
      <c r="P733" s="1289"/>
      <c r="Q733" s="1289"/>
      <c r="R733" s="1289"/>
      <c r="S733" s="1289"/>
      <c r="T733" s="1289"/>
      <c r="U733" s="1289"/>
      <c r="V733" s="1289"/>
      <c r="W733" s="1289"/>
      <c r="X733" s="1289"/>
      <c r="Y733" s="1289"/>
      <c r="Z733" s="1289"/>
      <c r="AA733" s="1289"/>
      <c r="AB733" s="1289"/>
      <c r="AC733" s="1289"/>
      <c r="AD733" s="1289"/>
    </row>
    <row r="734" spans="2:30">
      <c r="B734" s="1289"/>
      <c r="C734" s="1289"/>
      <c r="D734" s="1289"/>
      <c r="E734" s="1289"/>
      <c r="F734" s="1289"/>
      <c r="G734" s="1289"/>
      <c r="H734" s="1289"/>
      <c r="I734" s="1289"/>
      <c r="J734" s="1289"/>
      <c r="K734" s="1289"/>
      <c r="L734" s="1289"/>
      <c r="M734" s="1289"/>
      <c r="N734" s="1289"/>
      <c r="O734" s="1289"/>
      <c r="P734" s="1289"/>
      <c r="Q734" s="1289"/>
      <c r="R734" s="1289"/>
      <c r="S734" s="1289"/>
      <c r="T734" s="1289"/>
      <c r="U734" s="1289"/>
      <c r="V734" s="1289"/>
      <c r="W734" s="1289"/>
      <c r="X734" s="1289"/>
      <c r="Y734" s="1289"/>
      <c r="Z734" s="1289"/>
      <c r="AA734" s="1289"/>
      <c r="AB734" s="1289"/>
      <c r="AC734" s="1289"/>
      <c r="AD734" s="1289"/>
    </row>
    <row r="735" spans="2:30">
      <c r="B735" s="1289"/>
      <c r="C735" s="1289"/>
      <c r="D735" s="1289"/>
      <c r="E735" s="1289"/>
      <c r="F735" s="1289"/>
      <c r="G735" s="1289"/>
      <c r="H735" s="1289"/>
      <c r="I735" s="1289"/>
      <c r="J735" s="1289"/>
      <c r="K735" s="1289"/>
      <c r="L735" s="1289"/>
      <c r="M735" s="1289"/>
      <c r="N735" s="1289"/>
      <c r="O735" s="1289"/>
      <c r="P735" s="1289"/>
      <c r="Q735" s="1289"/>
      <c r="R735" s="1289"/>
      <c r="S735" s="1289"/>
      <c r="T735" s="1289"/>
      <c r="U735" s="1289"/>
      <c r="V735" s="1289"/>
      <c r="W735" s="1289"/>
      <c r="X735" s="1289"/>
      <c r="Y735" s="1289"/>
      <c r="Z735" s="1289"/>
      <c r="AA735" s="1289"/>
      <c r="AB735" s="1289"/>
      <c r="AC735" s="1289"/>
      <c r="AD735" s="1289"/>
    </row>
    <row r="736" spans="2:30">
      <c r="B736" s="1289"/>
      <c r="C736" s="1289"/>
      <c r="D736" s="1289"/>
      <c r="E736" s="1289"/>
      <c r="F736" s="1289"/>
      <c r="G736" s="1289"/>
      <c r="H736" s="1289"/>
      <c r="I736" s="1289"/>
      <c r="J736" s="1289"/>
      <c r="K736" s="1289"/>
      <c r="L736" s="1289"/>
      <c r="M736" s="1289"/>
      <c r="N736" s="1289"/>
      <c r="O736" s="1289"/>
      <c r="P736" s="1289"/>
      <c r="Q736" s="1289"/>
      <c r="R736" s="1289"/>
      <c r="S736" s="1289"/>
      <c r="T736" s="1289"/>
      <c r="U736" s="1289"/>
      <c r="V736" s="1289"/>
      <c r="W736" s="1289"/>
      <c r="X736" s="1289"/>
      <c r="Y736" s="1289"/>
      <c r="Z736" s="1289"/>
      <c r="AA736" s="1289"/>
      <c r="AB736" s="1289"/>
      <c r="AC736" s="1289"/>
      <c r="AD736" s="1289"/>
    </row>
    <row r="737" spans="2:30">
      <c r="B737" s="1289"/>
      <c r="C737" s="1289"/>
      <c r="D737" s="1289"/>
      <c r="E737" s="1289"/>
      <c r="F737" s="1289"/>
      <c r="G737" s="1289"/>
      <c r="H737" s="1289"/>
      <c r="I737" s="1289"/>
      <c r="J737" s="1289"/>
      <c r="K737" s="1289"/>
      <c r="L737" s="1289"/>
      <c r="M737" s="1289"/>
      <c r="N737" s="1289"/>
      <c r="O737" s="1289"/>
      <c r="P737" s="1289"/>
      <c r="Q737" s="1289"/>
      <c r="R737" s="1289"/>
      <c r="S737" s="1289"/>
      <c r="T737" s="1289"/>
      <c r="U737" s="1289"/>
      <c r="V737" s="1289"/>
      <c r="W737" s="1289"/>
      <c r="X737" s="1289"/>
      <c r="Y737" s="1289"/>
      <c r="Z737" s="1289"/>
      <c r="AA737" s="1289"/>
      <c r="AB737" s="1289"/>
      <c r="AC737" s="1289"/>
      <c r="AD737" s="1289"/>
    </row>
    <row r="738" spans="2:30">
      <c r="B738" s="1289"/>
      <c r="C738" s="1289"/>
      <c r="D738" s="1289"/>
      <c r="E738" s="1289"/>
      <c r="F738" s="1289"/>
      <c r="G738" s="1289"/>
      <c r="H738" s="1289"/>
      <c r="I738" s="1289"/>
      <c r="J738" s="1289"/>
      <c r="K738" s="1289"/>
      <c r="L738" s="1289"/>
      <c r="M738" s="1289"/>
      <c r="N738" s="1289"/>
      <c r="O738" s="1289"/>
      <c r="P738" s="1289"/>
      <c r="Q738" s="1289"/>
      <c r="R738" s="1289"/>
      <c r="S738" s="1289"/>
      <c r="T738" s="1289"/>
      <c r="U738" s="1289"/>
      <c r="V738" s="1289"/>
      <c r="W738" s="1289"/>
      <c r="X738" s="1289"/>
      <c r="Y738" s="1289"/>
      <c r="Z738" s="1289"/>
      <c r="AA738" s="1289"/>
      <c r="AB738" s="1289"/>
      <c r="AC738" s="1289"/>
      <c r="AD738" s="1289"/>
    </row>
    <row r="739" spans="2:30">
      <c r="B739" s="1289"/>
      <c r="C739" s="1289"/>
      <c r="D739" s="1289"/>
      <c r="E739" s="1289"/>
      <c r="F739" s="1289"/>
      <c r="G739" s="1289"/>
      <c r="H739" s="1289"/>
      <c r="I739" s="1289"/>
      <c r="J739" s="1289"/>
      <c r="K739" s="1289"/>
      <c r="L739" s="1289"/>
      <c r="M739" s="1289"/>
      <c r="N739" s="1289"/>
      <c r="O739" s="1289"/>
      <c r="P739" s="1289"/>
      <c r="Q739" s="1289"/>
      <c r="R739" s="1289"/>
      <c r="S739" s="1289"/>
      <c r="T739" s="1289"/>
      <c r="U739" s="1289"/>
      <c r="V739" s="1289"/>
      <c r="W739" s="1289"/>
      <c r="X739" s="1289"/>
      <c r="Y739" s="1289"/>
      <c r="Z739" s="1289"/>
      <c r="AA739" s="1289"/>
      <c r="AB739" s="1289"/>
      <c r="AC739" s="1289"/>
      <c r="AD739" s="1289"/>
    </row>
    <row r="740" spans="2:30">
      <c r="B740" s="1289"/>
      <c r="C740" s="1289"/>
      <c r="D740" s="1289"/>
      <c r="E740" s="1289"/>
      <c r="F740" s="1289"/>
      <c r="G740" s="1289"/>
      <c r="H740" s="1289"/>
      <c r="I740" s="1289"/>
      <c r="J740" s="1289"/>
      <c r="K740" s="1289"/>
      <c r="L740" s="1289"/>
      <c r="M740" s="1289"/>
      <c r="N740" s="1289"/>
      <c r="O740" s="1289"/>
      <c r="P740" s="1289"/>
      <c r="Q740" s="1289"/>
      <c r="R740" s="1289"/>
      <c r="S740" s="1289"/>
      <c r="T740" s="1289"/>
      <c r="U740" s="1289"/>
      <c r="V740" s="1289"/>
      <c r="W740" s="1289"/>
      <c r="X740" s="1289"/>
      <c r="Y740" s="1289"/>
      <c r="Z740" s="1289"/>
      <c r="AA740" s="1289"/>
      <c r="AB740" s="1289"/>
      <c r="AC740" s="1289"/>
      <c r="AD740" s="1289"/>
    </row>
    <row r="741" spans="2:30">
      <c r="B741" s="1289"/>
      <c r="C741" s="1289"/>
      <c r="D741" s="1289"/>
      <c r="E741" s="1289"/>
      <c r="F741" s="1289"/>
      <c r="G741" s="1289"/>
      <c r="H741" s="1289"/>
      <c r="I741" s="1289"/>
      <c r="J741" s="1289"/>
      <c r="K741" s="1289"/>
      <c r="L741" s="1289"/>
      <c r="M741" s="1289"/>
      <c r="N741" s="1289"/>
      <c r="O741" s="1289"/>
      <c r="P741" s="1289"/>
      <c r="Q741" s="1289"/>
      <c r="R741" s="1289"/>
      <c r="S741" s="1289"/>
      <c r="T741" s="1289"/>
      <c r="U741" s="1289"/>
      <c r="V741" s="1289"/>
      <c r="W741" s="1289"/>
      <c r="X741" s="1289"/>
      <c r="Y741" s="1289"/>
      <c r="Z741" s="1289"/>
      <c r="AA741" s="1289"/>
      <c r="AB741" s="1289"/>
      <c r="AC741" s="1289"/>
      <c r="AD741" s="1289"/>
    </row>
    <row r="742" spans="2:30">
      <c r="B742" s="1289"/>
      <c r="C742" s="1289"/>
      <c r="D742" s="1289"/>
      <c r="E742" s="1289"/>
      <c r="F742" s="1289"/>
      <c r="G742" s="1289"/>
      <c r="H742" s="1289"/>
      <c r="I742" s="1289"/>
      <c r="J742" s="1289"/>
      <c r="K742" s="1289"/>
      <c r="L742" s="1289"/>
      <c r="M742" s="1289"/>
      <c r="N742" s="1289"/>
      <c r="O742" s="1289"/>
      <c r="P742" s="1289"/>
      <c r="Q742" s="1289"/>
      <c r="R742" s="1289"/>
      <c r="S742" s="1289"/>
      <c r="T742" s="1289"/>
      <c r="U742" s="1289"/>
      <c r="V742" s="1289"/>
      <c r="W742" s="1289"/>
      <c r="X742" s="1289"/>
      <c r="Y742" s="1289"/>
      <c r="Z742" s="1289"/>
      <c r="AA742" s="1289"/>
      <c r="AB742" s="1289"/>
      <c r="AC742" s="1289"/>
      <c r="AD742" s="1289"/>
    </row>
    <row r="743" spans="2:30">
      <c r="B743" s="1289"/>
      <c r="C743" s="1289"/>
      <c r="D743" s="1289"/>
      <c r="E743" s="1289"/>
      <c r="F743" s="1289"/>
      <c r="G743" s="1289"/>
      <c r="H743" s="1289"/>
      <c r="I743" s="1289"/>
      <c r="J743" s="1289"/>
      <c r="K743" s="1289"/>
      <c r="L743" s="1289"/>
      <c r="M743" s="1289"/>
      <c r="N743" s="1289"/>
      <c r="O743" s="1289"/>
      <c r="P743" s="1289"/>
      <c r="Q743" s="1289"/>
      <c r="R743" s="1289"/>
      <c r="S743" s="1289"/>
      <c r="T743" s="1289"/>
      <c r="U743" s="1289"/>
      <c r="V743" s="1289"/>
      <c r="W743" s="1289"/>
      <c r="X743" s="1289"/>
      <c r="Y743" s="1289"/>
      <c r="Z743" s="1289"/>
      <c r="AA743" s="1289"/>
      <c r="AB743" s="1289"/>
      <c r="AC743" s="1289"/>
      <c r="AD743" s="1289"/>
    </row>
    <row r="744" spans="2:30">
      <c r="B744" s="1289"/>
      <c r="C744" s="1289"/>
      <c r="D744" s="1289"/>
      <c r="E744" s="1289"/>
      <c r="F744" s="1289"/>
      <c r="G744" s="1289"/>
      <c r="H744" s="1289"/>
      <c r="I744" s="1289"/>
      <c r="J744" s="1289"/>
      <c r="K744" s="1289"/>
      <c r="L744" s="1289"/>
      <c r="M744" s="1289"/>
      <c r="N744" s="1289"/>
      <c r="O744" s="1289"/>
      <c r="P744" s="1289"/>
      <c r="Q744" s="1289"/>
      <c r="R744" s="1289"/>
      <c r="S744" s="1289"/>
      <c r="T744" s="1289"/>
      <c r="U744" s="1289"/>
      <c r="V744" s="1289"/>
      <c r="W744" s="1289"/>
      <c r="X744" s="1289"/>
      <c r="Y744" s="1289"/>
      <c r="Z744" s="1289"/>
      <c r="AA744" s="1289"/>
      <c r="AB744" s="1289"/>
      <c r="AC744" s="1289"/>
      <c r="AD744" s="1289"/>
    </row>
    <row r="745" spans="2:30">
      <c r="B745" s="1289"/>
      <c r="C745" s="1289"/>
      <c r="D745" s="1289"/>
      <c r="E745" s="1289"/>
      <c r="F745" s="1289"/>
      <c r="G745" s="1289"/>
      <c r="H745" s="1289"/>
      <c r="I745" s="1289"/>
      <c r="J745" s="1289"/>
      <c r="K745" s="1289"/>
      <c r="L745" s="1289"/>
      <c r="M745" s="1289"/>
      <c r="N745" s="1289"/>
      <c r="O745" s="1289"/>
      <c r="P745" s="1289"/>
      <c r="Q745" s="1289"/>
      <c r="R745" s="1289"/>
      <c r="S745" s="1289"/>
      <c r="T745" s="1289"/>
      <c r="U745" s="1289"/>
      <c r="V745" s="1289"/>
      <c r="W745" s="1289"/>
      <c r="X745" s="1289"/>
      <c r="Y745" s="1289"/>
      <c r="Z745" s="1289"/>
      <c r="AA745" s="1289"/>
      <c r="AB745" s="1289"/>
      <c r="AC745" s="1289"/>
      <c r="AD745" s="1289"/>
    </row>
    <row r="746" spans="2:30">
      <c r="B746" s="1289"/>
      <c r="C746" s="1289"/>
      <c r="D746" s="1289"/>
      <c r="E746" s="1289"/>
      <c r="F746" s="1289"/>
      <c r="G746" s="1289"/>
      <c r="H746" s="1289"/>
      <c r="I746" s="1289"/>
      <c r="J746" s="1289"/>
      <c r="K746" s="1289"/>
      <c r="L746" s="1289"/>
      <c r="M746" s="1289"/>
      <c r="N746" s="1289"/>
      <c r="O746" s="1289"/>
      <c r="P746" s="1289"/>
      <c r="Q746" s="1289"/>
      <c r="R746" s="1289"/>
      <c r="S746" s="1289"/>
      <c r="T746" s="1289"/>
      <c r="U746" s="1289"/>
      <c r="V746" s="1289"/>
      <c r="W746" s="1289"/>
      <c r="X746" s="1289"/>
      <c r="Y746" s="1289"/>
      <c r="Z746" s="1289"/>
      <c r="AA746" s="1289"/>
      <c r="AB746" s="1289"/>
      <c r="AC746" s="1289"/>
      <c r="AD746" s="1289"/>
    </row>
    <row r="747" spans="2:30">
      <c r="B747" s="1289"/>
      <c r="C747" s="1289"/>
      <c r="D747" s="1289"/>
      <c r="E747" s="1289"/>
      <c r="F747" s="1289"/>
      <c r="G747" s="1289"/>
      <c r="H747" s="1289"/>
      <c r="I747" s="1289"/>
      <c r="J747" s="1289"/>
      <c r="K747" s="1289"/>
      <c r="L747" s="1289"/>
      <c r="M747" s="1289"/>
      <c r="N747" s="1289"/>
      <c r="O747" s="1289"/>
      <c r="P747" s="1289"/>
      <c r="Q747" s="1289"/>
      <c r="R747" s="1289"/>
      <c r="S747" s="1289"/>
      <c r="T747" s="1289"/>
      <c r="U747" s="1289"/>
      <c r="V747" s="1289"/>
      <c r="W747" s="1289"/>
      <c r="X747" s="1289"/>
      <c r="Y747" s="1289"/>
      <c r="Z747" s="1289"/>
      <c r="AA747" s="1289"/>
      <c r="AB747" s="1289"/>
      <c r="AC747" s="1289"/>
      <c r="AD747" s="1289"/>
    </row>
    <row r="748" spans="2:30">
      <c r="B748" s="1289"/>
      <c r="C748" s="1289"/>
      <c r="D748" s="1289"/>
      <c r="E748" s="1289"/>
      <c r="F748" s="1289"/>
      <c r="G748" s="1289"/>
      <c r="H748" s="1289"/>
      <c r="I748" s="1289"/>
      <c r="J748" s="1289"/>
      <c r="K748" s="1289"/>
      <c r="L748" s="1289"/>
      <c r="M748" s="1289"/>
      <c r="N748" s="1289"/>
      <c r="O748" s="1289"/>
      <c r="P748" s="1289"/>
      <c r="Q748" s="1289"/>
      <c r="R748" s="1289"/>
      <c r="S748" s="1289"/>
      <c r="T748" s="1289"/>
      <c r="U748" s="1289"/>
      <c r="V748" s="1289"/>
      <c r="W748" s="1289"/>
      <c r="X748" s="1289"/>
      <c r="Y748" s="1289"/>
      <c r="Z748" s="1289"/>
      <c r="AA748" s="1289"/>
      <c r="AB748" s="1289"/>
      <c r="AC748" s="1289"/>
      <c r="AD748" s="1289"/>
    </row>
    <row r="749" spans="2:30">
      <c r="B749" s="1289"/>
      <c r="C749" s="1289"/>
      <c r="D749" s="1289"/>
      <c r="E749" s="1289"/>
      <c r="F749" s="1289"/>
      <c r="G749" s="1289"/>
      <c r="H749" s="1289"/>
      <c r="I749" s="1289"/>
      <c r="J749" s="1289"/>
      <c r="K749" s="1289"/>
      <c r="L749" s="1289"/>
      <c r="M749" s="1289"/>
      <c r="N749" s="1289"/>
      <c r="O749" s="1289"/>
      <c r="P749" s="1289"/>
      <c r="Q749" s="1289"/>
      <c r="R749" s="1289"/>
      <c r="S749" s="1289"/>
      <c r="T749" s="1289"/>
      <c r="U749" s="1289"/>
      <c r="V749" s="1289"/>
      <c r="W749" s="1289"/>
      <c r="X749" s="1289"/>
      <c r="Y749" s="1289"/>
      <c r="Z749" s="1289"/>
      <c r="AA749" s="1289"/>
      <c r="AB749" s="1289"/>
      <c r="AC749" s="1289"/>
      <c r="AD749" s="1289"/>
    </row>
    <row r="750" spans="2:30">
      <c r="B750" s="1289"/>
      <c r="C750" s="1289"/>
      <c r="D750" s="1289"/>
      <c r="E750" s="1289"/>
      <c r="F750" s="1289"/>
      <c r="G750" s="1289"/>
      <c r="H750" s="1289"/>
      <c r="I750" s="1289"/>
      <c r="J750" s="1289"/>
      <c r="K750" s="1289"/>
      <c r="L750" s="1289"/>
      <c r="M750" s="1289"/>
      <c r="N750" s="1289"/>
      <c r="O750" s="1289"/>
      <c r="P750" s="1289"/>
      <c r="Q750" s="1289"/>
      <c r="R750" s="1289"/>
      <c r="S750" s="1289"/>
      <c r="T750" s="1289"/>
      <c r="U750" s="1289"/>
      <c r="V750" s="1289"/>
      <c r="W750" s="1289"/>
      <c r="X750" s="1289"/>
      <c r="Y750" s="1289"/>
      <c r="Z750" s="1289"/>
      <c r="AA750" s="1289"/>
      <c r="AB750" s="1289"/>
      <c r="AC750" s="1289"/>
      <c r="AD750" s="1289"/>
    </row>
    <row r="751" spans="2:30">
      <c r="B751" s="1289"/>
      <c r="C751" s="1289"/>
      <c r="D751" s="1289"/>
      <c r="E751" s="1289"/>
      <c r="F751" s="1289"/>
      <c r="G751" s="1289"/>
      <c r="H751" s="1289"/>
      <c r="I751" s="1289"/>
      <c r="J751" s="1289"/>
      <c r="K751" s="1289"/>
      <c r="L751" s="1289"/>
      <c r="M751" s="1289"/>
      <c r="N751" s="1289"/>
      <c r="O751" s="1289"/>
      <c r="P751" s="1289"/>
      <c r="Q751" s="1289"/>
      <c r="R751" s="1289"/>
      <c r="S751" s="1289"/>
      <c r="T751" s="1289"/>
      <c r="U751" s="1289"/>
      <c r="V751" s="1289"/>
      <c r="W751" s="1289"/>
      <c r="X751" s="1289"/>
      <c r="Y751" s="1289"/>
      <c r="Z751" s="1289"/>
      <c r="AA751" s="1289"/>
      <c r="AB751" s="1289"/>
      <c r="AC751" s="1289"/>
      <c r="AD751" s="1289"/>
    </row>
    <row r="752" spans="2:30">
      <c r="B752" s="1289"/>
      <c r="C752" s="1289"/>
      <c r="D752" s="1289"/>
      <c r="E752" s="1289"/>
      <c r="F752" s="1289"/>
      <c r="G752" s="1289"/>
      <c r="H752" s="1289"/>
      <c r="I752" s="1289"/>
      <c r="J752" s="1289"/>
      <c r="K752" s="1289"/>
      <c r="L752" s="1289"/>
      <c r="M752" s="1289"/>
      <c r="N752" s="1289"/>
      <c r="O752" s="1289"/>
      <c r="P752" s="1289"/>
      <c r="Q752" s="1289"/>
      <c r="R752" s="1289"/>
      <c r="S752" s="1289"/>
      <c r="T752" s="1289"/>
      <c r="U752" s="1289"/>
      <c r="V752" s="1289"/>
      <c r="W752" s="1289"/>
      <c r="X752" s="1289"/>
      <c r="Y752" s="1289"/>
      <c r="Z752" s="1289"/>
      <c r="AA752" s="1289"/>
      <c r="AB752" s="1289"/>
      <c r="AC752" s="1289"/>
      <c r="AD752" s="1289"/>
    </row>
    <row r="753" spans="2:30">
      <c r="B753" s="1289"/>
      <c r="C753" s="1289"/>
      <c r="D753" s="1289"/>
      <c r="E753" s="1289"/>
      <c r="F753" s="1289"/>
      <c r="G753" s="1289"/>
      <c r="H753" s="1289"/>
      <c r="I753" s="1289"/>
      <c r="J753" s="1289"/>
      <c r="K753" s="1289"/>
      <c r="L753" s="1289"/>
      <c r="M753" s="1289"/>
      <c r="N753" s="1289"/>
      <c r="O753" s="1289"/>
      <c r="P753" s="1289"/>
      <c r="Q753" s="1289"/>
      <c r="R753" s="1289"/>
      <c r="S753" s="1289"/>
      <c r="T753" s="1289"/>
      <c r="U753" s="1289"/>
      <c r="V753" s="1289"/>
      <c r="W753" s="1289"/>
      <c r="X753" s="1289"/>
      <c r="Y753" s="1289"/>
      <c r="Z753" s="1289"/>
      <c r="AA753" s="1289"/>
      <c r="AB753" s="1289"/>
      <c r="AC753" s="1289"/>
      <c r="AD753" s="1289"/>
    </row>
    <row r="754" spans="2:30">
      <c r="B754" s="1289"/>
      <c r="C754" s="1289"/>
      <c r="D754" s="1289"/>
      <c r="E754" s="1289"/>
      <c r="F754" s="1289"/>
      <c r="G754" s="1289"/>
      <c r="H754" s="1289"/>
      <c r="I754" s="1289"/>
      <c r="J754" s="1289"/>
      <c r="K754" s="1289"/>
      <c r="L754" s="1289"/>
      <c r="M754" s="1289"/>
      <c r="N754" s="1289"/>
      <c r="O754" s="1289"/>
      <c r="P754" s="1289"/>
      <c r="Q754" s="1289"/>
      <c r="R754" s="1289"/>
      <c r="S754" s="1289"/>
      <c r="T754" s="1289"/>
      <c r="U754" s="1289"/>
      <c r="V754" s="1289"/>
      <c r="W754" s="1289"/>
      <c r="X754" s="1289"/>
      <c r="Y754" s="1289"/>
      <c r="Z754" s="1289"/>
      <c r="AA754" s="1289"/>
      <c r="AB754" s="1289"/>
      <c r="AC754" s="1289"/>
      <c r="AD754" s="1289"/>
    </row>
    <row r="755" spans="2:30">
      <c r="B755" s="1289"/>
      <c r="C755" s="1289"/>
      <c r="D755" s="1289"/>
      <c r="E755" s="1289"/>
      <c r="F755" s="1289"/>
      <c r="G755" s="1289"/>
      <c r="H755" s="1289"/>
      <c r="I755" s="1289"/>
      <c r="J755" s="1289"/>
      <c r="K755" s="1289"/>
      <c r="L755" s="1289"/>
      <c r="M755" s="1289"/>
      <c r="N755" s="1289"/>
      <c r="O755" s="1289"/>
      <c r="P755" s="1289"/>
      <c r="Q755" s="1289"/>
      <c r="R755" s="1289"/>
      <c r="S755" s="1289"/>
      <c r="T755" s="1289"/>
      <c r="U755" s="1289"/>
      <c r="V755" s="1289"/>
      <c r="W755" s="1289"/>
      <c r="X755" s="1289"/>
      <c r="Y755" s="1289"/>
      <c r="Z755" s="1289"/>
      <c r="AA755" s="1289"/>
      <c r="AB755" s="1289"/>
      <c r="AC755" s="1289"/>
      <c r="AD755" s="1289"/>
    </row>
    <row r="756" spans="2:30">
      <c r="B756" s="1289"/>
      <c r="C756" s="1289"/>
      <c r="D756" s="1289"/>
      <c r="E756" s="1289"/>
      <c r="F756" s="1289"/>
      <c r="G756" s="1289"/>
      <c r="H756" s="1289"/>
      <c r="I756" s="1289"/>
      <c r="J756" s="1289"/>
      <c r="K756" s="1289"/>
      <c r="L756" s="1289"/>
      <c r="M756" s="1289"/>
      <c r="N756" s="1289"/>
      <c r="O756" s="1289"/>
      <c r="P756" s="1289"/>
      <c r="Q756" s="1289"/>
      <c r="R756" s="1289"/>
      <c r="S756" s="1289"/>
      <c r="T756" s="1289"/>
      <c r="U756" s="1289"/>
      <c r="V756" s="1289"/>
      <c r="W756" s="1289"/>
      <c r="X756" s="1289"/>
      <c r="Y756" s="1289"/>
      <c r="Z756" s="1289"/>
      <c r="AA756" s="1289"/>
      <c r="AB756" s="1289"/>
      <c r="AC756" s="1289"/>
      <c r="AD756" s="1289"/>
    </row>
    <row r="757" spans="2:30">
      <c r="B757" s="1289"/>
      <c r="C757" s="1289"/>
      <c r="D757" s="1289"/>
      <c r="E757" s="1289"/>
      <c r="F757" s="1289"/>
      <c r="G757" s="1289"/>
      <c r="H757" s="1289"/>
      <c r="I757" s="1289"/>
      <c r="J757" s="1289"/>
      <c r="K757" s="1289"/>
      <c r="L757" s="1289"/>
      <c r="M757" s="1289"/>
      <c r="N757" s="1289"/>
      <c r="O757" s="1289"/>
      <c r="P757" s="1289"/>
      <c r="Q757" s="1289"/>
      <c r="R757" s="1289"/>
      <c r="S757" s="1289"/>
      <c r="T757" s="1289"/>
      <c r="U757" s="1289"/>
      <c r="V757" s="1289"/>
      <c r="W757" s="1289"/>
      <c r="X757" s="1289"/>
      <c r="Y757" s="1289"/>
      <c r="Z757" s="1289"/>
      <c r="AA757" s="1289"/>
      <c r="AB757" s="1289"/>
      <c r="AC757" s="1289"/>
      <c r="AD757" s="1289"/>
    </row>
    <row r="758" spans="2:30">
      <c r="B758" s="1289"/>
      <c r="C758" s="1289"/>
      <c r="D758" s="1289"/>
      <c r="E758" s="1289"/>
      <c r="F758" s="1289"/>
      <c r="G758" s="1289"/>
      <c r="H758" s="1289"/>
      <c r="I758" s="1289"/>
      <c r="J758" s="1289"/>
      <c r="K758" s="1289"/>
      <c r="L758" s="1289"/>
      <c r="M758" s="1289"/>
      <c r="N758" s="1289"/>
      <c r="O758" s="1289"/>
      <c r="P758" s="1289"/>
      <c r="Q758" s="1289"/>
      <c r="R758" s="1289"/>
      <c r="S758" s="1289"/>
      <c r="T758" s="1289"/>
      <c r="U758" s="1289"/>
      <c r="V758" s="1289"/>
      <c r="W758" s="1289"/>
      <c r="X758" s="1289"/>
      <c r="Y758" s="1289"/>
      <c r="Z758" s="1289"/>
      <c r="AA758" s="1289"/>
      <c r="AB758" s="1289"/>
      <c r="AC758" s="1289"/>
      <c r="AD758" s="1289"/>
    </row>
    <row r="759" spans="2:30">
      <c r="B759" s="1289"/>
      <c r="C759" s="1289"/>
      <c r="D759" s="1289"/>
      <c r="E759" s="1289"/>
      <c r="F759" s="1289"/>
      <c r="G759" s="1289"/>
      <c r="H759" s="1289"/>
      <c r="I759" s="1289"/>
      <c r="J759" s="1289"/>
      <c r="K759" s="1289"/>
      <c r="L759" s="1289"/>
      <c r="M759" s="1289"/>
      <c r="N759" s="1289"/>
      <c r="O759" s="1289"/>
      <c r="P759" s="1289"/>
      <c r="Q759" s="1289"/>
      <c r="R759" s="1289"/>
      <c r="S759" s="1289"/>
      <c r="T759" s="1289"/>
      <c r="U759" s="1289"/>
      <c r="V759" s="1289"/>
      <c r="W759" s="1289"/>
      <c r="X759" s="1289"/>
      <c r="Y759" s="1289"/>
      <c r="Z759" s="1289"/>
      <c r="AA759" s="1289"/>
      <c r="AB759" s="1289"/>
      <c r="AC759" s="1289"/>
      <c r="AD759" s="1289"/>
    </row>
    <row r="760" spans="2:30">
      <c r="B760" s="1289"/>
      <c r="C760" s="1289"/>
      <c r="D760" s="1289"/>
      <c r="E760" s="1289"/>
      <c r="F760" s="1289"/>
      <c r="G760" s="1289"/>
      <c r="H760" s="1289"/>
      <c r="I760" s="1289"/>
      <c r="J760" s="1289"/>
      <c r="K760" s="1289"/>
      <c r="L760" s="1289"/>
      <c r="M760" s="1289"/>
      <c r="N760" s="1289"/>
      <c r="O760" s="1289"/>
      <c r="P760" s="1289"/>
      <c r="Q760" s="1289"/>
      <c r="R760" s="1289"/>
      <c r="S760" s="1289"/>
      <c r="T760" s="1289"/>
      <c r="U760" s="1289"/>
      <c r="V760" s="1289"/>
      <c r="W760" s="1289"/>
      <c r="X760" s="1289"/>
      <c r="Y760" s="1289"/>
      <c r="Z760" s="1289"/>
      <c r="AA760" s="1289"/>
      <c r="AB760" s="1289"/>
      <c r="AC760" s="1289"/>
      <c r="AD760" s="1289"/>
    </row>
    <row r="761" spans="2:30">
      <c r="B761" s="1289"/>
      <c r="C761" s="1289"/>
      <c r="D761" s="1289"/>
      <c r="E761" s="1289"/>
      <c r="F761" s="1289"/>
      <c r="G761" s="1289"/>
      <c r="H761" s="1289"/>
      <c r="I761" s="1289"/>
      <c r="J761" s="1289"/>
      <c r="K761" s="1289"/>
      <c r="L761" s="1289"/>
      <c r="M761" s="1289"/>
      <c r="N761" s="1289"/>
      <c r="O761" s="1289"/>
      <c r="P761" s="1289"/>
      <c r="Q761" s="1289"/>
      <c r="R761" s="1289"/>
      <c r="S761" s="1289"/>
      <c r="T761" s="1289"/>
      <c r="U761" s="1289"/>
      <c r="V761" s="1289"/>
      <c r="W761" s="1289"/>
      <c r="X761" s="1289"/>
      <c r="Y761" s="1289"/>
      <c r="Z761" s="1289"/>
      <c r="AA761" s="1289"/>
      <c r="AB761" s="1289"/>
      <c r="AC761" s="1289"/>
      <c r="AD761" s="1289"/>
    </row>
    <row r="762" spans="2:30">
      <c r="B762" s="1289"/>
      <c r="C762" s="1289"/>
      <c r="D762" s="1289"/>
      <c r="E762" s="1289"/>
      <c r="F762" s="1289"/>
      <c r="G762" s="1289"/>
      <c r="H762" s="1289"/>
      <c r="I762" s="1289"/>
      <c r="J762" s="1289"/>
      <c r="K762" s="1289"/>
      <c r="L762" s="1289"/>
      <c r="M762" s="1289"/>
      <c r="N762" s="1289"/>
      <c r="O762" s="1289"/>
      <c r="P762" s="1289"/>
      <c r="Q762" s="1289"/>
      <c r="R762" s="1289"/>
      <c r="S762" s="1289"/>
      <c r="T762" s="1289"/>
      <c r="U762" s="1289"/>
      <c r="V762" s="1289"/>
      <c r="W762" s="1289"/>
      <c r="X762" s="1289"/>
      <c r="Y762" s="1289"/>
      <c r="Z762" s="1289"/>
      <c r="AA762" s="1289"/>
      <c r="AB762" s="1289"/>
      <c r="AC762" s="1289"/>
      <c r="AD762" s="1289"/>
    </row>
    <row r="763" spans="2:30">
      <c r="B763" s="1289"/>
      <c r="C763" s="1289"/>
      <c r="D763" s="1289"/>
      <c r="E763" s="1289"/>
      <c r="F763" s="1289"/>
      <c r="G763" s="1289"/>
      <c r="H763" s="1289"/>
      <c r="I763" s="1289"/>
      <c r="J763" s="1289"/>
      <c r="K763" s="1289"/>
      <c r="L763" s="1289"/>
      <c r="M763" s="1289"/>
      <c r="N763" s="1289"/>
      <c r="O763" s="1289"/>
      <c r="P763" s="1289"/>
      <c r="Q763" s="1289"/>
      <c r="R763" s="1289"/>
      <c r="S763" s="1289"/>
      <c r="T763" s="1289"/>
      <c r="U763" s="1289"/>
      <c r="V763" s="1289"/>
      <c r="W763" s="1289"/>
      <c r="X763" s="1289"/>
      <c r="Y763" s="1289"/>
      <c r="Z763" s="1289"/>
      <c r="AA763" s="1289"/>
      <c r="AB763" s="1289"/>
      <c r="AC763" s="1289"/>
      <c r="AD763" s="1289"/>
    </row>
    <row r="764" spans="2:30">
      <c r="B764" s="1289"/>
      <c r="C764" s="1289"/>
      <c r="D764" s="1289"/>
      <c r="E764" s="1289"/>
      <c r="F764" s="1289"/>
      <c r="G764" s="1289"/>
      <c r="H764" s="1289"/>
      <c r="I764" s="1289"/>
      <c r="J764" s="1289"/>
      <c r="K764" s="1289"/>
      <c r="L764" s="1289"/>
      <c r="M764" s="1289"/>
      <c r="N764" s="1289"/>
      <c r="O764" s="1289"/>
      <c r="P764" s="1289"/>
      <c r="Q764" s="1289"/>
      <c r="R764" s="1289"/>
      <c r="S764" s="1289"/>
      <c r="T764" s="1289"/>
      <c r="U764" s="1289"/>
      <c r="V764" s="1289"/>
      <c r="W764" s="1289"/>
      <c r="X764" s="1289"/>
      <c r="Y764" s="1289"/>
      <c r="Z764" s="1289"/>
      <c r="AA764" s="1289"/>
      <c r="AB764" s="1289"/>
      <c r="AC764" s="1289"/>
      <c r="AD764" s="1289"/>
    </row>
    <row r="765" spans="2:30">
      <c r="B765" s="1289"/>
      <c r="C765" s="1289"/>
      <c r="D765" s="1289"/>
      <c r="E765" s="1289"/>
      <c r="F765" s="1289"/>
      <c r="G765" s="1289"/>
      <c r="H765" s="1289"/>
      <c r="I765" s="1289"/>
      <c r="J765" s="1289"/>
      <c r="K765" s="1289"/>
      <c r="L765" s="1289"/>
      <c r="M765" s="1289"/>
      <c r="N765" s="1289"/>
      <c r="O765" s="1289"/>
      <c r="P765" s="1289"/>
      <c r="Q765" s="1289"/>
      <c r="R765" s="1289"/>
      <c r="S765" s="1289"/>
      <c r="T765" s="1289"/>
      <c r="U765" s="1289"/>
      <c r="V765" s="1289"/>
      <c r="W765" s="1289"/>
      <c r="X765" s="1289"/>
      <c r="Y765" s="1289"/>
      <c r="Z765" s="1289"/>
      <c r="AA765" s="1289"/>
      <c r="AB765" s="1289"/>
      <c r="AC765" s="1289"/>
      <c r="AD765" s="1289"/>
    </row>
    <row r="766" spans="2:30">
      <c r="B766" s="1289"/>
      <c r="C766" s="1289"/>
      <c r="D766" s="1289"/>
      <c r="E766" s="1289"/>
      <c r="F766" s="1289"/>
      <c r="G766" s="1289"/>
      <c r="H766" s="1289"/>
      <c r="I766" s="1289"/>
      <c r="J766" s="1289"/>
      <c r="K766" s="1289"/>
      <c r="L766" s="1289"/>
      <c r="M766" s="1289"/>
      <c r="N766" s="1289"/>
      <c r="O766" s="1289"/>
      <c r="P766" s="1289"/>
      <c r="Q766" s="1289"/>
      <c r="R766" s="1289"/>
      <c r="S766" s="1289"/>
      <c r="T766" s="1289"/>
      <c r="U766" s="1289"/>
      <c r="V766" s="1289"/>
      <c r="W766" s="1289"/>
      <c r="X766" s="1289"/>
      <c r="Y766" s="1289"/>
      <c r="Z766" s="1289"/>
      <c r="AA766" s="1289"/>
      <c r="AB766" s="1289"/>
      <c r="AC766" s="1289"/>
      <c r="AD766" s="1289"/>
    </row>
    <row r="767" spans="2:30">
      <c r="B767" s="1289"/>
      <c r="C767" s="1289"/>
      <c r="D767" s="1289"/>
      <c r="E767" s="1289"/>
      <c r="F767" s="1289"/>
      <c r="G767" s="1289"/>
      <c r="H767" s="1289"/>
      <c r="I767" s="1289"/>
      <c r="J767" s="1289"/>
      <c r="K767" s="1289"/>
      <c r="L767" s="1289"/>
      <c r="M767" s="1289"/>
      <c r="N767" s="1289"/>
      <c r="O767" s="1289"/>
      <c r="P767" s="1289"/>
      <c r="Q767" s="1289"/>
      <c r="R767" s="1289"/>
      <c r="S767" s="1289"/>
      <c r="T767" s="1289"/>
      <c r="U767" s="1289"/>
      <c r="V767" s="1289"/>
      <c r="W767" s="1289"/>
      <c r="X767" s="1289"/>
      <c r="Y767" s="1289"/>
      <c r="Z767" s="1289"/>
      <c r="AA767" s="1289"/>
      <c r="AB767" s="1289"/>
      <c r="AC767" s="1289"/>
      <c r="AD767" s="1289"/>
    </row>
    <row r="768" spans="2:30">
      <c r="B768" s="1289"/>
      <c r="C768" s="1289"/>
      <c r="D768" s="1289"/>
      <c r="E768" s="1289"/>
      <c r="F768" s="1289"/>
      <c r="G768" s="1289"/>
      <c r="H768" s="1289"/>
      <c r="I768" s="1289"/>
      <c r="J768" s="1289"/>
      <c r="K768" s="1289"/>
      <c r="L768" s="1289"/>
      <c r="M768" s="1289"/>
      <c r="N768" s="1289"/>
      <c r="O768" s="1289"/>
      <c r="P768" s="1289"/>
      <c r="Q768" s="1289"/>
      <c r="R768" s="1289"/>
      <c r="S768" s="1289"/>
      <c r="T768" s="1289"/>
      <c r="U768" s="1289"/>
      <c r="V768" s="1289"/>
      <c r="W768" s="1289"/>
      <c r="X768" s="1289"/>
      <c r="Y768" s="1289"/>
      <c r="Z768" s="1289"/>
      <c r="AA768" s="1289"/>
      <c r="AB768" s="1289"/>
      <c r="AC768" s="1289"/>
      <c r="AD768" s="1289"/>
    </row>
    <row r="769" spans="2:30">
      <c r="B769" s="1289"/>
      <c r="C769" s="1289"/>
      <c r="D769" s="1289"/>
      <c r="E769" s="1289"/>
      <c r="F769" s="1289"/>
      <c r="G769" s="1289"/>
      <c r="H769" s="1289"/>
      <c r="I769" s="1289"/>
      <c r="J769" s="1289"/>
      <c r="K769" s="1289"/>
      <c r="L769" s="1289"/>
      <c r="M769" s="1289"/>
      <c r="N769" s="1289"/>
      <c r="O769" s="1289"/>
      <c r="P769" s="1289"/>
      <c r="Q769" s="1289"/>
      <c r="R769" s="1289"/>
      <c r="S769" s="1289"/>
      <c r="T769" s="1289"/>
      <c r="U769" s="1289"/>
      <c r="V769" s="1289"/>
      <c r="W769" s="1289"/>
      <c r="X769" s="1289"/>
      <c r="Y769" s="1289"/>
      <c r="Z769" s="1289"/>
      <c r="AA769" s="1289"/>
      <c r="AB769" s="1289"/>
      <c r="AC769" s="1289"/>
      <c r="AD769" s="1289"/>
    </row>
    <row r="770" spans="2:30">
      <c r="B770" s="1289"/>
      <c r="C770" s="1289"/>
      <c r="D770" s="1289"/>
      <c r="E770" s="1289"/>
      <c r="F770" s="1289"/>
      <c r="G770" s="1289"/>
      <c r="H770" s="1289"/>
      <c r="I770" s="1289"/>
      <c r="J770" s="1289"/>
      <c r="K770" s="1289"/>
      <c r="L770" s="1289"/>
      <c r="M770" s="1289"/>
      <c r="N770" s="1289"/>
      <c r="O770" s="1289"/>
      <c r="P770" s="1289"/>
      <c r="Q770" s="1289"/>
      <c r="R770" s="1289"/>
      <c r="S770" s="1289"/>
      <c r="T770" s="1289"/>
      <c r="U770" s="1289"/>
      <c r="V770" s="1289"/>
      <c r="W770" s="1289"/>
      <c r="X770" s="1289"/>
      <c r="Y770" s="1289"/>
      <c r="Z770" s="1289"/>
      <c r="AA770" s="1289"/>
      <c r="AB770" s="1289"/>
      <c r="AC770" s="1289"/>
      <c r="AD770" s="1289"/>
    </row>
    <row r="771" spans="2:30">
      <c r="B771" s="1289"/>
      <c r="C771" s="1289"/>
      <c r="D771" s="1289"/>
      <c r="E771" s="1289"/>
      <c r="F771" s="1289"/>
      <c r="G771" s="1289"/>
      <c r="H771" s="1289"/>
      <c r="I771" s="1289"/>
      <c r="J771" s="1289"/>
      <c r="K771" s="1289"/>
      <c r="L771" s="1289"/>
      <c r="M771" s="1289"/>
      <c r="N771" s="1289"/>
      <c r="O771" s="1289"/>
      <c r="P771" s="1289"/>
      <c r="Q771" s="1289"/>
      <c r="R771" s="1289"/>
      <c r="S771" s="1289"/>
      <c r="T771" s="1289"/>
      <c r="U771" s="1289"/>
      <c r="V771" s="1289"/>
      <c r="W771" s="1289"/>
      <c r="X771" s="1289"/>
      <c r="Y771" s="1289"/>
      <c r="Z771" s="1289"/>
      <c r="AA771" s="1289"/>
      <c r="AB771" s="1289"/>
      <c r="AC771" s="1289"/>
      <c r="AD771" s="1289"/>
    </row>
    <row r="772" spans="2:30">
      <c r="B772" s="1289"/>
      <c r="C772" s="1289"/>
      <c r="D772" s="1289"/>
      <c r="E772" s="1289"/>
      <c r="F772" s="1289"/>
      <c r="G772" s="1289"/>
      <c r="H772" s="1289"/>
      <c r="I772" s="1289"/>
      <c r="J772" s="1289"/>
      <c r="K772" s="1289"/>
      <c r="L772" s="1289"/>
      <c r="M772" s="1289"/>
      <c r="N772" s="1289"/>
      <c r="O772" s="1289"/>
      <c r="P772" s="1289"/>
      <c r="Q772" s="1289"/>
      <c r="R772" s="1289"/>
      <c r="S772" s="1289"/>
      <c r="T772" s="1289"/>
      <c r="U772" s="1289"/>
      <c r="V772" s="1289"/>
      <c r="W772" s="1289"/>
      <c r="X772" s="1289"/>
      <c r="Y772" s="1289"/>
      <c r="Z772" s="1289"/>
      <c r="AA772" s="1289"/>
      <c r="AB772" s="1289"/>
      <c r="AC772" s="1289"/>
      <c r="AD772" s="1289"/>
    </row>
    <row r="773" spans="2:30">
      <c r="B773" s="1289"/>
      <c r="C773" s="1289"/>
      <c r="D773" s="1289"/>
      <c r="E773" s="1289"/>
      <c r="F773" s="1289"/>
      <c r="G773" s="1289"/>
      <c r="H773" s="1289"/>
      <c r="I773" s="1289"/>
      <c r="J773" s="1289"/>
      <c r="K773" s="1289"/>
      <c r="L773" s="1289"/>
      <c r="M773" s="1289"/>
      <c r="N773" s="1289"/>
      <c r="O773" s="1289"/>
      <c r="P773" s="1289"/>
      <c r="Q773" s="1289"/>
      <c r="R773" s="1289"/>
      <c r="S773" s="1289"/>
      <c r="T773" s="1289"/>
      <c r="U773" s="1289"/>
      <c r="V773" s="1289"/>
      <c r="W773" s="1289"/>
      <c r="X773" s="1289"/>
      <c r="Y773" s="1289"/>
      <c r="Z773" s="1289"/>
      <c r="AA773" s="1289"/>
      <c r="AB773" s="1289"/>
      <c r="AC773" s="1289"/>
      <c r="AD773" s="1289"/>
    </row>
    <row r="774" spans="2:30">
      <c r="B774" s="1289"/>
      <c r="C774" s="1289"/>
      <c r="D774" s="1289"/>
      <c r="E774" s="1289"/>
      <c r="F774" s="1289"/>
      <c r="G774" s="1289"/>
      <c r="H774" s="1289"/>
      <c r="I774" s="1289"/>
      <c r="J774" s="1289"/>
      <c r="K774" s="1289"/>
      <c r="L774" s="1289"/>
      <c r="M774" s="1289"/>
      <c r="N774" s="1289"/>
      <c r="O774" s="1289"/>
      <c r="P774" s="1289"/>
      <c r="Q774" s="1289"/>
      <c r="R774" s="1289"/>
      <c r="S774" s="1289"/>
      <c r="T774" s="1289"/>
      <c r="U774" s="1289"/>
      <c r="V774" s="1289"/>
      <c r="W774" s="1289"/>
      <c r="X774" s="1289"/>
      <c r="Y774" s="1289"/>
      <c r="Z774" s="1289"/>
      <c r="AA774" s="1289"/>
      <c r="AB774" s="1289"/>
      <c r="AC774" s="1289"/>
      <c r="AD774" s="1289"/>
    </row>
    <row r="775" spans="2:30">
      <c r="B775" s="1289"/>
      <c r="C775" s="1289"/>
      <c r="D775" s="1289"/>
      <c r="E775" s="1289"/>
      <c r="F775" s="1289"/>
      <c r="G775" s="1289"/>
      <c r="H775" s="1289"/>
      <c r="I775" s="1289"/>
      <c r="J775" s="1289"/>
      <c r="K775" s="1289"/>
      <c r="L775" s="1289"/>
      <c r="M775" s="1289"/>
      <c r="N775" s="1289"/>
      <c r="O775" s="1289"/>
      <c r="P775" s="1289"/>
      <c r="Q775" s="1289"/>
      <c r="R775" s="1289"/>
      <c r="S775" s="1289"/>
      <c r="T775" s="1289"/>
      <c r="U775" s="1289"/>
      <c r="V775" s="1289"/>
      <c r="W775" s="1289"/>
      <c r="X775" s="1289"/>
      <c r="Y775" s="1289"/>
      <c r="Z775" s="1289"/>
      <c r="AA775" s="1289"/>
      <c r="AB775" s="1289"/>
      <c r="AC775" s="1289"/>
      <c r="AD775" s="1289"/>
    </row>
    <row r="776" spans="2:30">
      <c r="B776" s="1289"/>
      <c r="C776" s="1289"/>
      <c r="D776" s="1289"/>
      <c r="E776" s="1289"/>
      <c r="F776" s="1289"/>
      <c r="G776" s="1289"/>
      <c r="H776" s="1289"/>
      <c r="I776" s="1289"/>
      <c r="J776" s="1289"/>
      <c r="K776" s="1289"/>
      <c r="L776" s="1289"/>
      <c r="M776" s="1289"/>
      <c r="N776" s="1289"/>
      <c r="O776" s="1289"/>
      <c r="P776" s="1289"/>
      <c r="Q776" s="1289"/>
      <c r="R776" s="1289"/>
      <c r="S776" s="1289"/>
      <c r="T776" s="1289"/>
      <c r="U776" s="1289"/>
      <c r="V776" s="1289"/>
      <c r="W776" s="1289"/>
      <c r="X776" s="1289"/>
      <c r="Y776" s="1289"/>
      <c r="Z776" s="1289"/>
      <c r="AA776" s="1289"/>
      <c r="AB776" s="1289"/>
      <c r="AC776" s="1289"/>
      <c r="AD776" s="1289"/>
    </row>
    <row r="777" spans="2:30">
      <c r="B777" s="1289"/>
      <c r="C777" s="1289"/>
      <c r="D777" s="1289"/>
      <c r="E777" s="1289"/>
      <c r="F777" s="1289"/>
      <c r="G777" s="1289"/>
      <c r="H777" s="1289"/>
      <c r="I777" s="1289"/>
      <c r="J777" s="1289"/>
      <c r="K777" s="1289"/>
      <c r="L777" s="1289"/>
      <c r="M777" s="1289"/>
      <c r="N777" s="1289"/>
      <c r="O777" s="1289"/>
      <c r="P777" s="1289"/>
      <c r="Q777" s="1289"/>
      <c r="R777" s="1289"/>
      <c r="S777" s="1289"/>
      <c r="T777" s="1289"/>
      <c r="U777" s="1289"/>
      <c r="V777" s="1289"/>
      <c r="W777" s="1289"/>
      <c r="X777" s="1289"/>
      <c r="Y777" s="1289"/>
      <c r="Z777" s="1289"/>
      <c r="AA777" s="1289"/>
      <c r="AB777" s="1289"/>
      <c r="AC777" s="1289"/>
      <c r="AD777" s="1289"/>
    </row>
    <row r="778" spans="2:30">
      <c r="B778" s="1289"/>
      <c r="C778" s="1289"/>
      <c r="D778" s="1289"/>
      <c r="E778" s="1289"/>
      <c r="F778" s="1289"/>
      <c r="G778" s="1289"/>
      <c r="H778" s="1289"/>
      <c r="I778" s="1289"/>
      <c r="J778" s="1289"/>
      <c r="K778" s="1289"/>
      <c r="L778" s="1289"/>
      <c r="M778" s="1289"/>
      <c r="N778" s="1289"/>
      <c r="O778" s="1289"/>
      <c r="P778" s="1289"/>
      <c r="Q778" s="1289"/>
      <c r="R778" s="1289"/>
      <c r="S778" s="1289"/>
      <c r="T778" s="1289"/>
      <c r="U778" s="1289"/>
      <c r="V778" s="1289"/>
      <c r="W778" s="1289"/>
      <c r="X778" s="1289"/>
      <c r="Y778" s="1289"/>
      <c r="Z778" s="1289"/>
      <c r="AA778" s="1289"/>
      <c r="AB778" s="1289"/>
      <c r="AC778" s="1289"/>
      <c r="AD778" s="1289"/>
    </row>
    <row r="779" spans="2:30">
      <c r="B779" s="1289"/>
      <c r="C779" s="1289"/>
      <c r="D779" s="1289"/>
      <c r="E779" s="1289"/>
      <c r="F779" s="1289"/>
      <c r="G779" s="1289"/>
      <c r="H779" s="1289"/>
      <c r="I779" s="1289"/>
      <c r="J779" s="1289"/>
      <c r="K779" s="1289"/>
      <c r="L779" s="1289"/>
      <c r="M779" s="1289"/>
      <c r="N779" s="1289"/>
      <c r="O779" s="1289"/>
      <c r="P779" s="1289"/>
      <c r="Q779" s="1289"/>
      <c r="R779" s="1289"/>
      <c r="S779" s="1289"/>
      <c r="T779" s="1289"/>
      <c r="U779" s="1289"/>
      <c r="V779" s="1289"/>
      <c r="W779" s="1289"/>
      <c r="X779" s="1289"/>
      <c r="Y779" s="1289"/>
      <c r="Z779" s="1289"/>
      <c r="AA779" s="1289"/>
      <c r="AB779" s="1289"/>
      <c r="AC779" s="1289"/>
      <c r="AD779" s="1289"/>
    </row>
    <row r="780" spans="2:30">
      <c r="B780" s="1289"/>
      <c r="C780" s="1289"/>
      <c r="D780" s="1289"/>
      <c r="E780" s="1289"/>
      <c r="F780" s="1289"/>
      <c r="G780" s="1289"/>
      <c r="H780" s="1289"/>
      <c r="I780" s="1289"/>
      <c r="J780" s="1289"/>
      <c r="K780" s="1289"/>
      <c r="L780" s="1289"/>
      <c r="M780" s="1289"/>
      <c r="N780" s="1289"/>
      <c r="O780" s="1289"/>
      <c r="P780" s="1289"/>
      <c r="Q780" s="1289"/>
      <c r="R780" s="1289"/>
      <c r="S780" s="1289"/>
      <c r="T780" s="1289"/>
      <c r="U780" s="1289"/>
      <c r="V780" s="1289"/>
      <c r="W780" s="1289"/>
      <c r="X780" s="1289"/>
      <c r="Y780" s="1289"/>
      <c r="Z780" s="1289"/>
      <c r="AA780" s="1289"/>
      <c r="AB780" s="1289"/>
      <c r="AC780" s="1289"/>
      <c r="AD780" s="1289"/>
    </row>
    <row r="781" spans="2:30">
      <c r="B781" s="1289"/>
      <c r="C781" s="1289"/>
      <c r="D781" s="1289"/>
      <c r="E781" s="1289"/>
      <c r="F781" s="1289"/>
      <c r="G781" s="1289"/>
      <c r="H781" s="1289"/>
      <c r="I781" s="1289"/>
      <c r="J781" s="1289"/>
      <c r="K781" s="1289"/>
      <c r="L781" s="1289"/>
      <c r="M781" s="1289"/>
      <c r="N781" s="1289"/>
      <c r="O781" s="1289"/>
      <c r="P781" s="1289"/>
      <c r="Q781" s="1289"/>
      <c r="R781" s="1289"/>
      <c r="S781" s="1289"/>
      <c r="T781" s="1289"/>
      <c r="U781" s="1289"/>
      <c r="V781" s="1289"/>
      <c r="W781" s="1289"/>
      <c r="X781" s="1289"/>
      <c r="Y781" s="1289"/>
      <c r="Z781" s="1289"/>
      <c r="AA781" s="1289"/>
      <c r="AB781" s="1289"/>
      <c r="AC781" s="1289"/>
      <c r="AD781" s="1289"/>
    </row>
    <row r="782" spans="2:30">
      <c r="B782" s="1289"/>
      <c r="C782" s="1289"/>
      <c r="D782" s="1289"/>
      <c r="E782" s="1289"/>
      <c r="F782" s="1289"/>
      <c r="G782" s="1289"/>
      <c r="H782" s="1289"/>
      <c r="I782" s="1289"/>
      <c r="J782" s="1289"/>
      <c r="K782" s="1289"/>
      <c r="L782" s="1289"/>
      <c r="M782" s="1289"/>
      <c r="N782" s="1289"/>
      <c r="O782" s="1289"/>
      <c r="P782" s="1289"/>
      <c r="Q782" s="1289"/>
      <c r="R782" s="1289"/>
      <c r="S782" s="1289"/>
      <c r="T782" s="1289"/>
      <c r="U782" s="1289"/>
      <c r="V782" s="1289"/>
      <c r="W782" s="1289"/>
      <c r="X782" s="1289"/>
      <c r="Y782" s="1289"/>
      <c r="Z782" s="1289"/>
      <c r="AA782" s="1289"/>
      <c r="AB782" s="1289"/>
      <c r="AC782" s="1289"/>
      <c r="AD782" s="1289"/>
    </row>
    <row r="783" spans="2:30">
      <c r="B783" s="1289"/>
      <c r="C783" s="1289"/>
      <c r="D783" s="1289"/>
      <c r="E783" s="1289"/>
      <c r="F783" s="1289"/>
      <c r="G783" s="1289"/>
      <c r="H783" s="1289"/>
      <c r="I783" s="1289"/>
      <c r="J783" s="1289"/>
      <c r="K783" s="1289"/>
      <c r="L783" s="1289"/>
      <c r="M783" s="1289"/>
      <c r="N783" s="1289"/>
      <c r="O783" s="1289"/>
      <c r="P783" s="1289"/>
      <c r="Q783" s="1289"/>
      <c r="R783" s="1289"/>
      <c r="S783" s="1289"/>
      <c r="T783" s="1289"/>
      <c r="U783" s="1289"/>
      <c r="V783" s="1289"/>
      <c r="W783" s="1289"/>
      <c r="X783" s="1289"/>
      <c r="Y783" s="1289"/>
      <c r="Z783" s="1289"/>
      <c r="AA783" s="1289"/>
      <c r="AB783" s="1289"/>
      <c r="AC783" s="1289"/>
      <c r="AD783" s="1289"/>
    </row>
    <row r="784" spans="2:30">
      <c r="B784" s="1289"/>
      <c r="C784" s="1289"/>
      <c r="D784" s="1289"/>
      <c r="E784" s="1289"/>
      <c r="F784" s="1289"/>
      <c r="G784" s="1289"/>
      <c r="H784" s="1289"/>
      <c r="I784" s="1289"/>
      <c r="J784" s="1289"/>
      <c r="K784" s="1289"/>
      <c r="L784" s="1289"/>
      <c r="M784" s="1289"/>
      <c r="N784" s="1289"/>
      <c r="O784" s="1289"/>
      <c r="P784" s="1289"/>
      <c r="Q784" s="1289"/>
      <c r="R784" s="1289"/>
      <c r="S784" s="1289"/>
      <c r="T784" s="1289"/>
      <c r="U784" s="1289"/>
      <c r="V784" s="1289"/>
      <c r="W784" s="1289"/>
      <c r="X784" s="1289"/>
      <c r="Y784" s="1289"/>
      <c r="Z784" s="1289"/>
      <c r="AA784" s="1289"/>
      <c r="AB784" s="1289"/>
      <c r="AC784" s="1289"/>
      <c r="AD784" s="1289"/>
    </row>
    <row r="785" spans="2:30">
      <c r="B785" s="1289"/>
      <c r="C785" s="1289"/>
      <c r="D785" s="1289"/>
      <c r="E785" s="1289"/>
      <c r="F785" s="1289"/>
      <c r="G785" s="1289"/>
      <c r="H785" s="1289"/>
      <c r="I785" s="1289"/>
      <c r="J785" s="1289"/>
      <c r="K785" s="1289"/>
      <c r="L785" s="1289"/>
      <c r="M785" s="1289"/>
      <c r="N785" s="1289"/>
      <c r="O785" s="1289"/>
      <c r="P785" s="1289"/>
      <c r="Q785" s="1289"/>
      <c r="R785" s="1289"/>
      <c r="S785" s="1289"/>
      <c r="T785" s="1289"/>
      <c r="U785" s="1289"/>
      <c r="V785" s="1289"/>
      <c r="W785" s="1289"/>
      <c r="X785" s="1289"/>
      <c r="Y785" s="1289"/>
      <c r="Z785" s="1289"/>
      <c r="AA785" s="1289"/>
      <c r="AB785" s="1289"/>
      <c r="AC785" s="1289"/>
      <c r="AD785" s="1289"/>
    </row>
    <row r="786" spans="2:30">
      <c r="B786" s="1289"/>
      <c r="C786" s="1289"/>
      <c r="D786" s="1289"/>
      <c r="E786" s="1289"/>
      <c r="F786" s="1289"/>
      <c r="G786" s="1289"/>
      <c r="H786" s="1289"/>
      <c r="I786" s="1289"/>
      <c r="J786" s="1289"/>
      <c r="K786" s="1289"/>
      <c r="L786" s="1289"/>
      <c r="M786" s="1289"/>
      <c r="N786" s="1289"/>
      <c r="O786" s="1289"/>
      <c r="P786" s="1289"/>
      <c r="Q786" s="1289"/>
      <c r="R786" s="1289"/>
      <c r="S786" s="1289"/>
      <c r="T786" s="1289"/>
      <c r="U786" s="1289"/>
      <c r="V786" s="1289"/>
      <c r="W786" s="1289"/>
      <c r="X786" s="1289"/>
      <c r="Y786" s="1289"/>
      <c r="Z786" s="1289"/>
      <c r="AA786" s="1289"/>
      <c r="AB786" s="1289"/>
      <c r="AC786" s="1289"/>
      <c r="AD786" s="1289"/>
    </row>
    <row r="787" spans="2:30">
      <c r="B787" s="1289"/>
      <c r="C787" s="1289"/>
      <c r="D787" s="1289"/>
      <c r="E787" s="1289"/>
      <c r="F787" s="1289"/>
      <c r="G787" s="1289"/>
      <c r="H787" s="1289"/>
      <c r="I787" s="1289"/>
      <c r="J787" s="1289"/>
      <c r="K787" s="1289"/>
      <c r="L787" s="1289"/>
      <c r="M787" s="1289"/>
      <c r="N787" s="1289"/>
      <c r="O787" s="1289"/>
      <c r="P787" s="1289"/>
      <c r="Q787" s="1289"/>
      <c r="R787" s="1289"/>
      <c r="S787" s="1289"/>
      <c r="T787" s="1289"/>
      <c r="U787" s="1289"/>
      <c r="V787" s="1289"/>
      <c r="W787" s="1289"/>
      <c r="X787" s="1289"/>
      <c r="Y787" s="1289"/>
      <c r="Z787" s="1289"/>
      <c r="AA787" s="1289"/>
      <c r="AB787" s="1289"/>
      <c r="AC787" s="1289"/>
      <c r="AD787" s="1289"/>
    </row>
    <row r="788" spans="2:30">
      <c r="B788" s="1289"/>
      <c r="C788" s="1289"/>
      <c r="D788" s="1289"/>
      <c r="E788" s="1289"/>
      <c r="F788" s="1289"/>
      <c r="G788" s="1289"/>
      <c r="H788" s="1289"/>
      <c r="I788" s="1289"/>
      <c r="J788" s="1289"/>
      <c r="K788" s="1289"/>
      <c r="L788" s="1289"/>
      <c r="M788" s="1289"/>
      <c r="N788" s="1289"/>
      <c r="O788" s="1289"/>
      <c r="P788" s="1289"/>
      <c r="Q788" s="1289"/>
      <c r="R788" s="1289"/>
      <c r="S788" s="1289"/>
      <c r="T788" s="1289"/>
      <c r="U788" s="1289"/>
      <c r="V788" s="1289"/>
      <c r="W788" s="1289"/>
      <c r="X788" s="1289"/>
      <c r="Y788" s="1289"/>
      <c r="Z788" s="1289"/>
      <c r="AA788" s="1289"/>
      <c r="AB788" s="1289"/>
      <c r="AC788" s="1289"/>
      <c r="AD788" s="1289"/>
    </row>
    <row r="789" spans="2:30">
      <c r="B789" s="1289"/>
      <c r="C789" s="1289"/>
      <c r="D789" s="1289"/>
      <c r="E789" s="1289"/>
      <c r="F789" s="1289"/>
      <c r="G789" s="1289"/>
      <c r="H789" s="1289"/>
      <c r="I789" s="1289"/>
      <c r="J789" s="1289"/>
      <c r="K789" s="1289"/>
      <c r="L789" s="1289"/>
      <c r="M789" s="1289"/>
      <c r="N789" s="1289"/>
      <c r="O789" s="1289"/>
      <c r="P789" s="1289"/>
      <c r="Q789" s="1289"/>
      <c r="R789" s="1289"/>
      <c r="S789" s="1289"/>
      <c r="T789" s="1289"/>
      <c r="U789" s="1289"/>
      <c r="V789" s="1289"/>
      <c r="W789" s="1289"/>
      <c r="X789" s="1289"/>
      <c r="Y789" s="1289"/>
      <c r="Z789" s="1289"/>
      <c r="AA789" s="1289"/>
      <c r="AB789" s="1289"/>
      <c r="AC789" s="1289"/>
      <c r="AD789" s="1289"/>
    </row>
    <row r="790" spans="2:30">
      <c r="B790" s="1289"/>
      <c r="C790" s="1289"/>
      <c r="D790" s="1289"/>
      <c r="E790" s="1289"/>
      <c r="F790" s="1289"/>
      <c r="G790" s="1289"/>
      <c r="H790" s="1289"/>
      <c r="I790" s="1289"/>
      <c r="J790" s="1289"/>
      <c r="K790" s="1289"/>
      <c r="L790" s="1289"/>
      <c r="M790" s="1289"/>
      <c r="N790" s="1289"/>
      <c r="O790" s="1289"/>
      <c r="P790" s="1289"/>
      <c r="Q790" s="1289"/>
      <c r="R790" s="1289"/>
      <c r="S790" s="1289"/>
      <c r="T790" s="1289"/>
      <c r="U790" s="1289"/>
      <c r="V790" s="1289"/>
      <c r="W790" s="1289"/>
      <c r="X790" s="1289"/>
      <c r="Y790" s="1289"/>
      <c r="Z790" s="1289"/>
      <c r="AA790" s="1289"/>
      <c r="AB790" s="1289"/>
      <c r="AC790" s="1289"/>
      <c r="AD790" s="1289"/>
    </row>
    <row r="791" spans="2:30">
      <c r="B791" s="1289"/>
      <c r="C791" s="1289"/>
      <c r="D791" s="1289"/>
      <c r="E791" s="1289"/>
      <c r="F791" s="1289"/>
      <c r="G791" s="1289"/>
      <c r="H791" s="1289"/>
      <c r="I791" s="1289"/>
      <c r="J791" s="1289"/>
      <c r="K791" s="1289"/>
      <c r="L791" s="1289"/>
      <c r="M791" s="1289"/>
      <c r="N791" s="1289"/>
      <c r="O791" s="1289"/>
      <c r="P791" s="1289"/>
      <c r="Q791" s="1289"/>
      <c r="R791" s="1289"/>
      <c r="S791" s="1289"/>
      <c r="T791" s="1289"/>
      <c r="U791" s="1289"/>
      <c r="V791" s="1289"/>
      <c r="W791" s="1289"/>
      <c r="X791" s="1289"/>
      <c r="Y791" s="1289"/>
      <c r="Z791" s="1289"/>
      <c r="AA791" s="1289"/>
      <c r="AB791" s="1289"/>
      <c r="AC791" s="1289"/>
      <c r="AD791" s="1289"/>
    </row>
    <row r="792" spans="2:30">
      <c r="B792" s="1289"/>
      <c r="C792" s="1289"/>
      <c r="D792" s="1289"/>
      <c r="E792" s="1289"/>
      <c r="F792" s="1289"/>
      <c r="G792" s="1289"/>
      <c r="H792" s="1289"/>
      <c r="I792" s="1289"/>
      <c r="J792" s="1289"/>
      <c r="K792" s="1289"/>
      <c r="L792" s="1289"/>
      <c r="M792" s="1289"/>
      <c r="N792" s="1289"/>
      <c r="O792" s="1289"/>
      <c r="P792" s="1289"/>
      <c r="Q792" s="1289"/>
      <c r="R792" s="1289"/>
      <c r="S792" s="1289"/>
      <c r="T792" s="1289"/>
      <c r="U792" s="1289"/>
      <c r="V792" s="1289"/>
      <c r="W792" s="1289"/>
      <c r="X792" s="1289"/>
      <c r="Y792" s="1289"/>
      <c r="Z792" s="1289"/>
      <c r="AA792" s="1289"/>
      <c r="AB792" s="1289"/>
      <c r="AC792" s="1289"/>
      <c r="AD792" s="1289"/>
    </row>
    <row r="793" spans="2:30">
      <c r="B793" s="1289"/>
      <c r="C793" s="1289"/>
      <c r="D793" s="1289"/>
      <c r="E793" s="1289"/>
      <c r="F793" s="1289"/>
      <c r="G793" s="1289"/>
      <c r="H793" s="1289"/>
      <c r="I793" s="1289"/>
      <c r="J793" s="1289"/>
      <c r="K793" s="1289"/>
      <c r="L793" s="1289"/>
      <c r="M793" s="1289"/>
      <c r="N793" s="1289"/>
      <c r="O793" s="1289"/>
      <c r="P793" s="1289"/>
      <c r="Q793" s="1289"/>
      <c r="R793" s="1289"/>
      <c r="S793" s="1289"/>
      <c r="T793" s="1289"/>
      <c r="U793" s="1289"/>
      <c r="V793" s="1289"/>
      <c r="W793" s="1289"/>
      <c r="X793" s="1289"/>
      <c r="Y793" s="1289"/>
      <c r="Z793" s="1289"/>
      <c r="AA793" s="1289"/>
      <c r="AB793" s="1289"/>
      <c r="AC793" s="1289"/>
      <c r="AD793" s="1289"/>
    </row>
    <row r="794" spans="2:30">
      <c r="B794" s="1289"/>
      <c r="C794" s="1289"/>
      <c r="D794" s="1289"/>
      <c r="E794" s="1289"/>
      <c r="F794" s="1289"/>
      <c r="G794" s="1289"/>
      <c r="H794" s="1289"/>
      <c r="I794" s="1289"/>
      <c r="J794" s="1289"/>
      <c r="K794" s="1289"/>
      <c r="L794" s="1289"/>
      <c r="M794" s="1289"/>
      <c r="N794" s="1289"/>
      <c r="O794" s="1289"/>
      <c r="P794" s="1289"/>
      <c r="Q794" s="1289"/>
      <c r="R794" s="1289"/>
      <c r="S794" s="1289"/>
      <c r="T794" s="1289"/>
      <c r="U794" s="1289"/>
      <c r="V794" s="1289"/>
      <c r="W794" s="1289"/>
      <c r="X794" s="1289"/>
      <c r="Y794" s="1289"/>
      <c r="Z794" s="1289"/>
      <c r="AA794" s="1289"/>
      <c r="AB794" s="1289"/>
      <c r="AC794" s="1289"/>
      <c r="AD794" s="1289"/>
    </row>
    <row r="795" spans="2:30">
      <c r="B795" s="1289"/>
      <c r="C795" s="1289"/>
      <c r="D795" s="1289"/>
      <c r="E795" s="1289"/>
      <c r="F795" s="1289"/>
      <c r="G795" s="1289"/>
      <c r="H795" s="1289"/>
      <c r="I795" s="1289"/>
      <c r="J795" s="1289"/>
      <c r="K795" s="1289"/>
      <c r="L795" s="1289"/>
      <c r="M795" s="1289"/>
      <c r="N795" s="1289"/>
      <c r="O795" s="1289"/>
      <c r="P795" s="1289"/>
      <c r="Q795" s="1289"/>
      <c r="R795" s="1289"/>
      <c r="S795" s="1289"/>
      <c r="T795" s="1289"/>
      <c r="U795" s="1289"/>
      <c r="V795" s="1289"/>
      <c r="W795" s="1289"/>
      <c r="X795" s="1289"/>
      <c r="Y795" s="1289"/>
      <c r="Z795" s="1289"/>
      <c r="AA795" s="1289"/>
      <c r="AB795" s="1289"/>
      <c r="AC795" s="1289"/>
      <c r="AD795" s="1289"/>
    </row>
    <row r="796" spans="2:30">
      <c r="B796" s="1289"/>
      <c r="C796" s="1289"/>
      <c r="D796" s="1289"/>
      <c r="E796" s="1289"/>
      <c r="F796" s="1289"/>
      <c r="G796" s="1289"/>
      <c r="H796" s="1289"/>
      <c r="I796" s="1289"/>
      <c r="J796" s="1289"/>
      <c r="K796" s="1289"/>
      <c r="L796" s="1289"/>
      <c r="M796" s="1289"/>
      <c r="N796" s="1289"/>
      <c r="O796" s="1289"/>
      <c r="P796" s="1289"/>
      <c r="Q796" s="1289"/>
      <c r="R796" s="1289"/>
      <c r="S796" s="1289"/>
      <c r="T796" s="1289"/>
      <c r="U796" s="1289"/>
      <c r="V796" s="1289"/>
      <c r="W796" s="1289"/>
      <c r="X796" s="1289"/>
      <c r="Y796" s="1289"/>
      <c r="Z796" s="1289"/>
      <c r="AA796" s="1289"/>
      <c r="AB796" s="1289"/>
      <c r="AC796" s="1289"/>
      <c r="AD796" s="1289"/>
    </row>
    <row r="797" spans="2:30">
      <c r="B797" s="1289"/>
      <c r="C797" s="1289"/>
      <c r="D797" s="1289"/>
      <c r="E797" s="1289"/>
      <c r="F797" s="1289"/>
      <c r="G797" s="1289"/>
      <c r="H797" s="1289"/>
      <c r="I797" s="1289"/>
      <c r="J797" s="1289"/>
      <c r="K797" s="1289"/>
      <c r="L797" s="1289"/>
      <c r="M797" s="1289"/>
      <c r="N797" s="1289"/>
      <c r="O797" s="1289"/>
      <c r="P797" s="1289"/>
      <c r="Q797" s="1289"/>
      <c r="R797" s="1289"/>
      <c r="S797" s="1289"/>
      <c r="T797" s="1289"/>
      <c r="U797" s="1289"/>
      <c r="V797" s="1289"/>
      <c r="W797" s="1289"/>
      <c r="X797" s="1289"/>
      <c r="Y797" s="1289"/>
      <c r="Z797" s="1289"/>
      <c r="AA797" s="1289"/>
      <c r="AB797" s="1289"/>
      <c r="AC797" s="1289"/>
      <c r="AD797" s="1289"/>
    </row>
    <row r="798" spans="2:30">
      <c r="B798" s="1289"/>
      <c r="C798" s="1289"/>
      <c r="D798" s="1289"/>
      <c r="E798" s="1289"/>
      <c r="F798" s="1289"/>
      <c r="G798" s="1289"/>
      <c r="H798" s="1289"/>
      <c r="I798" s="1289"/>
      <c r="J798" s="1289"/>
      <c r="K798" s="1289"/>
      <c r="L798" s="1289"/>
      <c r="M798" s="1289"/>
      <c r="N798" s="1289"/>
      <c r="O798" s="1289"/>
      <c r="P798" s="1289"/>
      <c r="Q798" s="1289"/>
      <c r="R798" s="1289"/>
      <c r="S798" s="1289"/>
      <c r="T798" s="1289"/>
      <c r="U798" s="1289"/>
      <c r="V798" s="1289"/>
      <c r="W798" s="1289"/>
      <c r="X798" s="1289"/>
      <c r="Y798" s="1289"/>
      <c r="Z798" s="1289"/>
      <c r="AA798" s="1289"/>
      <c r="AB798" s="1289"/>
      <c r="AC798" s="1289"/>
      <c r="AD798" s="1289"/>
    </row>
    <row r="799" spans="2:30">
      <c r="B799" s="1289"/>
      <c r="C799" s="1289"/>
      <c r="D799" s="1289"/>
      <c r="E799" s="1289"/>
      <c r="F799" s="1289"/>
      <c r="G799" s="1289"/>
      <c r="H799" s="1289"/>
      <c r="I799" s="1289"/>
      <c r="J799" s="1289"/>
      <c r="K799" s="1289"/>
      <c r="L799" s="1289"/>
      <c r="M799" s="1289"/>
      <c r="N799" s="1289"/>
      <c r="O799" s="1289"/>
      <c r="P799" s="1289"/>
      <c r="Q799" s="1289"/>
      <c r="R799" s="1289"/>
      <c r="S799" s="1289"/>
      <c r="T799" s="1289"/>
      <c r="U799" s="1289"/>
      <c r="V799" s="1289"/>
      <c r="W799" s="1289"/>
      <c r="X799" s="1289"/>
      <c r="Y799" s="1289"/>
      <c r="Z799" s="1289"/>
      <c r="AA799" s="1289"/>
      <c r="AB799" s="1289"/>
      <c r="AC799" s="1289"/>
      <c r="AD799" s="1289"/>
    </row>
    <row r="800" spans="2:30">
      <c r="B800" s="1289"/>
      <c r="C800" s="1289"/>
      <c r="D800" s="1289"/>
      <c r="E800" s="1289"/>
      <c r="F800" s="1289"/>
      <c r="G800" s="1289"/>
      <c r="H800" s="1289"/>
      <c r="I800" s="1289"/>
      <c r="J800" s="1289"/>
      <c r="K800" s="1289"/>
      <c r="L800" s="1289"/>
      <c r="M800" s="1289"/>
      <c r="N800" s="1289"/>
      <c r="O800" s="1289"/>
      <c r="P800" s="1289"/>
      <c r="Q800" s="1289"/>
      <c r="R800" s="1289"/>
      <c r="S800" s="1289"/>
      <c r="T800" s="1289"/>
      <c r="U800" s="1289"/>
      <c r="V800" s="1289"/>
      <c r="W800" s="1289"/>
      <c r="X800" s="1289"/>
      <c r="Y800" s="1289"/>
      <c r="Z800" s="1289"/>
      <c r="AA800" s="1289"/>
      <c r="AB800" s="1289"/>
      <c r="AC800" s="1289"/>
      <c r="AD800" s="1289"/>
    </row>
    <row r="801" spans="2:30">
      <c r="B801" s="1289"/>
      <c r="C801" s="1289"/>
      <c r="D801" s="1289"/>
      <c r="E801" s="1289"/>
      <c r="F801" s="1289"/>
      <c r="G801" s="1289"/>
      <c r="H801" s="1289"/>
      <c r="I801" s="1289"/>
      <c r="J801" s="1289"/>
      <c r="K801" s="1289"/>
      <c r="L801" s="1289"/>
      <c r="M801" s="1289"/>
      <c r="N801" s="1289"/>
      <c r="O801" s="1289"/>
      <c r="P801" s="1289"/>
      <c r="Q801" s="1289"/>
      <c r="R801" s="1289"/>
      <c r="S801" s="1289"/>
      <c r="T801" s="1289"/>
      <c r="U801" s="1289"/>
      <c r="V801" s="1289"/>
      <c r="W801" s="1289"/>
      <c r="X801" s="1289"/>
      <c r="Y801" s="1289"/>
      <c r="Z801" s="1289"/>
      <c r="AA801" s="1289"/>
      <c r="AB801" s="1289"/>
      <c r="AC801" s="1289"/>
      <c r="AD801" s="1289"/>
    </row>
    <row r="802" spans="2:30">
      <c r="B802" s="1289"/>
      <c r="C802" s="1289"/>
      <c r="D802" s="1289"/>
      <c r="E802" s="1289"/>
      <c r="F802" s="1289"/>
      <c r="G802" s="1289"/>
      <c r="H802" s="1289"/>
      <c r="I802" s="1289"/>
      <c r="J802" s="1289"/>
      <c r="K802" s="1289"/>
      <c r="L802" s="1289"/>
      <c r="M802" s="1289"/>
      <c r="N802" s="1289"/>
      <c r="O802" s="1289"/>
      <c r="P802" s="1289"/>
      <c r="Q802" s="1289"/>
      <c r="R802" s="1289"/>
      <c r="S802" s="1289"/>
      <c r="T802" s="1289"/>
      <c r="U802" s="1289"/>
      <c r="V802" s="1289"/>
      <c r="W802" s="1289"/>
      <c r="X802" s="1289"/>
      <c r="Y802" s="1289"/>
      <c r="Z802" s="1289"/>
      <c r="AA802" s="1289"/>
      <c r="AB802" s="1289"/>
      <c r="AC802" s="1289"/>
      <c r="AD802" s="1289"/>
    </row>
    <row r="803" spans="2:30">
      <c r="B803" s="1289"/>
      <c r="C803" s="1289"/>
      <c r="D803" s="1289"/>
      <c r="E803" s="1289"/>
      <c r="F803" s="1289"/>
      <c r="G803" s="1289"/>
      <c r="H803" s="1289"/>
      <c r="I803" s="1289"/>
      <c r="J803" s="1289"/>
      <c r="K803" s="1289"/>
      <c r="L803" s="1289"/>
      <c r="M803" s="1289"/>
      <c r="N803" s="1289"/>
      <c r="O803" s="1289"/>
      <c r="P803" s="1289"/>
      <c r="Q803" s="1289"/>
      <c r="R803" s="1289"/>
      <c r="S803" s="1289"/>
      <c r="T803" s="1289"/>
      <c r="U803" s="1289"/>
      <c r="V803" s="1289"/>
      <c r="W803" s="1289"/>
      <c r="X803" s="1289"/>
      <c r="Y803" s="1289"/>
      <c r="Z803" s="1289"/>
      <c r="AA803" s="1289"/>
      <c r="AB803" s="1289"/>
      <c r="AC803" s="1289"/>
      <c r="AD803" s="1289"/>
    </row>
    <row r="804" spans="2:30">
      <c r="B804" s="1289"/>
      <c r="C804" s="1289"/>
      <c r="D804" s="1289"/>
      <c r="E804" s="1289"/>
      <c r="F804" s="1289"/>
      <c r="G804" s="1289"/>
      <c r="H804" s="1289"/>
      <c r="I804" s="1289"/>
      <c r="J804" s="1289"/>
      <c r="K804" s="1289"/>
      <c r="L804" s="1289"/>
      <c r="M804" s="1289"/>
      <c r="N804" s="1289"/>
      <c r="O804" s="1289"/>
      <c r="P804" s="1289"/>
      <c r="Q804" s="1289"/>
      <c r="R804" s="1289"/>
      <c r="S804" s="1289"/>
      <c r="T804" s="1289"/>
      <c r="U804" s="1289"/>
      <c r="V804" s="1289"/>
      <c r="W804" s="1289"/>
      <c r="X804" s="1289"/>
      <c r="Y804" s="1289"/>
      <c r="Z804" s="1289"/>
      <c r="AA804" s="1289"/>
      <c r="AB804" s="1289"/>
      <c r="AC804" s="1289"/>
      <c r="AD804" s="1289"/>
    </row>
    <row r="805" spans="2:30">
      <c r="B805" s="1289"/>
      <c r="C805" s="1289"/>
      <c r="D805" s="1289"/>
      <c r="E805" s="1289"/>
      <c r="F805" s="1289"/>
      <c r="G805" s="1289"/>
      <c r="H805" s="1289"/>
      <c r="I805" s="1289"/>
      <c r="J805" s="1289"/>
      <c r="K805" s="1289"/>
      <c r="L805" s="1289"/>
      <c r="M805" s="1289"/>
      <c r="N805" s="1289"/>
      <c r="O805" s="1289"/>
      <c r="P805" s="1289"/>
      <c r="Q805" s="1289"/>
      <c r="R805" s="1289"/>
      <c r="S805" s="1289"/>
      <c r="T805" s="1289"/>
      <c r="U805" s="1289"/>
      <c r="V805" s="1289"/>
      <c r="W805" s="1289"/>
      <c r="X805" s="1289"/>
      <c r="Y805" s="1289"/>
      <c r="Z805" s="1289"/>
      <c r="AA805" s="1289"/>
      <c r="AB805" s="1289"/>
      <c r="AC805" s="1289"/>
      <c r="AD805" s="1289"/>
    </row>
    <row r="806" spans="2:30">
      <c r="B806" s="1289"/>
      <c r="C806" s="1289"/>
      <c r="D806" s="1289"/>
      <c r="E806" s="1289"/>
      <c r="F806" s="1289"/>
      <c r="G806" s="1289"/>
      <c r="H806" s="1289"/>
      <c r="I806" s="1289"/>
      <c r="J806" s="1289"/>
      <c r="K806" s="1289"/>
      <c r="L806" s="1289"/>
      <c r="M806" s="1289"/>
      <c r="N806" s="1289"/>
      <c r="O806" s="1289"/>
      <c r="P806" s="1289"/>
      <c r="Q806" s="1289"/>
      <c r="R806" s="1289"/>
      <c r="S806" s="1289"/>
      <c r="T806" s="1289"/>
      <c r="U806" s="1289"/>
      <c r="V806" s="1289"/>
      <c r="W806" s="1289"/>
      <c r="X806" s="1289"/>
      <c r="Y806" s="1289"/>
      <c r="Z806" s="1289"/>
      <c r="AA806" s="1289"/>
      <c r="AB806" s="1289"/>
      <c r="AC806" s="1289"/>
      <c r="AD806" s="1289"/>
    </row>
    <row r="807" spans="2:30">
      <c r="B807" s="1289"/>
      <c r="C807" s="1289"/>
      <c r="D807" s="1289"/>
      <c r="E807" s="1289"/>
      <c r="F807" s="1289"/>
      <c r="G807" s="1289"/>
      <c r="H807" s="1289"/>
      <c r="I807" s="1289"/>
      <c r="J807" s="1289"/>
      <c r="K807" s="1289"/>
      <c r="L807" s="1289"/>
      <c r="M807" s="1289"/>
      <c r="N807" s="1289"/>
      <c r="O807" s="1289"/>
      <c r="P807" s="1289"/>
      <c r="Q807" s="1289"/>
      <c r="R807" s="1289"/>
      <c r="S807" s="1289"/>
      <c r="T807" s="1289"/>
      <c r="U807" s="1289"/>
      <c r="V807" s="1289"/>
      <c r="W807" s="1289"/>
      <c r="X807" s="1289"/>
      <c r="Y807" s="1289"/>
      <c r="Z807" s="1289"/>
      <c r="AA807" s="1289"/>
      <c r="AB807" s="1289"/>
      <c r="AC807" s="1289"/>
      <c r="AD807" s="1289"/>
    </row>
    <row r="808" spans="2:30">
      <c r="B808" s="1289"/>
      <c r="C808" s="1289"/>
      <c r="D808" s="1289"/>
      <c r="E808" s="1289"/>
      <c r="F808" s="1289"/>
      <c r="G808" s="1289"/>
      <c r="H808" s="1289"/>
      <c r="I808" s="1289"/>
      <c r="J808" s="1289"/>
      <c r="K808" s="1289"/>
      <c r="L808" s="1289"/>
      <c r="M808" s="1289"/>
      <c r="N808" s="1289"/>
      <c r="O808" s="1289"/>
      <c r="P808" s="1289"/>
      <c r="Q808" s="1289"/>
      <c r="R808" s="1289"/>
      <c r="S808" s="1289"/>
      <c r="T808" s="1289"/>
      <c r="U808" s="1289"/>
      <c r="V808" s="1289"/>
      <c r="W808" s="1289"/>
      <c r="X808" s="1289"/>
      <c r="Y808" s="1289"/>
      <c r="Z808" s="1289"/>
      <c r="AA808" s="1289"/>
      <c r="AB808" s="1289"/>
      <c r="AC808" s="1289"/>
      <c r="AD808" s="1289"/>
    </row>
    <row r="809" spans="2:30">
      <c r="B809" s="1289"/>
      <c r="C809" s="1289"/>
      <c r="D809" s="1289"/>
      <c r="E809" s="1289"/>
      <c r="F809" s="1289"/>
      <c r="G809" s="1289"/>
      <c r="H809" s="1289"/>
      <c r="I809" s="1289"/>
      <c r="J809" s="1289"/>
      <c r="K809" s="1289"/>
      <c r="L809" s="1289"/>
      <c r="M809" s="1289"/>
      <c r="N809" s="1289"/>
      <c r="O809" s="1289"/>
      <c r="P809" s="1289"/>
      <c r="Q809" s="1289"/>
      <c r="R809" s="1289"/>
      <c r="S809" s="1289"/>
      <c r="T809" s="1289"/>
      <c r="U809" s="1289"/>
      <c r="V809" s="1289"/>
      <c r="W809" s="1289"/>
      <c r="X809" s="1289"/>
      <c r="Y809" s="1289"/>
      <c r="Z809" s="1289"/>
      <c r="AA809" s="1289"/>
      <c r="AB809" s="1289"/>
      <c r="AC809" s="1289"/>
      <c r="AD809" s="1289"/>
    </row>
    <row r="810" spans="2:30">
      <c r="B810" s="1289"/>
      <c r="C810" s="1289"/>
      <c r="D810" s="1289"/>
      <c r="E810" s="1289"/>
      <c r="F810" s="1289"/>
      <c r="G810" s="1289"/>
      <c r="H810" s="1289"/>
      <c r="I810" s="1289"/>
      <c r="J810" s="1289"/>
      <c r="K810" s="1289"/>
      <c r="L810" s="1289"/>
      <c r="M810" s="1289"/>
      <c r="N810" s="1289"/>
      <c r="O810" s="1289"/>
      <c r="P810" s="1289"/>
      <c r="Q810" s="1289"/>
      <c r="R810" s="1289"/>
      <c r="S810" s="1289"/>
      <c r="T810" s="1289"/>
      <c r="U810" s="1289"/>
      <c r="V810" s="1289"/>
      <c r="W810" s="1289"/>
      <c r="X810" s="1289"/>
      <c r="Y810" s="1289"/>
      <c r="Z810" s="1289"/>
      <c r="AA810" s="1289"/>
      <c r="AB810" s="1289"/>
      <c r="AC810" s="1289"/>
      <c r="AD810" s="1289"/>
    </row>
    <row r="811" spans="2:30">
      <c r="B811" s="1289"/>
      <c r="C811" s="1289"/>
      <c r="D811" s="1289"/>
      <c r="E811" s="1289"/>
      <c r="F811" s="1289"/>
      <c r="G811" s="1289"/>
      <c r="H811" s="1289"/>
      <c r="I811" s="1289"/>
      <c r="J811" s="1289"/>
      <c r="K811" s="1289"/>
      <c r="L811" s="1289"/>
      <c r="M811" s="1289"/>
      <c r="N811" s="1289"/>
      <c r="O811" s="1289"/>
      <c r="P811" s="1289"/>
      <c r="Q811" s="1289"/>
      <c r="R811" s="1289"/>
      <c r="S811" s="1289"/>
      <c r="T811" s="1289"/>
      <c r="U811" s="1289"/>
      <c r="V811" s="1289"/>
      <c r="W811" s="1289"/>
      <c r="X811" s="1289"/>
      <c r="Y811" s="1289"/>
      <c r="Z811" s="1289"/>
      <c r="AA811" s="1289"/>
      <c r="AB811" s="1289"/>
      <c r="AC811" s="1289"/>
      <c r="AD811" s="1289"/>
    </row>
    <row r="812" spans="2:30">
      <c r="B812" s="1289"/>
      <c r="C812" s="1289"/>
      <c r="D812" s="1289"/>
      <c r="E812" s="1289"/>
      <c r="F812" s="1289"/>
      <c r="G812" s="1289"/>
      <c r="H812" s="1289"/>
      <c r="I812" s="1289"/>
      <c r="J812" s="1289"/>
      <c r="K812" s="1289"/>
      <c r="L812" s="1289"/>
      <c r="M812" s="1289"/>
      <c r="N812" s="1289"/>
      <c r="O812" s="1289"/>
      <c r="P812" s="1289"/>
      <c r="Q812" s="1289"/>
      <c r="R812" s="1289"/>
      <c r="S812" s="1289"/>
      <c r="T812" s="1289"/>
      <c r="U812" s="1289"/>
      <c r="V812" s="1289"/>
      <c r="W812" s="1289"/>
      <c r="X812" s="1289"/>
      <c r="Y812" s="1289"/>
      <c r="Z812" s="1289"/>
      <c r="AA812" s="1289"/>
      <c r="AB812" s="1289"/>
      <c r="AC812" s="1289"/>
      <c r="AD812" s="1289"/>
    </row>
    <row r="813" spans="2:30">
      <c r="B813" s="1289"/>
      <c r="C813" s="1289"/>
      <c r="D813" s="1289"/>
      <c r="E813" s="1289"/>
      <c r="F813" s="1289"/>
      <c r="G813" s="1289"/>
      <c r="H813" s="1289"/>
      <c r="I813" s="1289"/>
      <c r="J813" s="1289"/>
      <c r="K813" s="1289"/>
      <c r="L813" s="1289"/>
      <c r="M813" s="1289"/>
      <c r="N813" s="1289"/>
      <c r="O813" s="1289"/>
      <c r="P813" s="1289"/>
      <c r="Q813" s="1289"/>
      <c r="R813" s="1289"/>
      <c r="S813" s="1289"/>
      <c r="T813" s="1289"/>
      <c r="U813" s="1289"/>
      <c r="V813" s="1289"/>
      <c r="W813" s="1289"/>
      <c r="X813" s="1289"/>
      <c r="Y813" s="1289"/>
      <c r="Z813" s="1289"/>
      <c r="AA813" s="1289"/>
      <c r="AB813" s="1289"/>
      <c r="AC813" s="1289"/>
      <c r="AD813" s="1289"/>
    </row>
    <row r="814" spans="2:30">
      <c r="B814" s="1289"/>
      <c r="C814" s="1289"/>
      <c r="D814" s="1289"/>
      <c r="E814" s="1289"/>
      <c r="F814" s="1289"/>
      <c r="G814" s="1289"/>
      <c r="H814" s="1289"/>
      <c r="I814" s="1289"/>
      <c r="J814" s="1289"/>
      <c r="K814" s="1289"/>
      <c r="L814" s="1289"/>
      <c r="M814" s="1289"/>
      <c r="N814" s="1289"/>
      <c r="O814" s="1289"/>
      <c r="P814" s="1289"/>
      <c r="Q814" s="1289"/>
      <c r="R814" s="1289"/>
      <c r="S814" s="1289"/>
      <c r="T814" s="1289"/>
      <c r="U814" s="1289"/>
      <c r="V814" s="1289"/>
      <c r="W814" s="1289"/>
      <c r="X814" s="1289"/>
      <c r="Y814" s="1289"/>
      <c r="Z814" s="1289"/>
      <c r="AA814" s="1289"/>
      <c r="AB814" s="1289"/>
      <c r="AC814" s="1289"/>
      <c r="AD814" s="1289"/>
    </row>
    <row r="815" spans="2:30">
      <c r="B815" s="1289"/>
      <c r="C815" s="1289"/>
      <c r="D815" s="1289"/>
      <c r="E815" s="1289"/>
      <c r="F815" s="1289"/>
      <c r="G815" s="1289"/>
      <c r="H815" s="1289"/>
      <c r="I815" s="1289"/>
      <c r="J815" s="1289"/>
      <c r="K815" s="1289"/>
      <c r="L815" s="1289"/>
      <c r="M815" s="1289"/>
      <c r="N815" s="1289"/>
      <c r="O815" s="1289"/>
      <c r="P815" s="1289"/>
      <c r="Q815" s="1289"/>
      <c r="R815" s="1289"/>
      <c r="S815" s="1289"/>
      <c r="T815" s="1289"/>
      <c r="U815" s="1289"/>
      <c r="V815" s="1289"/>
      <c r="W815" s="1289"/>
      <c r="X815" s="1289"/>
      <c r="Y815" s="1289"/>
      <c r="Z815" s="1289"/>
      <c r="AA815" s="1289"/>
      <c r="AB815" s="1289"/>
      <c r="AC815" s="1289"/>
      <c r="AD815" s="1289"/>
    </row>
    <row r="816" spans="2:30">
      <c r="B816" s="1289"/>
      <c r="C816" s="1289"/>
      <c r="D816" s="1289"/>
      <c r="E816" s="1289"/>
      <c r="F816" s="1289"/>
      <c r="G816" s="1289"/>
      <c r="H816" s="1289"/>
      <c r="I816" s="1289"/>
      <c r="J816" s="1289"/>
      <c r="K816" s="1289"/>
      <c r="L816" s="1289"/>
      <c r="M816" s="1289"/>
      <c r="N816" s="1289"/>
      <c r="O816" s="1289"/>
      <c r="P816" s="1289"/>
      <c r="Q816" s="1289"/>
      <c r="R816" s="1289"/>
      <c r="S816" s="1289"/>
      <c r="T816" s="1289"/>
      <c r="U816" s="1289"/>
      <c r="V816" s="1289"/>
      <c r="W816" s="1289"/>
      <c r="X816" s="1289"/>
      <c r="Y816" s="1289"/>
      <c r="Z816" s="1289"/>
      <c r="AA816" s="1289"/>
      <c r="AB816" s="1289"/>
      <c r="AC816" s="1289"/>
      <c r="AD816" s="1289"/>
    </row>
    <row r="817" spans="2:30">
      <c r="B817" s="1289"/>
      <c r="C817" s="1289"/>
      <c r="D817" s="1289"/>
      <c r="E817" s="1289"/>
      <c r="F817" s="1289"/>
      <c r="G817" s="1289"/>
      <c r="H817" s="1289"/>
      <c r="I817" s="1289"/>
      <c r="J817" s="1289"/>
      <c r="K817" s="1289"/>
      <c r="L817" s="1289"/>
      <c r="M817" s="1289"/>
      <c r="N817" s="1289"/>
      <c r="O817" s="1289"/>
      <c r="P817" s="1289"/>
      <c r="Q817" s="1289"/>
      <c r="R817" s="1289"/>
      <c r="S817" s="1289"/>
      <c r="T817" s="1289"/>
      <c r="U817" s="1289"/>
      <c r="V817" s="1289"/>
      <c r="W817" s="1289"/>
      <c r="X817" s="1289"/>
      <c r="Y817" s="1289"/>
      <c r="Z817" s="1289"/>
      <c r="AA817" s="1289"/>
      <c r="AB817" s="1289"/>
      <c r="AC817" s="1289"/>
      <c r="AD817" s="1289"/>
    </row>
    <row r="818" spans="2:30">
      <c r="B818" s="1289"/>
      <c r="C818" s="1289"/>
      <c r="D818" s="1289"/>
      <c r="E818" s="1289"/>
      <c r="F818" s="1289"/>
      <c r="G818" s="1289"/>
      <c r="H818" s="1289"/>
      <c r="I818" s="1289"/>
      <c r="J818" s="1289"/>
      <c r="K818" s="1289"/>
      <c r="L818" s="1289"/>
      <c r="M818" s="1289"/>
      <c r="N818" s="1289"/>
      <c r="O818" s="1289"/>
      <c r="P818" s="1289"/>
      <c r="Q818" s="1289"/>
      <c r="R818" s="1289"/>
      <c r="S818" s="1289"/>
      <c r="T818" s="1289"/>
      <c r="U818" s="1289"/>
      <c r="V818" s="1289"/>
      <c r="W818" s="1289"/>
      <c r="X818" s="1289"/>
      <c r="Y818" s="1289"/>
      <c r="Z818" s="1289"/>
      <c r="AA818" s="1289"/>
      <c r="AB818" s="1289"/>
      <c r="AC818" s="1289"/>
      <c r="AD818" s="1289"/>
    </row>
    <row r="819" spans="2:30">
      <c r="B819" s="1289"/>
      <c r="C819" s="1289"/>
      <c r="D819" s="1289"/>
      <c r="E819" s="1289"/>
      <c r="F819" s="1289"/>
      <c r="G819" s="1289"/>
      <c r="H819" s="1289"/>
      <c r="I819" s="1289"/>
      <c r="J819" s="1289"/>
      <c r="K819" s="1289"/>
      <c r="L819" s="1289"/>
      <c r="M819" s="1289"/>
      <c r="N819" s="1289"/>
      <c r="O819" s="1289"/>
      <c r="P819" s="1289"/>
      <c r="Q819" s="1289"/>
      <c r="R819" s="1289"/>
      <c r="S819" s="1289"/>
      <c r="T819" s="1289"/>
      <c r="U819" s="1289"/>
      <c r="V819" s="1289"/>
      <c r="W819" s="1289"/>
      <c r="X819" s="1289"/>
      <c r="Y819" s="1289"/>
      <c r="Z819" s="1289"/>
      <c r="AA819" s="1289"/>
      <c r="AB819" s="1289"/>
      <c r="AC819" s="1289"/>
      <c r="AD819" s="1289"/>
    </row>
    <row r="820" spans="2:30">
      <c r="B820" s="1289"/>
      <c r="C820" s="1289"/>
      <c r="D820" s="1289"/>
      <c r="E820" s="1289"/>
      <c r="F820" s="1289"/>
      <c r="G820" s="1289"/>
      <c r="H820" s="1289"/>
      <c r="I820" s="1289"/>
      <c r="J820" s="1289"/>
      <c r="K820" s="1289"/>
      <c r="L820" s="1289"/>
      <c r="M820" s="1289"/>
      <c r="N820" s="1289"/>
      <c r="O820" s="1289"/>
      <c r="P820" s="1289"/>
      <c r="Q820" s="1289"/>
      <c r="R820" s="1289"/>
      <c r="S820" s="1289"/>
      <c r="T820" s="1289"/>
      <c r="U820" s="1289"/>
      <c r="V820" s="1289"/>
      <c r="W820" s="1289"/>
      <c r="X820" s="1289"/>
      <c r="Y820" s="1289"/>
      <c r="Z820" s="1289"/>
      <c r="AA820" s="1289"/>
      <c r="AB820" s="1289"/>
      <c r="AC820" s="1289"/>
      <c r="AD820" s="1289"/>
    </row>
    <row r="821" spans="2:30">
      <c r="B821" s="1289"/>
      <c r="C821" s="1289"/>
      <c r="D821" s="1289"/>
      <c r="E821" s="1289"/>
      <c r="F821" s="1289"/>
      <c r="G821" s="1289"/>
      <c r="H821" s="1289"/>
      <c r="I821" s="1289"/>
      <c r="J821" s="1289"/>
      <c r="K821" s="1289"/>
      <c r="L821" s="1289"/>
      <c r="M821" s="1289"/>
      <c r="N821" s="1289"/>
      <c r="O821" s="1289"/>
      <c r="P821" s="1289"/>
      <c r="Q821" s="1289"/>
      <c r="R821" s="1289"/>
      <c r="S821" s="1289"/>
      <c r="T821" s="1289"/>
      <c r="U821" s="1289"/>
      <c r="V821" s="1289"/>
      <c r="W821" s="1289"/>
      <c r="X821" s="1289"/>
      <c r="Y821" s="1289"/>
      <c r="Z821" s="1289"/>
      <c r="AA821" s="1289"/>
      <c r="AB821" s="1289"/>
      <c r="AC821" s="1289"/>
      <c r="AD821" s="1289"/>
    </row>
    <row r="822" spans="2:30">
      <c r="B822" s="1289"/>
      <c r="C822" s="1289"/>
      <c r="D822" s="1289"/>
      <c r="E822" s="1289"/>
      <c r="F822" s="1289"/>
      <c r="G822" s="1289"/>
      <c r="H822" s="1289"/>
      <c r="I822" s="1289"/>
      <c r="J822" s="1289"/>
      <c r="K822" s="1289"/>
      <c r="L822" s="1289"/>
      <c r="M822" s="1289"/>
      <c r="N822" s="1289"/>
      <c r="O822" s="1289"/>
      <c r="P822" s="1289"/>
      <c r="Q822" s="1289"/>
      <c r="R822" s="1289"/>
      <c r="S822" s="1289"/>
      <c r="T822" s="1289"/>
      <c r="U822" s="1289"/>
      <c r="V822" s="1289"/>
      <c r="W822" s="1289"/>
      <c r="X822" s="1289"/>
      <c r="Y822" s="1289"/>
      <c r="Z822" s="1289"/>
      <c r="AA822" s="1289"/>
      <c r="AB822" s="1289"/>
      <c r="AC822" s="1289"/>
      <c r="AD822" s="1289"/>
    </row>
    <row r="823" spans="2:30">
      <c r="B823" s="1289"/>
      <c r="C823" s="1289"/>
      <c r="D823" s="1289"/>
      <c r="E823" s="1289"/>
      <c r="F823" s="1289"/>
      <c r="G823" s="1289"/>
      <c r="H823" s="1289"/>
      <c r="I823" s="1289"/>
      <c r="J823" s="1289"/>
      <c r="K823" s="1289"/>
      <c r="L823" s="1289"/>
      <c r="M823" s="1289"/>
      <c r="N823" s="1289"/>
      <c r="O823" s="1289"/>
      <c r="P823" s="1289"/>
      <c r="Q823" s="1289"/>
      <c r="R823" s="1289"/>
      <c r="S823" s="1289"/>
      <c r="T823" s="1289"/>
      <c r="U823" s="1289"/>
      <c r="V823" s="1289"/>
      <c r="W823" s="1289"/>
      <c r="X823" s="1289"/>
      <c r="Y823" s="1289"/>
      <c r="Z823" s="1289"/>
      <c r="AA823" s="1289"/>
      <c r="AB823" s="1289"/>
      <c r="AC823" s="1289"/>
      <c r="AD823" s="1289"/>
    </row>
    <row r="824" spans="2:30">
      <c r="B824" s="1289"/>
      <c r="C824" s="1289"/>
      <c r="D824" s="1289"/>
      <c r="E824" s="1289"/>
      <c r="F824" s="1289"/>
      <c r="G824" s="1289"/>
      <c r="H824" s="1289"/>
      <c r="I824" s="1289"/>
      <c r="J824" s="1289"/>
      <c r="K824" s="1289"/>
      <c r="L824" s="1289"/>
      <c r="M824" s="1289"/>
      <c r="N824" s="1289"/>
      <c r="O824" s="1289"/>
      <c r="P824" s="1289"/>
      <c r="Q824" s="1289"/>
      <c r="R824" s="1289"/>
      <c r="S824" s="1289"/>
      <c r="T824" s="1289"/>
      <c r="U824" s="1289"/>
      <c r="V824" s="1289"/>
      <c r="W824" s="1289"/>
      <c r="X824" s="1289"/>
      <c r="Y824" s="1289"/>
      <c r="Z824" s="1289"/>
      <c r="AA824" s="1289"/>
      <c r="AB824" s="1289"/>
      <c r="AC824" s="1289"/>
      <c r="AD824" s="1289"/>
    </row>
    <row r="825" spans="2:30">
      <c r="B825" s="1289"/>
      <c r="C825" s="1289"/>
      <c r="D825" s="1289"/>
      <c r="E825" s="1289"/>
      <c r="F825" s="1289"/>
      <c r="G825" s="1289"/>
      <c r="H825" s="1289"/>
      <c r="I825" s="1289"/>
      <c r="J825" s="1289"/>
      <c r="K825" s="1289"/>
      <c r="L825" s="1289"/>
      <c r="M825" s="1289"/>
      <c r="N825" s="1289"/>
      <c r="O825" s="1289"/>
      <c r="P825" s="1289"/>
      <c r="Q825" s="1289"/>
      <c r="R825" s="1289"/>
      <c r="S825" s="1289"/>
      <c r="T825" s="1289"/>
      <c r="U825" s="1289"/>
      <c r="V825" s="1289"/>
      <c r="W825" s="1289"/>
      <c r="X825" s="1289"/>
      <c r="Y825" s="1289"/>
      <c r="Z825" s="1289"/>
      <c r="AA825" s="1289"/>
      <c r="AB825" s="1289"/>
      <c r="AC825" s="1289"/>
      <c r="AD825" s="1289"/>
    </row>
    <row r="826" spans="2:30">
      <c r="B826" s="1289"/>
      <c r="C826" s="1289"/>
      <c r="D826" s="1289"/>
      <c r="E826" s="1289"/>
      <c r="F826" s="1289"/>
      <c r="G826" s="1289"/>
      <c r="H826" s="1289"/>
      <c r="I826" s="1289"/>
      <c r="J826" s="1289"/>
      <c r="K826" s="1289"/>
      <c r="L826" s="1289"/>
      <c r="M826" s="1289"/>
      <c r="N826" s="1289"/>
      <c r="O826" s="1289"/>
      <c r="P826" s="1289"/>
      <c r="Q826" s="1289"/>
      <c r="R826" s="1289"/>
      <c r="S826" s="1289"/>
      <c r="T826" s="1289"/>
      <c r="U826" s="1289"/>
      <c r="V826" s="1289"/>
      <c r="W826" s="1289"/>
      <c r="X826" s="1289"/>
      <c r="Y826" s="1289"/>
      <c r="Z826" s="1289"/>
      <c r="AA826" s="1289"/>
      <c r="AB826" s="1289"/>
      <c r="AC826" s="1289"/>
      <c r="AD826" s="1289"/>
    </row>
    <row r="827" spans="2:30">
      <c r="B827" s="1289"/>
      <c r="C827" s="1289"/>
      <c r="D827" s="1289"/>
      <c r="E827" s="1289"/>
      <c r="F827" s="1289"/>
      <c r="G827" s="1289"/>
      <c r="H827" s="1289"/>
      <c r="I827" s="1289"/>
      <c r="J827" s="1289"/>
      <c r="K827" s="1289"/>
      <c r="L827" s="1289"/>
      <c r="M827" s="1289"/>
      <c r="N827" s="1289"/>
      <c r="O827" s="1289"/>
      <c r="P827" s="1289"/>
      <c r="Q827" s="1289"/>
      <c r="R827" s="1289"/>
      <c r="S827" s="1289"/>
      <c r="T827" s="1289"/>
      <c r="U827" s="1289"/>
      <c r="V827" s="1289"/>
      <c r="W827" s="1289"/>
      <c r="X827" s="1289"/>
      <c r="Y827" s="1289"/>
      <c r="Z827" s="1289"/>
      <c r="AA827" s="1289"/>
      <c r="AB827" s="1289"/>
      <c r="AC827" s="1289"/>
      <c r="AD827" s="1289"/>
    </row>
    <row r="828" spans="2:30">
      <c r="B828" s="1289"/>
      <c r="C828" s="1289"/>
      <c r="D828" s="1289"/>
      <c r="E828" s="1289"/>
      <c r="F828" s="1289"/>
      <c r="G828" s="1289"/>
      <c r="H828" s="1289"/>
      <c r="I828" s="1289"/>
      <c r="J828" s="1289"/>
      <c r="K828" s="1289"/>
      <c r="L828" s="1289"/>
      <c r="M828" s="1289"/>
      <c r="N828" s="1289"/>
      <c r="O828" s="1289"/>
      <c r="P828" s="1289"/>
      <c r="Q828" s="1289"/>
      <c r="R828" s="1289"/>
      <c r="S828" s="1289"/>
      <c r="T828" s="1289"/>
      <c r="U828" s="1289"/>
      <c r="V828" s="1289"/>
      <c r="W828" s="1289"/>
      <c r="X828" s="1289"/>
      <c r="Y828" s="1289"/>
      <c r="Z828" s="1289"/>
      <c r="AA828" s="1289"/>
      <c r="AB828" s="1289"/>
      <c r="AC828" s="1289"/>
      <c r="AD828" s="1289"/>
    </row>
    <row r="829" spans="2:30">
      <c r="B829" s="1289"/>
      <c r="C829" s="1289"/>
      <c r="D829" s="1289"/>
      <c r="E829" s="1289"/>
      <c r="F829" s="1289"/>
      <c r="G829" s="1289"/>
      <c r="H829" s="1289"/>
      <c r="I829" s="1289"/>
      <c r="J829" s="1289"/>
      <c r="K829" s="1289"/>
      <c r="L829" s="1289"/>
      <c r="M829" s="1289"/>
      <c r="N829" s="1289"/>
      <c r="O829" s="1289"/>
      <c r="P829" s="1289"/>
      <c r="Q829" s="1289"/>
      <c r="R829" s="1289"/>
      <c r="S829" s="1289"/>
      <c r="T829" s="1289"/>
      <c r="U829" s="1289"/>
      <c r="V829" s="1289"/>
      <c r="W829" s="1289"/>
      <c r="X829" s="1289"/>
      <c r="Y829" s="1289"/>
      <c r="Z829" s="1289"/>
      <c r="AA829" s="1289"/>
      <c r="AB829" s="1289"/>
      <c r="AC829" s="1289"/>
      <c r="AD829" s="1289"/>
    </row>
    <row r="830" spans="2:30">
      <c r="B830" s="1289"/>
      <c r="C830" s="1289"/>
      <c r="D830" s="1289"/>
      <c r="E830" s="1289"/>
      <c r="F830" s="1289"/>
      <c r="G830" s="1289"/>
      <c r="H830" s="1289"/>
      <c r="I830" s="1289"/>
      <c r="J830" s="1289"/>
      <c r="K830" s="1289"/>
      <c r="L830" s="1289"/>
      <c r="M830" s="1289"/>
      <c r="N830" s="1289"/>
      <c r="O830" s="1289"/>
      <c r="P830" s="1289"/>
      <c r="Q830" s="1289"/>
      <c r="R830" s="1289"/>
      <c r="S830" s="1289"/>
      <c r="T830" s="1289"/>
      <c r="U830" s="1289"/>
      <c r="V830" s="1289"/>
      <c r="W830" s="1289"/>
      <c r="X830" s="1289"/>
      <c r="Y830" s="1289"/>
      <c r="Z830" s="1289"/>
      <c r="AA830" s="1289"/>
      <c r="AB830" s="1289"/>
      <c r="AC830" s="1289"/>
      <c r="AD830" s="1289"/>
    </row>
    <row r="831" spans="2:30">
      <c r="B831" s="1289"/>
      <c r="C831" s="1289"/>
      <c r="D831" s="1289"/>
      <c r="E831" s="1289"/>
      <c r="F831" s="1289"/>
      <c r="G831" s="1289"/>
      <c r="H831" s="1289"/>
      <c r="I831" s="1289"/>
      <c r="J831" s="1289"/>
      <c r="K831" s="1289"/>
      <c r="L831" s="1289"/>
      <c r="M831" s="1289"/>
      <c r="N831" s="1289"/>
      <c r="O831" s="1289"/>
      <c r="P831" s="1289"/>
      <c r="Q831" s="1289"/>
      <c r="R831" s="1289"/>
      <c r="S831" s="1289"/>
      <c r="T831" s="1289"/>
      <c r="U831" s="1289"/>
      <c r="V831" s="1289"/>
      <c r="W831" s="1289"/>
      <c r="X831" s="1289"/>
      <c r="Y831" s="1289"/>
      <c r="Z831" s="1289"/>
      <c r="AA831" s="1289"/>
      <c r="AB831" s="1289"/>
      <c r="AC831" s="1289"/>
      <c r="AD831" s="1289"/>
    </row>
    <row r="832" spans="2:30">
      <c r="B832" s="1289"/>
      <c r="C832" s="1289"/>
      <c r="D832" s="1289"/>
      <c r="E832" s="1289"/>
      <c r="F832" s="1289"/>
      <c r="G832" s="1289"/>
      <c r="H832" s="1289"/>
      <c r="I832" s="1289"/>
      <c r="J832" s="1289"/>
      <c r="K832" s="1289"/>
      <c r="L832" s="1289"/>
      <c r="M832" s="1289"/>
      <c r="N832" s="1289"/>
      <c r="O832" s="1289"/>
      <c r="P832" s="1289"/>
      <c r="Q832" s="1289"/>
      <c r="R832" s="1289"/>
      <c r="S832" s="1289"/>
      <c r="T832" s="1289"/>
      <c r="U832" s="1289"/>
      <c r="V832" s="1289"/>
      <c r="W832" s="1289"/>
      <c r="X832" s="1289"/>
      <c r="Y832" s="1289"/>
      <c r="Z832" s="1289"/>
      <c r="AA832" s="1289"/>
      <c r="AB832" s="1289"/>
      <c r="AC832" s="1289"/>
      <c r="AD832" s="1289"/>
    </row>
    <row r="833" spans="2:30">
      <c r="B833" s="1289"/>
      <c r="C833" s="1289"/>
      <c r="D833" s="1289"/>
      <c r="E833" s="1289"/>
      <c r="F833" s="1289"/>
      <c r="G833" s="1289"/>
      <c r="H833" s="1289"/>
      <c r="I833" s="1289"/>
      <c r="J833" s="1289"/>
      <c r="K833" s="1289"/>
      <c r="L833" s="1289"/>
      <c r="M833" s="1289"/>
      <c r="N833" s="1289"/>
      <c r="O833" s="1289"/>
      <c r="P833" s="1289"/>
      <c r="Q833" s="1289"/>
      <c r="R833" s="1289"/>
      <c r="S833" s="1289"/>
      <c r="T833" s="1289"/>
      <c r="U833" s="1289"/>
      <c r="V833" s="1289"/>
      <c r="W833" s="1289"/>
      <c r="X833" s="1289"/>
      <c r="Y833" s="1289"/>
      <c r="Z833" s="1289"/>
      <c r="AA833" s="1289"/>
      <c r="AB833" s="1289"/>
      <c r="AC833" s="1289"/>
      <c r="AD833" s="1289"/>
    </row>
    <row r="834" spans="2:30">
      <c r="B834" s="1289"/>
      <c r="C834" s="1289"/>
      <c r="D834" s="1289"/>
      <c r="E834" s="1289"/>
      <c r="F834" s="1289"/>
      <c r="G834" s="1289"/>
      <c r="H834" s="1289"/>
      <c r="I834" s="1289"/>
      <c r="J834" s="1289"/>
      <c r="K834" s="1289"/>
      <c r="L834" s="1289"/>
      <c r="M834" s="1289"/>
      <c r="N834" s="1289"/>
      <c r="O834" s="1289"/>
      <c r="P834" s="1289"/>
      <c r="Q834" s="1289"/>
      <c r="R834" s="1289"/>
      <c r="S834" s="1289"/>
      <c r="T834" s="1289"/>
      <c r="U834" s="1289"/>
      <c r="V834" s="1289"/>
      <c r="W834" s="1289"/>
      <c r="X834" s="1289"/>
      <c r="Y834" s="1289"/>
      <c r="Z834" s="1289"/>
      <c r="AA834" s="1289"/>
      <c r="AB834" s="1289"/>
      <c r="AC834" s="1289"/>
      <c r="AD834" s="1289"/>
    </row>
    <row r="835" spans="2:30">
      <c r="B835" s="1289"/>
      <c r="C835" s="1289"/>
      <c r="D835" s="1289"/>
      <c r="E835" s="1289"/>
      <c r="F835" s="1289"/>
      <c r="G835" s="1289"/>
      <c r="H835" s="1289"/>
      <c r="I835" s="1289"/>
      <c r="J835" s="1289"/>
      <c r="K835" s="1289"/>
      <c r="L835" s="1289"/>
      <c r="M835" s="1289"/>
      <c r="N835" s="1289"/>
      <c r="O835" s="1289"/>
      <c r="P835" s="1289"/>
      <c r="Q835" s="1289"/>
      <c r="R835" s="1289"/>
      <c r="S835" s="1289"/>
      <c r="T835" s="1289"/>
      <c r="U835" s="1289"/>
      <c r="V835" s="1289"/>
      <c r="W835" s="1289"/>
      <c r="X835" s="1289"/>
      <c r="Y835" s="1289"/>
      <c r="Z835" s="1289"/>
      <c r="AA835" s="1289"/>
      <c r="AB835" s="1289"/>
      <c r="AC835" s="1289"/>
      <c r="AD835" s="1289"/>
    </row>
    <row r="836" spans="2:30">
      <c r="B836" s="1289"/>
      <c r="C836" s="1289"/>
      <c r="D836" s="1289"/>
      <c r="E836" s="1289"/>
      <c r="F836" s="1289"/>
      <c r="G836" s="1289"/>
      <c r="H836" s="1289"/>
      <c r="I836" s="1289"/>
      <c r="J836" s="1289"/>
      <c r="K836" s="1289"/>
      <c r="L836" s="1289"/>
      <c r="M836" s="1289"/>
      <c r="N836" s="1289"/>
      <c r="O836" s="1289"/>
      <c r="P836" s="1289"/>
      <c r="Q836" s="1289"/>
      <c r="R836" s="1289"/>
      <c r="S836" s="1289"/>
      <c r="T836" s="1289"/>
      <c r="U836" s="1289"/>
      <c r="V836" s="1289"/>
      <c r="W836" s="1289"/>
      <c r="X836" s="1289"/>
      <c r="Y836" s="1289"/>
      <c r="Z836" s="1289"/>
      <c r="AA836" s="1289"/>
      <c r="AB836" s="1289"/>
      <c r="AC836" s="1289"/>
      <c r="AD836" s="1289"/>
    </row>
    <row r="837" spans="2:30">
      <c r="B837" s="1289"/>
      <c r="C837" s="1289"/>
      <c r="D837" s="1289"/>
      <c r="E837" s="1289"/>
      <c r="F837" s="1289"/>
      <c r="G837" s="1289"/>
      <c r="H837" s="1289"/>
      <c r="I837" s="1289"/>
      <c r="J837" s="1289"/>
      <c r="K837" s="1289"/>
      <c r="L837" s="1289"/>
      <c r="M837" s="1289"/>
      <c r="N837" s="1289"/>
      <c r="O837" s="1289"/>
      <c r="P837" s="1289"/>
      <c r="Q837" s="1289"/>
      <c r="R837" s="1289"/>
      <c r="S837" s="1289"/>
      <c r="T837" s="1289"/>
      <c r="U837" s="1289"/>
      <c r="V837" s="1289"/>
      <c r="W837" s="1289"/>
      <c r="X837" s="1289"/>
      <c r="Y837" s="1289"/>
      <c r="Z837" s="1289"/>
      <c r="AA837" s="1289"/>
      <c r="AB837" s="1289"/>
      <c r="AC837" s="1289"/>
      <c r="AD837" s="1289"/>
    </row>
    <row r="838" spans="2:30">
      <c r="B838" s="1289"/>
      <c r="C838" s="1289"/>
      <c r="D838" s="1289"/>
      <c r="E838" s="1289"/>
      <c r="F838" s="1289"/>
      <c r="G838" s="1289"/>
      <c r="H838" s="1289"/>
      <c r="I838" s="1289"/>
      <c r="J838" s="1289"/>
      <c r="K838" s="1289"/>
      <c r="L838" s="1289"/>
      <c r="M838" s="1289"/>
      <c r="N838" s="1289"/>
      <c r="O838" s="1289"/>
      <c r="P838" s="1289"/>
      <c r="Q838" s="1289"/>
      <c r="R838" s="1289"/>
      <c r="S838" s="1289"/>
      <c r="T838" s="1289"/>
      <c r="U838" s="1289"/>
      <c r="V838" s="1289"/>
      <c r="W838" s="1289"/>
      <c r="X838" s="1289"/>
      <c r="Y838" s="1289"/>
      <c r="Z838" s="1289"/>
      <c r="AA838" s="1289"/>
      <c r="AB838" s="1289"/>
      <c r="AC838" s="1289"/>
      <c r="AD838" s="1289"/>
    </row>
    <row r="839" spans="2:30">
      <c r="B839" s="1289"/>
      <c r="C839" s="1289"/>
      <c r="D839" s="1289"/>
      <c r="E839" s="1289"/>
      <c r="F839" s="1289"/>
      <c r="G839" s="1289"/>
      <c r="H839" s="1289"/>
      <c r="I839" s="1289"/>
      <c r="J839" s="1289"/>
      <c r="K839" s="1289"/>
      <c r="L839" s="1289"/>
      <c r="M839" s="1289"/>
      <c r="N839" s="1289"/>
      <c r="O839" s="1289"/>
      <c r="P839" s="1289"/>
      <c r="Q839" s="1289"/>
      <c r="R839" s="1289"/>
      <c r="S839" s="1289"/>
      <c r="T839" s="1289"/>
      <c r="U839" s="1289"/>
      <c r="V839" s="1289"/>
      <c r="W839" s="1289"/>
      <c r="X839" s="1289"/>
      <c r="Y839" s="1289"/>
      <c r="Z839" s="1289"/>
      <c r="AA839" s="1289"/>
      <c r="AB839" s="1289"/>
      <c r="AC839" s="1289"/>
      <c r="AD839" s="1289"/>
    </row>
    <row r="840" spans="2:30">
      <c r="B840" s="1289"/>
      <c r="C840" s="1289"/>
      <c r="D840" s="1289"/>
      <c r="E840" s="1289"/>
      <c r="F840" s="1289"/>
      <c r="G840" s="1289"/>
      <c r="H840" s="1289"/>
      <c r="I840" s="1289"/>
      <c r="J840" s="1289"/>
      <c r="K840" s="1289"/>
      <c r="L840" s="1289"/>
      <c r="M840" s="1289"/>
      <c r="N840" s="1289"/>
      <c r="O840" s="1289"/>
      <c r="P840" s="1289"/>
      <c r="Q840" s="1289"/>
      <c r="R840" s="1289"/>
      <c r="S840" s="1289"/>
      <c r="T840" s="1289"/>
      <c r="U840" s="1289"/>
      <c r="V840" s="1289"/>
      <c r="W840" s="1289"/>
      <c r="X840" s="1289"/>
      <c r="Y840" s="1289"/>
      <c r="Z840" s="1289"/>
      <c r="AA840" s="1289"/>
      <c r="AB840" s="1289"/>
      <c r="AC840" s="1289"/>
      <c r="AD840" s="1289"/>
    </row>
    <row r="841" spans="2:30">
      <c r="B841" s="1289"/>
      <c r="C841" s="1289"/>
      <c r="D841" s="1289"/>
      <c r="E841" s="1289"/>
      <c r="F841" s="1289"/>
      <c r="G841" s="1289"/>
      <c r="H841" s="1289"/>
      <c r="I841" s="1289"/>
      <c r="J841" s="1289"/>
      <c r="K841" s="1289"/>
      <c r="L841" s="1289"/>
      <c r="M841" s="1289"/>
      <c r="N841" s="1289"/>
      <c r="O841" s="1289"/>
      <c r="P841" s="1289"/>
      <c r="Q841" s="1289"/>
      <c r="R841" s="1289"/>
      <c r="S841" s="1289"/>
      <c r="T841" s="1289"/>
      <c r="U841" s="1289"/>
      <c r="V841" s="1289"/>
      <c r="W841" s="1289"/>
      <c r="X841" s="1289"/>
      <c r="Y841" s="1289"/>
      <c r="Z841" s="1289"/>
      <c r="AA841" s="1289"/>
      <c r="AB841" s="1289"/>
      <c r="AC841" s="1289"/>
      <c r="AD841" s="1289"/>
    </row>
    <row r="842" spans="2:30">
      <c r="B842" s="1289"/>
      <c r="C842" s="1289"/>
      <c r="D842" s="1289"/>
      <c r="E842" s="1289"/>
      <c r="F842" s="1289"/>
      <c r="G842" s="1289"/>
      <c r="H842" s="1289"/>
      <c r="I842" s="1289"/>
      <c r="J842" s="1289"/>
      <c r="K842" s="1289"/>
      <c r="L842" s="1289"/>
      <c r="M842" s="1289"/>
      <c r="N842" s="1289"/>
      <c r="O842" s="1289"/>
      <c r="P842" s="1289"/>
      <c r="Q842" s="1289"/>
      <c r="R842" s="1289"/>
      <c r="S842" s="1289"/>
      <c r="T842" s="1289"/>
      <c r="U842" s="1289"/>
      <c r="V842" s="1289"/>
      <c r="W842" s="1289"/>
      <c r="X842" s="1289"/>
      <c r="Y842" s="1289"/>
      <c r="Z842" s="1289"/>
      <c r="AA842" s="1289"/>
      <c r="AB842" s="1289"/>
      <c r="AC842" s="1289"/>
      <c r="AD842" s="1289"/>
    </row>
    <row r="843" spans="2:30">
      <c r="B843" s="1289"/>
      <c r="C843" s="1289"/>
      <c r="D843" s="1289"/>
      <c r="E843" s="1289"/>
      <c r="F843" s="1289"/>
      <c r="G843" s="1289"/>
      <c r="H843" s="1289"/>
      <c r="I843" s="1289"/>
      <c r="J843" s="1289"/>
      <c r="K843" s="1289"/>
      <c r="L843" s="1289"/>
      <c r="M843" s="1289"/>
      <c r="N843" s="1289"/>
      <c r="O843" s="1289"/>
      <c r="P843" s="1289"/>
      <c r="Q843" s="1289"/>
      <c r="R843" s="1289"/>
      <c r="S843" s="1289"/>
      <c r="T843" s="1289"/>
      <c r="U843" s="1289"/>
      <c r="V843" s="1289"/>
      <c r="W843" s="1289"/>
      <c r="X843" s="1289"/>
      <c r="Y843" s="1289"/>
      <c r="Z843" s="1289"/>
      <c r="AA843" s="1289"/>
      <c r="AB843" s="1289"/>
      <c r="AC843" s="1289"/>
      <c r="AD843" s="1289"/>
    </row>
    <row r="844" spans="2:30">
      <c r="B844" s="1289"/>
      <c r="C844" s="1289"/>
      <c r="D844" s="1289"/>
      <c r="E844" s="1289"/>
      <c r="F844" s="1289"/>
      <c r="G844" s="1289"/>
      <c r="H844" s="1289"/>
      <c r="I844" s="1289"/>
      <c r="J844" s="1289"/>
      <c r="K844" s="1289"/>
      <c r="L844" s="1289"/>
      <c r="M844" s="1289"/>
      <c r="N844" s="1289"/>
      <c r="O844" s="1289"/>
      <c r="P844" s="1289"/>
      <c r="Q844" s="1289"/>
      <c r="R844" s="1289"/>
      <c r="S844" s="1289"/>
      <c r="T844" s="1289"/>
      <c r="U844" s="1289"/>
      <c r="V844" s="1289"/>
      <c r="W844" s="1289"/>
      <c r="X844" s="1289"/>
      <c r="Y844" s="1289"/>
      <c r="Z844" s="1289"/>
      <c r="AA844" s="1289"/>
      <c r="AB844" s="1289"/>
      <c r="AC844" s="1289"/>
      <c r="AD844" s="1289"/>
    </row>
    <row r="845" spans="2:30">
      <c r="B845" s="1289"/>
      <c r="C845" s="1289"/>
      <c r="D845" s="1289"/>
      <c r="E845" s="1289"/>
      <c r="F845" s="1289"/>
      <c r="G845" s="1289"/>
      <c r="H845" s="1289"/>
      <c r="I845" s="1289"/>
      <c r="J845" s="1289"/>
      <c r="K845" s="1289"/>
      <c r="L845" s="1289"/>
      <c r="M845" s="1289"/>
      <c r="N845" s="1289"/>
      <c r="O845" s="1289"/>
      <c r="P845" s="1289"/>
      <c r="Q845" s="1289"/>
      <c r="R845" s="1289"/>
      <c r="S845" s="1289"/>
      <c r="T845" s="1289"/>
      <c r="U845" s="1289"/>
      <c r="V845" s="1289"/>
      <c r="W845" s="1289"/>
      <c r="X845" s="1289"/>
      <c r="Y845" s="1289"/>
      <c r="Z845" s="1289"/>
      <c r="AA845" s="1289"/>
      <c r="AB845" s="1289"/>
      <c r="AC845" s="1289"/>
      <c r="AD845" s="1289"/>
    </row>
    <row r="846" spans="2:30">
      <c r="B846" s="1289"/>
      <c r="C846" s="1289"/>
      <c r="D846" s="1289"/>
      <c r="E846" s="1289"/>
      <c r="F846" s="1289"/>
      <c r="G846" s="1289"/>
      <c r="H846" s="1289"/>
      <c r="I846" s="1289"/>
      <c r="J846" s="1289"/>
      <c r="K846" s="1289"/>
      <c r="L846" s="1289"/>
      <c r="M846" s="1289"/>
      <c r="N846" s="1289"/>
      <c r="O846" s="1289"/>
      <c r="P846" s="1289"/>
      <c r="Q846" s="1289"/>
      <c r="R846" s="1289"/>
      <c r="S846" s="1289"/>
      <c r="T846" s="1289"/>
      <c r="U846" s="1289"/>
      <c r="V846" s="1289"/>
      <c r="W846" s="1289"/>
      <c r="X846" s="1289"/>
      <c r="Y846" s="1289"/>
      <c r="Z846" s="1289"/>
      <c r="AA846" s="1289"/>
      <c r="AB846" s="1289"/>
      <c r="AC846" s="1289"/>
      <c r="AD846" s="1289"/>
    </row>
    <row r="847" spans="2:30">
      <c r="B847" s="1289"/>
      <c r="C847" s="1289"/>
      <c r="D847" s="1289"/>
      <c r="E847" s="1289"/>
      <c r="F847" s="1289"/>
      <c r="G847" s="1289"/>
      <c r="H847" s="1289"/>
      <c r="I847" s="1289"/>
      <c r="J847" s="1289"/>
      <c r="K847" s="1289"/>
      <c r="L847" s="1289"/>
      <c r="M847" s="1289"/>
      <c r="N847" s="1289"/>
      <c r="O847" s="1289"/>
      <c r="P847" s="1289"/>
      <c r="Q847" s="1289"/>
      <c r="R847" s="1289"/>
      <c r="S847" s="1289"/>
      <c r="T847" s="1289"/>
      <c r="U847" s="1289"/>
      <c r="V847" s="1289"/>
      <c r="W847" s="1289"/>
      <c r="X847" s="1289"/>
      <c r="Y847" s="1289"/>
      <c r="Z847" s="1289"/>
      <c r="AA847" s="1289"/>
      <c r="AB847" s="1289"/>
      <c r="AC847" s="1289"/>
      <c r="AD847" s="1289"/>
    </row>
    <row r="848" spans="2:30">
      <c r="B848" s="1289"/>
      <c r="C848" s="1289"/>
      <c r="D848" s="1289"/>
      <c r="E848" s="1289"/>
      <c r="F848" s="1289"/>
      <c r="G848" s="1289"/>
      <c r="H848" s="1289"/>
      <c r="I848" s="1289"/>
      <c r="J848" s="1289"/>
      <c r="K848" s="1289"/>
      <c r="L848" s="1289"/>
      <c r="M848" s="1289"/>
      <c r="N848" s="1289"/>
      <c r="O848" s="1289"/>
      <c r="P848" s="1289"/>
      <c r="Q848" s="1289"/>
      <c r="R848" s="1289"/>
      <c r="S848" s="1289"/>
      <c r="T848" s="1289"/>
      <c r="U848" s="1289"/>
      <c r="V848" s="1289"/>
      <c r="W848" s="1289"/>
      <c r="X848" s="1289"/>
      <c r="Y848" s="1289"/>
      <c r="Z848" s="1289"/>
      <c r="AA848" s="1289"/>
      <c r="AB848" s="1289"/>
      <c r="AC848" s="1289"/>
      <c r="AD848" s="1289"/>
    </row>
    <row r="849" spans="2:30">
      <c r="B849" s="1289"/>
      <c r="C849" s="1289"/>
      <c r="D849" s="1289"/>
      <c r="E849" s="1289"/>
      <c r="F849" s="1289"/>
      <c r="G849" s="1289"/>
      <c r="H849" s="1289"/>
      <c r="I849" s="1289"/>
      <c r="J849" s="1289"/>
      <c r="K849" s="1289"/>
      <c r="L849" s="1289"/>
      <c r="M849" s="1289"/>
      <c r="N849" s="1289"/>
      <c r="O849" s="1289"/>
      <c r="P849" s="1289"/>
      <c r="Q849" s="1289"/>
      <c r="R849" s="1289"/>
      <c r="S849" s="1289"/>
      <c r="T849" s="1289"/>
      <c r="U849" s="1289"/>
      <c r="V849" s="1289"/>
      <c r="W849" s="1289"/>
      <c r="X849" s="1289"/>
      <c r="Y849" s="1289"/>
      <c r="Z849" s="1289"/>
      <c r="AA849" s="1289"/>
      <c r="AB849" s="1289"/>
      <c r="AC849" s="1289"/>
      <c r="AD849" s="1289"/>
    </row>
    <row r="850" spans="2:30">
      <c r="B850" s="1289"/>
      <c r="C850" s="1289"/>
      <c r="D850" s="1289"/>
      <c r="E850" s="1289"/>
      <c r="F850" s="1289"/>
      <c r="G850" s="1289"/>
      <c r="H850" s="1289"/>
      <c r="I850" s="1289"/>
      <c r="J850" s="1289"/>
      <c r="K850" s="1289"/>
      <c r="L850" s="1289"/>
      <c r="M850" s="1289"/>
      <c r="N850" s="1289"/>
      <c r="O850" s="1289"/>
      <c r="P850" s="1289"/>
      <c r="Q850" s="1289"/>
      <c r="R850" s="1289"/>
      <c r="S850" s="1289"/>
      <c r="T850" s="1289"/>
      <c r="U850" s="1289"/>
      <c r="V850" s="1289"/>
      <c r="W850" s="1289"/>
      <c r="X850" s="1289"/>
      <c r="Y850" s="1289"/>
      <c r="Z850" s="1289"/>
      <c r="AA850" s="1289"/>
      <c r="AB850" s="1289"/>
      <c r="AC850" s="1289"/>
      <c r="AD850" s="1289"/>
    </row>
    <row r="851" spans="2:30">
      <c r="B851" s="1289"/>
      <c r="C851" s="1289"/>
      <c r="D851" s="1289"/>
      <c r="E851" s="1289"/>
      <c r="F851" s="1289"/>
      <c r="G851" s="1289"/>
      <c r="H851" s="1289"/>
      <c r="I851" s="1289"/>
      <c r="J851" s="1289"/>
      <c r="K851" s="1289"/>
      <c r="L851" s="1289"/>
      <c r="M851" s="1289"/>
      <c r="N851" s="1289"/>
      <c r="O851" s="1289"/>
      <c r="P851" s="1289"/>
      <c r="Q851" s="1289"/>
      <c r="R851" s="1289"/>
      <c r="S851" s="1289"/>
      <c r="T851" s="1289"/>
      <c r="U851" s="1289"/>
      <c r="V851" s="1289"/>
      <c r="W851" s="1289"/>
      <c r="X851" s="1289"/>
      <c r="Y851" s="1289"/>
      <c r="Z851" s="1289"/>
      <c r="AA851" s="1289"/>
      <c r="AB851" s="1289"/>
      <c r="AC851" s="1289"/>
      <c r="AD851" s="1289"/>
    </row>
    <row r="852" spans="2:30">
      <c r="B852" s="1289"/>
      <c r="C852" s="1289"/>
      <c r="D852" s="1289"/>
      <c r="E852" s="1289"/>
      <c r="F852" s="1289"/>
      <c r="G852" s="1289"/>
      <c r="H852" s="1289"/>
      <c r="I852" s="1289"/>
      <c r="J852" s="1289"/>
      <c r="K852" s="1289"/>
      <c r="L852" s="1289"/>
      <c r="M852" s="1289"/>
      <c r="N852" s="1289"/>
      <c r="O852" s="1289"/>
      <c r="P852" s="1289"/>
      <c r="Q852" s="1289"/>
      <c r="R852" s="1289"/>
      <c r="S852" s="1289"/>
      <c r="T852" s="1289"/>
      <c r="U852" s="1289"/>
      <c r="V852" s="1289"/>
      <c r="W852" s="1289"/>
      <c r="X852" s="1289"/>
      <c r="Y852" s="1289"/>
      <c r="Z852" s="1289"/>
      <c r="AA852" s="1289"/>
      <c r="AB852" s="1289"/>
      <c r="AC852" s="1289"/>
      <c r="AD852" s="1289"/>
    </row>
    <row r="853" spans="2:30">
      <c r="B853" s="1289"/>
      <c r="C853" s="1289"/>
      <c r="D853" s="1289"/>
      <c r="E853" s="1289"/>
      <c r="F853" s="1289"/>
      <c r="G853" s="1289"/>
      <c r="H853" s="1289"/>
      <c r="I853" s="1289"/>
      <c r="J853" s="1289"/>
      <c r="K853" s="1289"/>
      <c r="L853" s="1289"/>
      <c r="M853" s="1289"/>
      <c r="N853" s="1289"/>
      <c r="O853" s="1289"/>
      <c r="P853" s="1289"/>
      <c r="Q853" s="1289"/>
      <c r="R853" s="1289"/>
      <c r="S853" s="1289"/>
      <c r="T853" s="1289"/>
      <c r="U853" s="1289"/>
      <c r="V853" s="1289"/>
      <c r="W853" s="1289"/>
      <c r="X853" s="1289"/>
      <c r="Y853" s="1289"/>
      <c r="Z853" s="1289"/>
      <c r="AA853" s="1289"/>
      <c r="AB853" s="1289"/>
      <c r="AC853" s="1289"/>
      <c r="AD853" s="1289"/>
    </row>
    <row r="854" spans="2:30">
      <c r="B854" s="1289"/>
      <c r="C854" s="1289"/>
      <c r="D854" s="1289"/>
      <c r="E854" s="1289"/>
      <c r="F854" s="1289"/>
      <c r="G854" s="1289"/>
      <c r="H854" s="1289"/>
      <c r="I854" s="1289"/>
      <c r="J854" s="1289"/>
      <c r="K854" s="1289"/>
      <c r="L854" s="1289"/>
      <c r="M854" s="1289"/>
      <c r="N854" s="1289"/>
      <c r="O854" s="1289"/>
      <c r="P854" s="1289"/>
      <c r="Q854" s="1289"/>
      <c r="R854" s="1289"/>
      <c r="S854" s="1289"/>
      <c r="T854" s="1289"/>
      <c r="U854" s="1289"/>
      <c r="V854" s="1289"/>
      <c r="W854" s="1289"/>
      <c r="X854" s="1289"/>
      <c r="Y854" s="1289"/>
      <c r="Z854" s="1289"/>
      <c r="AA854" s="1289"/>
      <c r="AB854" s="1289"/>
      <c r="AC854" s="1289"/>
      <c r="AD854" s="1289"/>
    </row>
    <row r="855" spans="2:30">
      <c r="B855" s="1289"/>
      <c r="C855" s="1289"/>
      <c r="D855" s="1289"/>
      <c r="E855" s="1289"/>
      <c r="F855" s="1289"/>
      <c r="G855" s="1289"/>
      <c r="H855" s="1289"/>
      <c r="I855" s="1289"/>
      <c r="J855" s="1289"/>
      <c r="K855" s="1289"/>
      <c r="L855" s="1289"/>
      <c r="M855" s="1289"/>
      <c r="N855" s="1289"/>
      <c r="O855" s="1289"/>
      <c r="P855" s="1289"/>
      <c r="Q855" s="1289"/>
      <c r="R855" s="1289"/>
      <c r="S855" s="1289"/>
      <c r="T855" s="1289"/>
      <c r="U855" s="1289"/>
      <c r="V855" s="1289"/>
      <c r="W855" s="1289"/>
      <c r="X855" s="1289"/>
      <c r="Y855" s="1289"/>
      <c r="Z855" s="1289"/>
      <c r="AA855" s="1289"/>
      <c r="AB855" s="1289"/>
      <c r="AC855" s="1289"/>
      <c r="AD855" s="1289"/>
    </row>
    <row r="856" spans="2:30">
      <c r="B856" s="1289"/>
      <c r="C856" s="1289"/>
      <c r="D856" s="1289"/>
      <c r="E856" s="1289"/>
      <c r="F856" s="1289"/>
      <c r="G856" s="1289"/>
      <c r="H856" s="1289"/>
      <c r="I856" s="1289"/>
      <c r="J856" s="1289"/>
      <c r="K856" s="1289"/>
      <c r="L856" s="1289"/>
      <c r="M856" s="1289"/>
      <c r="N856" s="1289"/>
      <c r="O856" s="1289"/>
      <c r="P856" s="1289"/>
      <c r="Q856" s="1289"/>
      <c r="R856" s="1289"/>
      <c r="S856" s="1289"/>
      <c r="T856" s="1289"/>
      <c r="U856" s="1289"/>
      <c r="V856" s="1289"/>
      <c r="W856" s="1289"/>
      <c r="X856" s="1289"/>
      <c r="Y856" s="1289"/>
      <c r="Z856" s="1289"/>
      <c r="AA856" s="1289"/>
      <c r="AB856" s="1289"/>
      <c r="AC856" s="1289"/>
      <c r="AD856" s="1289"/>
    </row>
    <row r="857" spans="2:30">
      <c r="B857" s="1289"/>
      <c r="C857" s="1289"/>
      <c r="D857" s="1289"/>
      <c r="E857" s="1289"/>
      <c r="F857" s="1289"/>
      <c r="G857" s="1289"/>
      <c r="H857" s="1289"/>
      <c r="I857" s="1289"/>
      <c r="J857" s="1289"/>
      <c r="K857" s="1289"/>
      <c r="L857" s="1289"/>
      <c r="M857" s="1289"/>
      <c r="N857" s="1289"/>
      <c r="O857" s="1289"/>
      <c r="P857" s="1289"/>
      <c r="Q857" s="1289"/>
      <c r="R857" s="1289"/>
      <c r="S857" s="1289"/>
      <c r="T857" s="1289"/>
      <c r="U857" s="1289"/>
      <c r="V857" s="1289"/>
      <c r="W857" s="1289"/>
      <c r="X857" s="1289"/>
      <c r="Y857" s="1289"/>
      <c r="Z857" s="1289"/>
      <c r="AA857" s="1289"/>
      <c r="AB857" s="1289"/>
      <c r="AC857" s="1289"/>
      <c r="AD857" s="1289"/>
    </row>
    <row r="858" spans="2:30">
      <c r="B858" s="1289"/>
      <c r="C858" s="1289"/>
      <c r="D858" s="1289"/>
      <c r="E858" s="1289"/>
      <c r="F858" s="1289"/>
      <c r="G858" s="1289"/>
      <c r="H858" s="1289"/>
      <c r="I858" s="1289"/>
      <c r="J858" s="1289"/>
      <c r="K858" s="1289"/>
      <c r="L858" s="1289"/>
      <c r="M858" s="1289"/>
      <c r="N858" s="1289"/>
      <c r="O858" s="1289"/>
      <c r="P858" s="1289"/>
      <c r="Q858" s="1289"/>
      <c r="R858" s="1289"/>
      <c r="S858" s="1289"/>
      <c r="T858" s="1289"/>
      <c r="U858" s="1289"/>
      <c r="V858" s="1289"/>
      <c r="W858" s="1289"/>
      <c r="X858" s="1289"/>
      <c r="Y858" s="1289"/>
      <c r="Z858" s="1289"/>
      <c r="AA858" s="1289"/>
      <c r="AB858" s="1289"/>
      <c r="AC858" s="1289"/>
      <c r="AD858" s="1289"/>
    </row>
    <row r="859" spans="2:30">
      <c r="B859" s="1289"/>
      <c r="C859" s="1289"/>
      <c r="D859" s="1289"/>
      <c r="E859" s="1289"/>
      <c r="F859" s="1289"/>
      <c r="G859" s="1289"/>
      <c r="H859" s="1289"/>
      <c r="I859" s="1289"/>
      <c r="J859" s="1289"/>
      <c r="K859" s="1289"/>
      <c r="L859" s="1289"/>
      <c r="M859" s="1289"/>
      <c r="N859" s="1289"/>
      <c r="O859" s="1289"/>
      <c r="P859" s="1289"/>
      <c r="Q859" s="1289"/>
      <c r="R859" s="1289"/>
      <c r="S859" s="1289"/>
      <c r="T859" s="1289"/>
      <c r="U859" s="1289"/>
      <c r="V859" s="1289"/>
      <c r="W859" s="1289"/>
      <c r="X859" s="1289"/>
      <c r="Y859" s="1289"/>
      <c r="Z859" s="1289"/>
      <c r="AA859" s="1289"/>
      <c r="AB859" s="1289"/>
      <c r="AC859" s="1289"/>
      <c r="AD859" s="1289"/>
    </row>
    <row r="860" spans="2:30">
      <c r="B860" s="1289"/>
      <c r="C860" s="1289"/>
      <c r="D860" s="1289"/>
      <c r="E860" s="1289"/>
      <c r="F860" s="1289"/>
      <c r="G860" s="1289"/>
      <c r="H860" s="1289"/>
      <c r="I860" s="1289"/>
      <c r="J860" s="1289"/>
      <c r="K860" s="1289"/>
      <c r="L860" s="1289"/>
      <c r="M860" s="1289"/>
      <c r="N860" s="1289"/>
      <c r="O860" s="1289"/>
      <c r="P860" s="1289"/>
      <c r="Q860" s="1289"/>
      <c r="R860" s="1289"/>
      <c r="S860" s="1289"/>
      <c r="T860" s="1289"/>
      <c r="U860" s="1289"/>
      <c r="V860" s="1289"/>
      <c r="W860" s="1289"/>
      <c r="X860" s="1289"/>
      <c r="Y860" s="1289"/>
      <c r="Z860" s="1289"/>
      <c r="AA860" s="1289"/>
      <c r="AB860" s="1289"/>
      <c r="AC860" s="1289"/>
      <c r="AD860" s="1289"/>
    </row>
    <row r="861" spans="2:30">
      <c r="B861" s="1289"/>
      <c r="C861" s="1289"/>
      <c r="D861" s="1289"/>
      <c r="E861" s="1289"/>
      <c r="F861" s="1289"/>
      <c r="G861" s="1289"/>
      <c r="H861" s="1289"/>
      <c r="I861" s="1289"/>
      <c r="J861" s="1289"/>
      <c r="K861" s="1289"/>
      <c r="L861" s="1289"/>
      <c r="M861" s="1289"/>
      <c r="N861" s="1289"/>
      <c r="O861" s="1289"/>
      <c r="P861" s="1289"/>
      <c r="Q861" s="1289"/>
      <c r="R861" s="1289"/>
      <c r="S861" s="1289"/>
      <c r="T861" s="1289"/>
      <c r="U861" s="1289"/>
      <c r="V861" s="1289"/>
      <c r="W861" s="1289"/>
      <c r="X861" s="1289"/>
      <c r="Y861" s="1289"/>
      <c r="Z861" s="1289"/>
      <c r="AA861" s="1289"/>
      <c r="AB861" s="1289"/>
      <c r="AC861" s="1289"/>
      <c r="AD861" s="1289"/>
    </row>
    <row r="862" spans="2:30">
      <c r="B862" s="1289"/>
      <c r="C862" s="1289"/>
      <c r="D862" s="1289"/>
      <c r="E862" s="1289"/>
      <c r="F862" s="1289"/>
      <c r="G862" s="1289"/>
      <c r="H862" s="1289"/>
      <c r="I862" s="1289"/>
      <c r="J862" s="1289"/>
      <c r="K862" s="1289"/>
      <c r="L862" s="1289"/>
      <c r="M862" s="1289"/>
      <c r="N862" s="1289"/>
      <c r="O862" s="1289"/>
      <c r="P862" s="1289"/>
      <c r="Q862" s="1289"/>
      <c r="R862" s="1289"/>
      <c r="S862" s="1289"/>
      <c r="T862" s="1289"/>
      <c r="U862" s="1289"/>
      <c r="V862" s="1289"/>
      <c r="W862" s="1289"/>
      <c r="X862" s="1289"/>
      <c r="Y862" s="1289"/>
      <c r="Z862" s="1289"/>
      <c r="AA862" s="1289"/>
      <c r="AB862" s="1289"/>
      <c r="AC862" s="1289"/>
      <c r="AD862" s="1289"/>
    </row>
    <row r="863" spans="2:30">
      <c r="B863" s="1289"/>
      <c r="C863" s="1289"/>
      <c r="D863" s="1289"/>
      <c r="E863" s="1289"/>
      <c r="F863" s="1289"/>
      <c r="G863" s="1289"/>
      <c r="H863" s="1289"/>
      <c r="I863" s="1289"/>
      <c r="J863" s="1289"/>
      <c r="K863" s="1289"/>
      <c r="L863" s="1289"/>
      <c r="M863" s="1289"/>
      <c r="N863" s="1289"/>
      <c r="O863" s="1289"/>
      <c r="P863" s="1289"/>
      <c r="Q863" s="1289"/>
      <c r="R863" s="1289"/>
      <c r="S863" s="1289"/>
      <c r="T863" s="1289"/>
      <c r="U863" s="1289"/>
      <c r="V863" s="1289"/>
      <c r="W863" s="1289"/>
      <c r="X863" s="1289"/>
      <c r="Y863" s="1289"/>
      <c r="Z863" s="1289"/>
      <c r="AA863" s="1289"/>
      <c r="AB863" s="1289"/>
      <c r="AC863" s="1289"/>
      <c r="AD863" s="1289"/>
    </row>
    <row r="864" spans="2:30">
      <c r="B864" s="1289"/>
      <c r="C864" s="1289"/>
      <c r="D864" s="1289"/>
      <c r="E864" s="1289"/>
      <c r="F864" s="1289"/>
      <c r="G864" s="1289"/>
      <c r="H864" s="1289"/>
      <c r="I864" s="1289"/>
      <c r="J864" s="1289"/>
      <c r="K864" s="1289"/>
      <c r="L864" s="1289"/>
      <c r="M864" s="1289"/>
      <c r="N864" s="1289"/>
      <c r="O864" s="1289"/>
      <c r="P864" s="1289"/>
      <c r="Q864" s="1289"/>
      <c r="R864" s="1289"/>
      <c r="S864" s="1289"/>
      <c r="T864" s="1289"/>
      <c r="U864" s="1289"/>
      <c r="V864" s="1289"/>
      <c r="W864" s="1289"/>
      <c r="X864" s="1289"/>
      <c r="Y864" s="1289"/>
      <c r="Z864" s="1289"/>
      <c r="AA864" s="1289"/>
      <c r="AB864" s="1289"/>
      <c r="AC864" s="1289"/>
      <c r="AD864" s="1289"/>
    </row>
    <row r="865" spans="2:30">
      <c r="B865" s="1289"/>
      <c r="C865" s="1289"/>
      <c r="D865" s="1289"/>
      <c r="E865" s="1289"/>
      <c r="F865" s="1289"/>
      <c r="G865" s="1289"/>
      <c r="H865" s="1289"/>
      <c r="I865" s="1289"/>
      <c r="J865" s="1289"/>
      <c r="K865" s="1289"/>
      <c r="L865" s="1289"/>
      <c r="M865" s="1289"/>
      <c r="N865" s="1289"/>
      <c r="O865" s="1289"/>
      <c r="P865" s="1289"/>
      <c r="Q865" s="1289"/>
      <c r="R865" s="1289"/>
      <c r="S865" s="1289"/>
      <c r="T865" s="1289"/>
      <c r="U865" s="1289"/>
      <c r="V865" s="1289"/>
      <c r="W865" s="1289"/>
      <c r="X865" s="1289"/>
      <c r="Y865" s="1289"/>
      <c r="Z865" s="1289"/>
      <c r="AA865" s="1289"/>
      <c r="AB865" s="1289"/>
      <c r="AC865" s="1289"/>
      <c r="AD865" s="1289"/>
    </row>
    <row r="866" spans="2:30">
      <c r="B866" s="1289"/>
      <c r="C866" s="1289"/>
      <c r="D866" s="1289"/>
      <c r="E866" s="1289"/>
      <c r="F866" s="1289"/>
      <c r="G866" s="1289"/>
      <c r="H866" s="1289"/>
      <c r="I866" s="1289"/>
      <c r="J866" s="1289"/>
      <c r="K866" s="1289"/>
      <c r="L866" s="1289"/>
      <c r="M866" s="1289"/>
      <c r="N866" s="1289"/>
      <c r="O866" s="1289"/>
      <c r="P866" s="1289"/>
      <c r="Q866" s="1289"/>
      <c r="R866" s="1289"/>
      <c r="S866" s="1289"/>
      <c r="T866" s="1289"/>
      <c r="U866" s="1289"/>
      <c r="V866" s="1289"/>
      <c r="W866" s="1289"/>
      <c r="X866" s="1289"/>
      <c r="Y866" s="1289"/>
      <c r="Z866" s="1289"/>
      <c r="AA866" s="1289"/>
      <c r="AB866" s="1289"/>
      <c r="AC866" s="1289"/>
      <c r="AD866" s="1289"/>
    </row>
    <row r="867" spans="2:30">
      <c r="B867" s="1289"/>
      <c r="C867" s="1289"/>
      <c r="D867" s="1289"/>
      <c r="E867" s="1289"/>
      <c r="F867" s="1289"/>
      <c r="G867" s="1289"/>
      <c r="H867" s="1289"/>
      <c r="I867" s="1289"/>
      <c r="J867" s="1289"/>
      <c r="K867" s="1289"/>
      <c r="L867" s="1289"/>
      <c r="M867" s="1289"/>
      <c r="N867" s="1289"/>
      <c r="O867" s="1289"/>
      <c r="P867" s="1289"/>
      <c r="Q867" s="1289"/>
      <c r="R867" s="1289"/>
      <c r="S867" s="1289"/>
      <c r="T867" s="1289"/>
      <c r="U867" s="1289"/>
      <c r="V867" s="1289"/>
      <c r="W867" s="1289"/>
      <c r="X867" s="1289"/>
      <c r="Y867" s="1289"/>
      <c r="Z867" s="1289"/>
      <c r="AA867" s="1289"/>
      <c r="AB867" s="1289"/>
      <c r="AC867" s="1289"/>
      <c r="AD867" s="1289"/>
    </row>
    <row r="868" spans="2:30">
      <c r="B868" s="1289"/>
      <c r="C868" s="1289"/>
      <c r="D868" s="1289"/>
      <c r="E868" s="1289"/>
      <c r="F868" s="1289"/>
      <c r="G868" s="1289"/>
      <c r="H868" s="1289"/>
      <c r="I868" s="1289"/>
      <c r="J868" s="1289"/>
      <c r="K868" s="1289"/>
      <c r="L868" s="1289"/>
      <c r="M868" s="1289"/>
      <c r="N868" s="1289"/>
      <c r="O868" s="1289"/>
      <c r="P868" s="1289"/>
      <c r="Q868" s="1289"/>
      <c r="R868" s="1289"/>
      <c r="S868" s="1289"/>
      <c r="T868" s="1289"/>
      <c r="U868" s="1289"/>
      <c r="V868" s="1289"/>
      <c r="W868" s="1289"/>
      <c r="X868" s="1289"/>
      <c r="Y868" s="1289"/>
      <c r="Z868" s="1289"/>
      <c r="AA868" s="1289"/>
      <c r="AB868" s="1289"/>
      <c r="AC868" s="1289"/>
      <c r="AD868" s="1289"/>
    </row>
    <row r="869" spans="2:30">
      <c r="B869" s="1289"/>
      <c r="C869" s="1289"/>
      <c r="D869" s="1289"/>
      <c r="E869" s="1289"/>
      <c r="F869" s="1289"/>
      <c r="G869" s="1289"/>
      <c r="H869" s="1289"/>
      <c r="I869" s="1289"/>
      <c r="J869" s="1289"/>
      <c r="K869" s="1289"/>
      <c r="L869" s="1289"/>
      <c r="M869" s="1289"/>
      <c r="N869" s="1289"/>
      <c r="O869" s="1289"/>
      <c r="P869" s="1289"/>
      <c r="Q869" s="1289"/>
      <c r="R869" s="1289"/>
      <c r="S869" s="1289"/>
      <c r="T869" s="1289"/>
      <c r="U869" s="1289"/>
      <c r="V869" s="1289"/>
      <c r="W869" s="1289"/>
      <c r="X869" s="1289"/>
      <c r="Y869" s="1289"/>
      <c r="Z869" s="1289"/>
      <c r="AA869" s="1289"/>
      <c r="AB869" s="1289"/>
      <c r="AC869" s="1289"/>
      <c r="AD869" s="1289"/>
    </row>
    <row r="870" spans="2:30">
      <c r="B870" s="1289"/>
      <c r="C870" s="1289"/>
      <c r="D870" s="1289"/>
      <c r="E870" s="1289"/>
      <c r="F870" s="1289"/>
      <c r="G870" s="1289"/>
      <c r="H870" s="1289"/>
      <c r="I870" s="1289"/>
      <c r="J870" s="1289"/>
      <c r="K870" s="1289"/>
      <c r="L870" s="1289"/>
      <c r="M870" s="1289"/>
      <c r="N870" s="1289"/>
      <c r="O870" s="1289"/>
      <c r="P870" s="1289"/>
      <c r="Q870" s="1289"/>
      <c r="R870" s="1289"/>
      <c r="S870" s="1289"/>
      <c r="T870" s="1289"/>
      <c r="U870" s="1289"/>
      <c r="V870" s="1289"/>
      <c r="W870" s="1289"/>
      <c r="X870" s="1289"/>
      <c r="Y870" s="1289"/>
      <c r="Z870" s="1289"/>
      <c r="AA870" s="1289"/>
      <c r="AB870" s="1289"/>
      <c r="AC870" s="1289"/>
      <c r="AD870" s="1289"/>
    </row>
    <row r="871" spans="2:30">
      <c r="B871" s="1289"/>
      <c r="C871" s="1289"/>
      <c r="D871" s="1289"/>
      <c r="E871" s="1289"/>
      <c r="F871" s="1289"/>
      <c r="G871" s="1289"/>
      <c r="H871" s="1289"/>
      <c r="I871" s="1289"/>
      <c r="J871" s="1289"/>
      <c r="K871" s="1289"/>
      <c r="L871" s="1289"/>
      <c r="M871" s="1289"/>
      <c r="N871" s="1289"/>
      <c r="O871" s="1289"/>
      <c r="P871" s="1289"/>
      <c r="Q871" s="1289"/>
      <c r="R871" s="1289"/>
      <c r="S871" s="1289"/>
      <c r="T871" s="1289"/>
      <c r="U871" s="1289"/>
      <c r="V871" s="1289"/>
      <c r="W871" s="1289"/>
      <c r="X871" s="1289"/>
      <c r="Y871" s="1289"/>
      <c r="Z871" s="1289"/>
      <c r="AA871" s="1289"/>
      <c r="AB871" s="1289"/>
      <c r="AC871" s="1289"/>
      <c r="AD871" s="1289"/>
    </row>
    <row r="872" spans="2:30">
      <c r="B872" s="1289"/>
      <c r="C872" s="1289"/>
      <c r="D872" s="1289"/>
      <c r="E872" s="1289"/>
      <c r="F872" s="1289"/>
      <c r="G872" s="1289"/>
      <c r="H872" s="1289"/>
      <c r="I872" s="1289"/>
      <c r="J872" s="1289"/>
      <c r="K872" s="1289"/>
      <c r="L872" s="1289"/>
      <c r="M872" s="1289"/>
      <c r="N872" s="1289"/>
      <c r="O872" s="1289"/>
      <c r="P872" s="1289"/>
      <c r="Q872" s="1289"/>
      <c r="R872" s="1289"/>
      <c r="S872" s="1289"/>
      <c r="T872" s="1289"/>
      <c r="U872" s="1289"/>
      <c r="V872" s="1289"/>
      <c r="W872" s="1289"/>
      <c r="X872" s="1289"/>
      <c r="Y872" s="1289"/>
      <c r="Z872" s="1289"/>
      <c r="AA872" s="1289"/>
      <c r="AB872" s="1289"/>
      <c r="AC872" s="1289"/>
      <c r="AD872" s="1289"/>
    </row>
    <row r="873" spans="2:30">
      <c r="B873" s="1289"/>
      <c r="C873" s="1289"/>
      <c r="D873" s="1289"/>
      <c r="E873" s="1289"/>
      <c r="F873" s="1289"/>
      <c r="G873" s="1289"/>
      <c r="H873" s="1289"/>
      <c r="I873" s="1289"/>
      <c r="J873" s="1289"/>
      <c r="K873" s="1289"/>
      <c r="L873" s="1289"/>
      <c r="M873" s="1289"/>
      <c r="N873" s="1289"/>
      <c r="O873" s="1289"/>
      <c r="P873" s="1289"/>
      <c r="Q873" s="1289"/>
      <c r="R873" s="1289"/>
      <c r="S873" s="1289"/>
      <c r="T873" s="1289"/>
      <c r="U873" s="1289"/>
      <c r="V873" s="1289"/>
      <c r="W873" s="1289"/>
      <c r="X873" s="1289"/>
      <c r="Y873" s="1289"/>
      <c r="Z873" s="1289"/>
      <c r="AA873" s="1289"/>
      <c r="AB873" s="1289"/>
      <c r="AC873" s="1289"/>
      <c r="AD873" s="1289"/>
    </row>
    <row r="874" spans="2:30">
      <c r="B874" s="1289"/>
      <c r="C874" s="1289"/>
      <c r="D874" s="1289"/>
      <c r="E874" s="1289"/>
      <c r="F874" s="1289"/>
      <c r="G874" s="1289"/>
      <c r="H874" s="1289"/>
      <c r="I874" s="1289"/>
      <c r="J874" s="1289"/>
      <c r="K874" s="1289"/>
      <c r="L874" s="1289"/>
      <c r="M874" s="1289"/>
      <c r="N874" s="1289"/>
      <c r="O874" s="1289"/>
      <c r="P874" s="1289"/>
      <c r="Q874" s="1289"/>
      <c r="R874" s="1289"/>
      <c r="S874" s="1289"/>
      <c r="T874" s="1289"/>
      <c r="U874" s="1289"/>
      <c r="V874" s="1289"/>
      <c r="W874" s="1289"/>
      <c r="X874" s="1289"/>
      <c r="Y874" s="1289"/>
      <c r="Z874" s="1289"/>
      <c r="AA874" s="1289"/>
      <c r="AB874" s="1289"/>
      <c r="AC874" s="1289"/>
      <c r="AD874" s="1289"/>
    </row>
    <row r="875" spans="2:30">
      <c r="B875" s="1289"/>
      <c r="C875" s="1289"/>
      <c r="D875" s="1289"/>
      <c r="E875" s="1289"/>
      <c r="F875" s="1289"/>
      <c r="G875" s="1289"/>
      <c r="H875" s="1289"/>
      <c r="I875" s="1289"/>
      <c r="J875" s="1289"/>
      <c r="K875" s="1289"/>
      <c r="L875" s="1289"/>
      <c r="M875" s="1289"/>
      <c r="N875" s="1289"/>
      <c r="O875" s="1289"/>
      <c r="P875" s="1289"/>
      <c r="Q875" s="1289"/>
      <c r="R875" s="1289"/>
      <c r="S875" s="1289"/>
      <c r="T875" s="1289"/>
      <c r="U875" s="1289"/>
      <c r="V875" s="1289"/>
      <c r="W875" s="1289"/>
      <c r="X875" s="1289"/>
      <c r="Y875" s="1289"/>
      <c r="Z875" s="1289"/>
      <c r="AA875" s="1289"/>
      <c r="AB875" s="1289"/>
      <c r="AC875" s="1289"/>
      <c r="AD875" s="1289"/>
    </row>
    <row r="876" spans="2:30">
      <c r="B876" s="1289"/>
      <c r="C876" s="1289"/>
      <c r="D876" s="1289"/>
      <c r="E876" s="1289"/>
      <c r="F876" s="1289"/>
      <c r="G876" s="1289"/>
      <c r="H876" s="1289"/>
      <c r="I876" s="1289"/>
      <c r="J876" s="1289"/>
      <c r="K876" s="1289"/>
      <c r="L876" s="1289"/>
      <c r="M876" s="1289"/>
      <c r="N876" s="1289"/>
      <c r="O876" s="1289"/>
      <c r="P876" s="1289"/>
      <c r="Q876" s="1289"/>
      <c r="R876" s="1289"/>
      <c r="S876" s="1289"/>
      <c r="T876" s="1289"/>
      <c r="U876" s="1289"/>
      <c r="V876" s="1289"/>
      <c r="W876" s="1289"/>
      <c r="X876" s="1289"/>
      <c r="Y876" s="1289"/>
      <c r="Z876" s="1289"/>
      <c r="AA876" s="1289"/>
      <c r="AB876" s="1289"/>
      <c r="AC876" s="1289"/>
      <c r="AD876" s="1289"/>
    </row>
    <row r="877" spans="2:30">
      <c r="B877" s="1289"/>
      <c r="C877" s="1289"/>
      <c r="D877" s="1289"/>
      <c r="E877" s="1289"/>
      <c r="F877" s="1289"/>
      <c r="G877" s="1289"/>
      <c r="H877" s="1289"/>
      <c r="I877" s="1289"/>
      <c r="J877" s="1289"/>
      <c r="K877" s="1289"/>
      <c r="L877" s="1289"/>
      <c r="M877" s="1289"/>
      <c r="N877" s="1289"/>
      <c r="O877" s="1289"/>
      <c r="P877" s="1289"/>
      <c r="Q877" s="1289"/>
      <c r="R877" s="1289"/>
      <c r="S877" s="1289"/>
      <c r="T877" s="1289"/>
      <c r="U877" s="1289"/>
      <c r="V877" s="1289"/>
      <c r="W877" s="1289"/>
      <c r="X877" s="1289"/>
      <c r="Y877" s="1289"/>
      <c r="Z877" s="1289"/>
      <c r="AA877" s="1289"/>
      <c r="AB877" s="1289"/>
      <c r="AC877" s="1289"/>
      <c r="AD877" s="1289"/>
    </row>
    <row r="878" spans="2:30">
      <c r="B878" s="1289"/>
      <c r="C878" s="1289"/>
      <c r="D878" s="1289"/>
      <c r="E878" s="1289"/>
      <c r="F878" s="1289"/>
      <c r="G878" s="1289"/>
      <c r="H878" s="1289"/>
      <c r="I878" s="1289"/>
      <c r="J878" s="1289"/>
      <c r="K878" s="1289"/>
      <c r="L878" s="1289"/>
      <c r="M878" s="1289"/>
      <c r="N878" s="1289"/>
      <c r="O878" s="1289"/>
      <c r="P878" s="1289"/>
      <c r="Q878" s="1289"/>
      <c r="R878" s="1289"/>
      <c r="S878" s="1289"/>
      <c r="T878" s="1289"/>
      <c r="U878" s="1289"/>
      <c r="V878" s="1289"/>
      <c r="W878" s="1289"/>
      <c r="X878" s="1289"/>
      <c r="Y878" s="1289"/>
      <c r="Z878" s="1289"/>
      <c r="AA878" s="1289"/>
      <c r="AB878" s="1289"/>
      <c r="AC878" s="1289"/>
      <c r="AD878" s="1289"/>
    </row>
    <row r="879" spans="2:30">
      <c r="B879" s="1289"/>
      <c r="C879" s="1289"/>
      <c r="D879" s="1289"/>
      <c r="E879" s="1289"/>
      <c r="F879" s="1289"/>
      <c r="G879" s="1289"/>
      <c r="H879" s="1289"/>
      <c r="I879" s="1289"/>
      <c r="J879" s="1289"/>
      <c r="K879" s="1289"/>
      <c r="L879" s="1289"/>
      <c r="M879" s="1289"/>
      <c r="N879" s="1289"/>
      <c r="O879" s="1289"/>
      <c r="P879" s="1289"/>
      <c r="Q879" s="1289"/>
      <c r="R879" s="1289"/>
      <c r="S879" s="1289"/>
      <c r="T879" s="1289"/>
      <c r="U879" s="1289"/>
      <c r="V879" s="1289"/>
      <c r="W879" s="1289"/>
      <c r="X879" s="1289"/>
      <c r="Y879" s="1289"/>
      <c r="Z879" s="1289"/>
      <c r="AA879" s="1289"/>
      <c r="AB879" s="1289"/>
      <c r="AC879" s="1289"/>
      <c r="AD879" s="1289"/>
    </row>
    <row r="880" spans="2:30">
      <c r="B880" s="1289"/>
      <c r="C880" s="1289"/>
      <c r="D880" s="1289"/>
      <c r="E880" s="1289"/>
      <c r="F880" s="1289"/>
      <c r="G880" s="1289"/>
      <c r="H880" s="1289"/>
      <c r="I880" s="1289"/>
      <c r="J880" s="1289"/>
      <c r="K880" s="1289"/>
      <c r="L880" s="1289"/>
      <c r="M880" s="1289"/>
      <c r="N880" s="1289"/>
      <c r="O880" s="1289"/>
      <c r="P880" s="1289"/>
      <c r="Q880" s="1289"/>
      <c r="R880" s="1289"/>
      <c r="S880" s="1289"/>
      <c r="T880" s="1289"/>
      <c r="U880" s="1289"/>
      <c r="V880" s="1289"/>
      <c r="W880" s="1289"/>
      <c r="X880" s="1289"/>
      <c r="Y880" s="1289"/>
      <c r="Z880" s="1289"/>
      <c r="AA880" s="1289"/>
      <c r="AB880" s="1289"/>
      <c r="AC880" s="1289"/>
      <c r="AD880" s="1289"/>
    </row>
    <row r="881" spans="2:30">
      <c r="B881" s="1289"/>
      <c r="C881" s="1289"/>
      <c r="D881" s="1289"/>
      <c r="E881" s="1289"/>
      <c r="F881" s="1289"/>
      <c r="G881" s="1289"/>
      <c r="H881" s="1289"/>
      <c r="I881" s="1289"/>
      <c r="J881" s="1289"/>
      <c r="K881" s="1289"/>
      <c r="L881" s="1289"/>
      <c r="M881" s="1289"/>
      <c r="N881" s="1289"/>
      <c r="O881" s="1289"/>
      <c r="P881" s="1289"/>
      <c r="Q881" s="1289"/>
      <c r="R881" s="1289"/>
      <c r="S881" s="1289"/>
      <c r="T881" s="1289"/>
      <c r="U881" s="1289"/>
      <c r="V881" s="1289"/>
      <c r="W881" s="1289"/>
      <c r="X881" s="1289"/>
      <c r="Y881" s="1289"/>
      <c r="Z881" s="1289"/>
      <c r="AA881" s="1289"/>
      <c r="AB881" s="1289"/>
      <c r="AC881" s="1289"/>
      <c r="AD881" s="1289"/>
    </row>
    <row r="882" spans="2:30">
      <c r="B882" s="1289"/>
      <c r="C882" s="1289"/>
      <c r="D882" s="1289"/>
      <c r="E882" s="1289"/>
      <c r="F882" s="1289"/>
      <c r="G882" s="1289"/>
      <c r="H882" s="1289"/>
      <c r="I882" s="1289"/>
      <c r="J882" s="1289"/>
      <c r="K882" s="1289"/>
      <c r="L882" s="1289"/>
      <c r="M882" s="1289"/>
      <c r="N882" s="1289"/>
      <c r="O882" s="1289"/>
      <c r="P882" s="1289"/>
      <c r="Q882" s="1289"/>
      <c r="R882" s="1289"/>
      <c r="S882" s="1289"/>
      <c r="T882" s="1289"/>
      <c r="U882" s="1289"/>
      <c r="V882" s="1289"/>
      <c r="W882" s="1289"/>
      <c r="X882" s="1289"/>
      <c r="Y882" s="1289"/>
      <c r="Z882" s="1289"/>
      <c r="AA882" s="1289"/>
      <c r="AB882" s="1289"/>
      <c r="AC882" s="1289"/>
      <c r="AD882" s="1289"/>
    </row>
    <row r="883" spans="2:30">
      <c r="B883" s="1289"/>
      <c r="C883" s="1289"/>
      <c r="D883" s="1289"/>
      <c r="E883" s="1289"/>
      <c r="F883" s="1289"/>
      <c r="G883" s="1289"/>
      <c r="H883" s="1289"/>
      <c r="I883" s="1289"/>
      <c r="J883" s="1289"/>
      <c r="K883" s="1289"/>
      <c r="L883" s="1289"/>
      <c r="M883" s="1289"/>
      <c r="N883" s="1289"/>
      <c r="O883" s="1289"/>
      <c r="P883" s="1289"/>
      <c r="Q883" s="1289"/>
      <c r="R883" s="1289"/>
      <c r="S883" s="1289"/>
      <c r="T883" s="1289"/>
      <c r="U883" s="1289"/>
      <c r="V883" s="1289"/>
      <c r="W883" s="1289"/>
      <c r="X883" s="1289"/>
      <c r="Y883" s="1289"/>
      <c r="Z883" s="1289"/>
      <c r="AA883" s="1289"/>
      <c r="AB883" s="1289"/>
      <c r="AC883" s="1289"/>
      <c r="AD883" s="1289"/>
    </row>
    <row r="884" spans="2:30">
      <c r="B884" s="1289"/>
      <c r="C884" s="1289"/>
      <c r="D884" s="1289"/>
      <c r="E884" s="1289"/>
      <c r="F884" s="1289"/>
      <c r="G884" s="1289"/>
      <c r="H884" s="1289"/>
      <c r="I884" s="1289"/>
      <c r="J884" s="1289"/>
      <c r="K884" s="1289"/>
      <c r="L884" s="1289"/>
      <c r="M884" s="1289"/>
      <c r="N884" s="1289"/>
      <c r="O884" s="1289"/>
      <c r="P884" s="1289"/>
      <c r="Q884" s="1289"/>
      <c r="R884" s="1289"/>
      <c r="S884" s="1289"/>
      <c r="T884" s="1289"/>
      <c r="U884" s="1289"/>
      <c r="V884" s="1289"/>
      <c r="W884" s="1289"/>
      <c r="X884" s="1289"/>
      <c r="Y884" s="1289"/>
      <c r="Z884" s="1289"/>
      <c r="AA884" s="1289"/>
      <c r="AB884" s="1289"/>
      <c r="AC884" s="1289"/>
      <c r="AD884" s="1289"/>
    </row>
    <row r="885" spans="2:30">
      <c r="B885" s="1289"/>
      <c r="C885" s="1289"/>
      <c r="D885" s="1289"/>
      <c r="E885" s="1289"/>
      <c r="F885" s="1289"/>
      <c r="G885" s="1289"/>
      <c r="H885" s="1289"/>
      <c r="I885" s="1289"/>
      <c r="J885" s="1289"/>
      <c r="K885" s="1289"/>
      <c r="L885" s="1289"/>
      <c r="M885" s="1289"/>
      <c r="N885" s="1289"/>
      <c r="O885" s="1289"/>
      <c r="P885" s="1289"/>
      <c r="Q885" s="1289"/>
      <c r="R885" s="1289"/>
      <c r="S885" s="1289"/>
      <c r="T885" s="1289"/>
      <c r="U885" s="1289"/>
      <c r="V885" s="1289"/>
      <c r="W885" s="1289"/>
      <c r="X885" s="1289"/>
      <c r="Y885" s="1289"/>
      <c r="Z885" s="1289"/>
      <c r="AA885" s="1289"/>
      <c r="AB885" s="1289"/>
      <c r="AC885" s="1289"/>
      <c r="AD885" s="1289"/>
    </row>
    <row r="886" spans="2:30">
      <c r="B886" s="1289"/>
      <c r="C886" s="1289"/>
      <c r="D886" s="1289"/>
      <c r="E886" s="1289"/>
      <c r="F886" s="1289"/>
      <c r="G886" s="1289"/>
      <c r="H886" s="1289"/>
      <c r="I886" s="1289"/>
      <c r="J886" s="1289"/>
      <c r="K886" s="1289"/>
      <c r="L886" s="1289"/>
      <c r="M886" s="1289"/>
      <c r="N886" s="1289"/>
      <c r="O886" s="1289"/>
      <c r="P886" s="1289"/>
      <c r="Q886" s="1289"/>
      <c r="R886" s="1289"/>
      <c r="S886" s="1289"/>
      <c r="T886" s="1289"/>
      <c r="U886" s="1289"/>
      <c r="V886" s="1289"/>
      <c r="W886" s="1289"/>
      <c r="X886" s="1289"/>
      <c r="Y886" s="1289"/>
      <c r="Z886" s="1289"/>
      <c r="AA886" s="1289"/>
      <c r="AB886" s="1289"/>
      <c r="AC886" s="1289"/>
      <c r="AD886" s="1289"/>
    </row>
    <row r="887" spans="2:30">
      <c r="B887" s="1289"/>
      <c r="C887" s="1289"/>
      <c r="D887" s="1289"/>
      <c r="E887" s="1289"/>
      <c r="F887" s="1289"/>
      <c r="G887" s="1289"/>
      <c r="H887" s="1289"/>
      <c r="I887" s="1289"/>
      <c r="J887" s="1289"/>
      <c r="K887" s="1289"/>
      <c r="L887" s="1289"/>
      <c r="M887" s="1289"/>
      <c r="N887" s="1289"/>
      <c r="O887" s="1289"/>
      <c r="P887" s="1289"/>
      <c r="Q887" s="1289"/>
      <c r="R887" s="1289"/>
      <c r="S887" s="1289"/>
      <c r="T887" s="1289"/>
      <c r="U887" s="1289"/>
      <c r="V887" s="1289"/>
      <c r="W887" s="1289"/>
      <c r="X887" s="1289"/>
      <c r="Y887" s="1289"/>
      <c r="Z887" s="1289"/>
      <c r="AA887" s="1289"/>
      <c r="AB887" s="1289"/>
      <c r="AC887" s="1289"/>
      <c r="AD887" s="1289"/>
    </row>
    <row r="888" spans="2:30">
      <c r="B888" s="1289"/>
      <c r="C888" s="1289"/>
      <c r="D888" s="1289"/>
      <c r="E888" s="1289"/>
      <c r="F888" s="1289"/>
      <c r="G888" s="1289"/>
      <c r="H888" s="1289"/>
      <c r="I888" s="1289"/>
      <c r="J888" s="1289"/>
      <c r="K888" s="1289"/>
      <c r="L888" s="1289"/>
      <c r="M888" s="1289"/>
      <c r="N888" s="1289"/>
      <c r="O888" s="1289"/>
      <c r="P888" s="1289"/>
      <c r="Q888" s="1289"/>
      <c r="R888" s="1289"/>
      <c r="S888" s="1289"/>
      <c r="T888" s="1289"/>
      <c r="U888" s="1289"/>
      <c r="V888" s="1289"/>
      <c r="W888" s="1289"/>
      <c r="X888" s="1289"/>
      <c r="Y888" s="1289"/>
      <c r="Z888" s="1289"/>
      <c r="AA888" s="1289"/>
      <c r="AB888" s="1289"/>
      <c r="AC888" s="1289"/>
      <c r="AD888" s="1289"/>
    </row>
    <row r="889" spans="2:30">
      <c r="B889" s="1289"/>
      <c r="C889" s="1289"/>
      <c r="D889" s="1289"/>
      <c r="E889" s="1289"/>
      <c r="F889" s="1289"/>
      <c r="G889" s="1289"/>
      <c r="H889" s="1289"/>
      <c r="I889" s="1289"/>
      <c r="J889" s="1289"/>
      <c r="K889" s="1289"/>
      <c r="L889" s="1289"/>
      <c r="M889" s="1289"/>
      <c r="N889" s="1289"/>
      <c r="O889" s="1289"/>
      <c r="P889" s="1289"/>
      <c r="Q889" s="1289"/>
      <c r="R889" s="1289"/>
      <c r="S889" s="1289"/>
      <c r="T889" s="1289"/>
      <c r="U889" s="1289"/>
      <c r="V889" s="1289"/>
      <c r="W889" s="1289"/>
      <c r="X889" s="1289"/>
      <c r="Y889" s="1289"/>
      <c r="Z889" s="1289"/>
      <c r="AA889" s="1289"/>
      <c r="AB889" s="1289"/>
      <c r="AC889" s="1289"/>
      <c r="AD889" s="1289"/>
    </row>
    <row r="890" spans="2:30">
      <c r="B890" s="1289"/>
      <c r="C890" s="1289"/>
      <c r="D890" s="1289"/>
      <c r="E890" s="1289"/>
      <c r="F890" s="1289"/>
      <c r="G890" s="1289"/>
      <c r="H890" s="1289"/>
      <c r="I890" s="1289"/>
      <c r="J890" s="1289"/>
      <c r="K890" s="1289"/>
      <c r="L890" s="1289"/>
      <c r="M890" s="1289"/>
      <c r="N890" s="1289"/>
      <c r="O890" s="1289"/>
      <c r="P890" s="1289"/>
      <c r="Q890" s="1289"/>
      <c r="R890" s="1289"/>
      <c r="S890" s="1289"/>
      <c r="T890" s="1289"/>
      <c r="U890" s="1289"/>
      <c r="V890" s="1289"/>
      <c r="W890" s="1289"/>
      <c r="X890" s="1289"/>
      <c r="Y890" s="1289"/>
      <c r="Z890" s="1289"/>
      <c r="AA890" s="1289"/>
      <c r="AB890" s="1289"/>
      <c r="AC890" s="1289"/>
      <c r="AD890" s="1289"/>
    </row>
    <row r="891" spans="2:30">
      <c r="B891" s="1289"/>
      <c r="C891" s="1289"/>
      <c r="D891" s="1289"/>
      <c r="E891" s="1289"/>
      <c r="F891" s="1289"/>
      <c r="G891" s="1289"/>
      <c r="H891" s="1289"/>
      <c r="I891" s="1289"/>
      <c r="J891" s="1289"/>
      <c r="K891" s="1289"/>
      <c r="L891" s="1289"/>
      <c r="M891" s="1289"/>
      <c r="N891" s="1289"/>
      <c r="O891" s="1289"/>
      <c r="P891" s="1289"/>
      <c r="Q891" s="1289"/>
      <c r="R891" s="1289"/>
      <c r="S891" s="1289"/>
      <c r="T891" s="1289"/>
      <c r="U891" s="1289"/>
      <c r="V891" s="1289"/>
      <c r="W891" s="1289"/>
      <c r="X891" s="1289"/>
      <c r="Y891" s="1289"/>
      <c r="Z891" s="1289"/>
      <c r="AA891" s="1289"/>
      <c r="AB891" s="1289"/>
      <c r="AC891" s="1289"/>
      <c r="AD891" s="1289"/>
    </row>
    <row r="892" spans="2:30">
      <c r="B892" s="1289"/>
      <c r="C892" s="1289"/>
      <c r="D892" s="1289"/>
      <c r="E892" s="1289"/>
      <c r="F892" s="1289"/>
      <c r="G892" s="1289"/>
      <c r="H892" s="1289"/>
      <c r="I892" s="1289"/>
      <c r="J892" s="1289"/>
      <c r="K892" s="1289"/>
      <c r="L892" s="1289"/>
      <c r="M892" s="1289"/>
      <c r="N892" s="1289"/>
      <c r="O892" s="1289"/>
      <c r="P892" s="1289"/>
      <c r="Q892" s="1289"/>
      <c r="R892" s="1289"/>
      <c r="S892" s="1289"/>
      <c r="T892" s="1289"/>
      <c r="U892" s="1289"/>
      <c r="V892" s="1289"/>
      <c r="W892" s="1289"/>
      <c r="X892" s="1289"/>
      <c r="Y892" s="1289"/>
      <c r="Z892" s="1289"/>
      <c r="AA892" s="1289"/>
      <c r="AB892" s="1289"/>
      <c r="AC892" s="1289"/>
      <c r="AD892" s="1289"/>
    </row>
    <row r="893" spans="2:30">
      <c r="B893" s="1289"/>
      <c r="C893" s="1289"/>
      <c r="D893" s="1289"/>
      <c r="E893" s="1289"/>
      <c r="F893" s="1289"/>
      <c r="G893" s="1289"/>
      <c r="H893" s="1289"/>
      <c r="I893" s="1289"/>
      <c r="J893" s="1289"/>
      <c r="K893" s="1289"/>
      <c r="L893" s="1289"/>
      <c r="M893" s="1289"/>
      <c r="N893" s="1289"/>
      <c r="O893" s="1289"/>
      <c r="P893" s="1289"/>
      <c r="Q893" s="1289"/>
      <c r="R893" s="1289"/>
      <c r="S893" s="1289"/>
      <c r="T893" s="1289"/>
      <c r="U893" s="1289"/>
      <c r="V893" s="1289"/>
      <c r="W893" s="1289"/>
      <c r="X893" s="1289"/>
      <c r="Y893" s="1289"/>
      <c r="Z893" s="1289"/>
      <c r="AA893" s="1289"/>
      <c r="AB893" s="1289"/>
      <c r="AC893" s="1289"/>
      <c r="AD893" s="1289"/>
    </row>
    <row r="894" spans="2:30">
      <c r="B894" s="1289"/>
      <c r="C894" s="1289"/>
      <c r="D894" s="1289"/>
      <c r="E894" s="1289"/>
      <c r="F894" s="1289"/>
      <c r="G894" s="1289"/>
      <c r="H894" s="1289"/>
      <c r="I894" s="1289"/>
      <c r="J894" s="1289"/>
      <c r="K894" s="1289"/>
      <c r="L894" s="1289"/>
      <c r="M894" s="1289"/>
      <c r="N894" s="1289"/>
      <c r="O894" s="1289"/>
      <c r="P894" s="1289"/>
      <c r="Q894" s="1289"/>
      <c r="R894" s="1289"/>
      <c r="S894" s="1289"/>
      <c r="T894" s="1289"/>
      <c r="U894" s="1289"/>
      <c r="V894" s="1289"/>
      <c r="W894" s="1289"/>
      <c r="X894" s="1289"/>
      <c r="Y894" s="1289"/>
      <c r="Z894" s="1289"/>
      <c r="AA894" s="1289"/>
      <c r="AB894" s="1289"/>
      <c r="AC894" s="1289"/>
      <c r="AD894" s="1289"/>
    </row>
    <row r="895" spans="2:30">
      <c r="B895" s="1289"/>
      <c r="C895" s="1289"/>
      <c r="D895" s="1289"/>
      <c r="E895" s="1289"/>
      <c r="F895" s="1289"/>
      <c r="G895" s="1289"/>
      <c r="H895" s="1289"/>
      <c r="I895" s="1289"/>
      <c r="J895" s="1289"/>
      <c r="K895" s="1289"/>
      <c r="L895" s="1289"/>
      <c r="M895" s="1289"/>
      <c r="N895" s="1289"/>
      <c r="O895" s="1289"/>
      <c r="P895" s="1289"/>
      <c r="Q895" s="1289"/>
      <c r="R895" s="1289"/>
      <c r="S895" s="1289"/>
      <c r="T895" s="1289"/>
      <c r="U895" s="1289"/>
      <c r="V895" s="1289"/>
      <c r="W895" s="1289"/>
      <c r="X895" s="1289"/>
      <c r="Y895" s="1289"/>
      <c r="Z895" s="1289"/>
      <c r="AA895" s="1289"/>
      <c r="AB895" s="1289"/>
      <c r="AC895" s="1289"/>
      <c r="AD895" s="1289"/>
    </row>
    <row r="896" spans="2:30">
      <c r="B896" s="1289"/>
      <c r="C896" s="1289"/>
      <c r="D896" s="1289"/>
      <c r="E896" s="1289"/>
      <c r="F896" s="1289"/>
      <c r="G896" s="1289"/>
      <c r="H896" s="1289"/>
      <c r="I896" s="1289"/>
      <c r="J896" s="1289"/>
      <c r="K896" s="1289"/>
      <c r="L896" s="1289"/>
      <c r="M896" s="1289"/>
      <c r="N896" s="1289"/>
      <c r="O896" s="1289"/>
      <c r="P896" s="1289"/>
      <c r="Q896" s="1289"/>
      <c r="R896" s="1289"/>
      <c r="S896" s="1289"/>
      <c r="T896" s="1289"/>
      <c r="U896" s="1289"/>
      <c r="V896" s="1289"/>
      <c r="W896" s="1289"/>
      <c r="X896" s="1289"/>
      <c r="Y896" s="1289"/>
      <c r="Z896" s="1289"/>
      <c r="AA896" s="1289"/>
      <c r="AB896" s="1289"/>
      <c r="AC896" s="1289"/>
      <c r="AD896" s="1289"/>
    </row>
    <row r="897" spans="2:30">
      <c r="B897" s="1289"/>
      <c r="C897" s="1289"/>
      <c r="D897" s="1289"/>
      <c r="E897" s="1289"/>
      <c r="F897" s="1289"/>
      <c r="G897" s="1289"/>
      <c r="H897" s="1289"/>
      <c r="I897" s="1289"/>
      <c r="J897" s="1289"/>
      <c r="K897" s="1289"/>
      <c r="L897" s="1289"/>
      <c r="M897" s="1289"/>
      <c r="N897" s="1289"/>
      <c r="O897" s="1289"/>
      <c r="P897" s="1289"/>
      <c r="Q897" s="1289"/>
      <c r="R897" s="1289"/>
      <c r="S897" s="1289"/>
      <c r="T897" s="1289"/>
      <c r="U897" s="1289"/>
      <c r="V897" s="1289"/>
      <c r="W897" s="1289"/>
      <c r="X897" s="1289"/>
      <c r="Y897" s="1289"/>
      <c r="Z897" s="1289"/>
      <c r="AA897" s="1289"/>
      <c r="AB897" s="1289"/>
      <c r="AC897" s="1289"/>
      <c r="AD897" s="1289"/>
    </row>
    <row r="898" spans="2:30">
      <c r="B898" s="1289"/>
      <c r="C898" s="1289"/>
      <c r="D898" s="1289"/>
      <c r="E898" s="1289"/>
      <c r="F898" s="1289"/>
      <c r="G898" s="1289"/>
      <c r="H898" s="1289"/>
      <c r="I898" s="1289"/>
      <c r="J898" s="1289"/>
      <c r="K898" s="1289"/>
      <c r="L898" s="1289"/>
      <c r="M898" s="1289"/>
      <c r="N898" s="1289"/>
      <c r="O898" s="1289"/>
      <c r="P898" s="1289"/>
      <c r="Q898" s="1289"/>
      <c r="R898" s="1289"/>
      <c r="S898" s="1289"/>
      <c r="T898" s="1289"/>
      <c r="U898" s="1289"/>
      <c r="V898" s="1289"/>
      <c r="W898" s="1289"/>
      <c r="X898" s="1289"/>
      <c r="Y898" s="1289"/>
      <c r="Z898" s="1289"/>
      <c r="AA898" s="1289"/>
      <c r="AB898" s="1289"/>
      <c r="AC898" s="1289"/>
      <c r="AD898" s="1289"/>
    </row>
    <row r="899" spans="2:30">
      <c r="B899" s="1289"/>
      <c r="C899" s="1289"/>
      <c r="D899" s="1289"/>
      <c r="E899" s="1289"/>
      <c r="F899" s="1289"/>
      <c r="G899" s="1289"/>
      <c r="H899" s="1289"/>
      <c r="I899" s="1289"/>
      <c r="J899" s="1289"/>
      <c r="K899" s="1289"/>
      <c r="L899" s="1289"/>
      <c r="M899" s="1289"/>
      <c r="N899" s="1289"/>
      <c r="O899" s="1289"/>
      <c r="P899" s="1289"/>
      <c r="Q899" s="1289"/>
      <c r="R899" s="1289"/>
      <c r="S899" s="1289"/>
      <c r="T899" s="1289"/>
      <c r="U899" s="1289"/>
      <c r="V899" s="1289"/>
      <c r="W899" s="1289"/>
      <c r="X899" s="1289"/>
      <c r="Y899" s="1289"/>
      <c r="Z899" s="1289"/>
      <c r="AA899" s="1289"/>
      <c r="AB899" s="1289"/>
      <c r="AC899" s="1289"/>
      <c r="AD899" s="1289"/>
    </row>
    <row r="900" spans="2:30">
      <c r="B900" s="1289"/>
      <c r="C900" s="1289"/>
      <c r="D900" s="1289"/>
      <c r="E900" s="1289"/>
      <c r="F900" s="1289"/>
      <c r="G900" s="1289"/>
      <c r="H900" s="1289"/>
      <c r="I900" s="1289"/>
      <c r="J900" s="1289"/>
      <c r="K900" s="1289"/>
      <c r="L900" s="1289"/>
      <c r="M900" s="1289"/>
      <c r="N900" s="1289"/>
      <c r="O900" s="1289"/>
      <c r="P900" s="1289"/>
      <c r="Q900" s="1289"/>
      <c r="R900" s="1289"/>
      <c r="S900" s="1289"/>
      <c r="T900" s="1289"/>
      <c r="U900" s="1289"/>
      <c r="V900" s="1289"/>
      <c r="W900" s="1289"/>
      <c r="X900" s="1289"/>
      <c r="Y900" s="1289"/>
      <c r="Z900" s="1289"/>
      <c r="AA900" s="1289"/>
      <c r="AB900" s="1289"/>
      <c r="AC900" s="1289"/>
      <c r="AD900" s="1289"/>
    </row>
    <row r="901" spans="2:30">
      <c r="B901" s="1289"/>
      <c r="C901" s="1289"/>
      <c r="D901" s="1289"/>
      <c r="E901" s="1289"/>
      <c r="F901" s="1289"/>
      <c r="G901" s="1289"/>
      <c r="H901" s="1289"/>
      <c r="I901" s="1289"/>
      <c r="J901" s="1289"/>
      <c r="K901" s="1289"/>
      <c r="L901" s="1289"/>
      <c r="M901" s="1289"/>
      <c r="N901" s="1289"/>
      <c r="O901" s="1289"/>
      <c r="P901" s="1289"/>
      <c r="Q901" s="1289"/>
      <c r="R901" s="1289"/>
      <c r="S901" s="1289"/>
      <c r="T901" s="1289"/>
      <c r="U901" s="1289"/>
      <c r="V901" s="1289"/>
      <c r="W901" s="1289"/>
      <c r="X901" s="1289"/>
      <c r="Y901" s="1289"/>
      <c r="Z901" s="1289"/>
      <c r="AA901" s="1289"/>
      <c r="AB901" s="1289"/>
      <c r="AC901" s="1289"/>
      <c r="AD901" s="1289"/>
    </row>
    <row r="902" spans="2:30">
      <c r="B902" s="1289"/>
      <c r="C902" s="1289"/>
      <c r="D902" s="1289"/>
      <c r="E902" s="1289"/>
      <c r="F902" s="1289"/>
      <c r="G902" s="1289"/>
      <c r="H902" s="1289"/>
      <c r="I902" s="1289"/>
      <c r="J902" s="1289"/>
      <c r="K902" s="1289"/>
      <c r="L902" s="1289"/>
      <c r="M902" s="1289"/>
      <c r="N902" s="1289"/>
      <c r="O902" s="1289"/>
      <c r="P902" s="1289"/>
      <c r="Q902" s="1289"/>
      <c r="R902" s="1289"/>
      <c r="S902" s="1289"/>
      <c r="T902" s="1289"/>
      <c r="U902" s="1289"/>
      <c r="V902" s="1289"/>
      <c r="W902" s="1289"/>
      <c r="X902" s="1289"/>
      <c r="Y902" s="1289"/>
      <c r="Z902" s="1289"/>
      <c r="AA902" s="1289"/>
      <c r="AB902" s="1289"/>
      <c r="AC902" s="1289"/>
      <c r="AD902" s="1289"/>
    </row>
    <row r="903" spans="2:30">
      <c r="B903" s="1289"/>
      <c r="C903" s="1289"/>
      <c r="D903" s="1289"/>
      <c r="E903" s="1289"/>
      <c r="F903" s="1289"/>
      <c r="G903" s="1289"/>
      <c r="H903" s="1289"/>
      <c r="I903" s="1289"/>
      <c r="J903" s="1289"/>
      <c r="K903" s="1289"/>
      <c r="L903" s="1289"/>
      <c r="M903" s="1289"/>
      <c r="N903" s="1289"/>
      <c r="O903" s="1289"/>
      <c r="P903" s="1289"/>
      <c r="Q903" s="1289"/>
      <c r="R903" s="1289"/>
      <c r="S903" s="1289"/>
      <c r="T903" s="1289"/>
      <c r="U903" s="1289"/>
      <c r="V903" s="1289"/>
      <c r="W903" s="1289"/>
      <c r="X903" s="1289"/>
      <c r="Y903" s="1289"/>
      <c r="Z903" s="1289"/>
      <c r="AA903" s="1289"/>
      <c r="AB903" s="1289"/>
      <c r="AC903" s="1289"/>
      <c r="AD903" s="1289"/>
    </row>
    <row r="904" spans="2:30">
      <c r="B904" s="1289"/>
      <c r="C904" s="1289"/>
      <c r="D904" s="1289"/>
      <c r="E904" s="1289"/>
      <c r="F904" s="1289"/>
      <c r="G904" s="1289"/>
      <c r="H904" s="1289"/>
      <c r="I904" s="1289"/>
      <c r="J904" s="1289"/>
      <c r="K904" s="1289"/>
      <c r="L904" s="1289"/>
      <c r="M904" s="1289"/>
      <c r="N904" s="1289"/>
      <c r="O904" s="1289"/>
      <c r="P904" s="1289"/>
      <c r="Q904" s="1289"/>
      <c r="R904" s="1289"/>
      <c r="S904" s="1289"/>
      <c r="T904" s="1289"/>
      <c r="U904" s="1289"/>
      <c r="V904" s="1289"/>
      <c r="W904" s="1289"/>
      <c r="X904" s="1289"/>
      <c r="Y904" s="1289"/>
      <c r="Z904" s="1289"/>
      <c r="AA904" s="1289"/>
      <c r="AB904" s="1289"/>
      <c r="AC904" s="1289"/>
      <c r="AD904" s="1289"/>
    </row>
    <row r="905" spans="2:30">
      <c r="B905" s="1289"/>
      <c r="C905" s="1289"/>
      <c r="D905" s="1289"/>
      <c r="E905" s="1289"/>
      <c r="F905" s="1289"/>
      <c r="G905" s="1289"/>
      <c r="H905" s="1289"/>
      <c r="I905" s="1289"/>
      <c r="J905" s="1289"/>
      <c r="K905" s="1289"/>
      <c r="L905" s="1289"/>
      <c r="M905" s="1289"/>
      <c r="N905" s="1289"/>
      <c r="O905" s="1289"/>
      <c r="P905" s="1289"/>
      <c r="Q905" s="1289"/>
      <c r="R905" s="1289"/>
      <c r="S905" s="1289"/>
      <c r="T905" s="1289"/>
      <c r="U905" s="1289"/>
      <c r="V905" s="1289"/>
      <c r="W905" s="1289"/>
      <c r="X905" s="1289"/>
      <c r="Y905" s="1289"/>
      <c r="Z905" s="1289"/>
      <c r="AA905" s="1289"/>
      <c r="AB905" s="1289"/>
      <c r="AC905" s="1289"/>
      <c r="AD905" s="1289"/>
    </row>
    <row r="906" spans="2:30">
      <c r="B906" s="1289"/>
      <c r="C906" s="1289"/>
      <c r="D906" s="1289"/>
      <c r="E906" s="1289"/>
      <c r="F906" s="1289"/>
      <c r="G906" s="1289"/>
      <c r="H906" s="1289"/>
      <c r="I906" s="1289"/>
      <c r="J906" s="1289"/>
      <c r="K906" s="1289"/>
      <c r="L906" s="1289"/>
      <c r="M906" s="1289"/>
      <c r="N906" s="1289"/>
      <c r="O906" s="1289"/>
      <c r="P906" s="1289"/>
      <c r="Q906" s="1289"/>
      <c r="R906" s="1289"/>
      <c r="S906" s="1289"/>
      <c r="T906" s="1289"/>
      <c r="U906" s="1289"/>
      <c r="V906" s="1289"/>
      <c r="W906" s="1289"/>
      <c r="X906" s="1289"/>
      <c r="Y906" s="1289"/>
      <c r="Z906" s="1289"/>
      <c r="AA906" s="1289"/>
      <c r="AB906" s="1289"/>
      <c r="AC906" s="1289"/>
      <c r="AD906" s="1289"/>
    </row>
    <row r="907" spans="2:30">
      <c r="B907" s="1289"/>
      <c r="C907" s="1289"/>
      <c r="D907" s="1289"/>
      <c r="E907" s="1289"/>
      <c r="F907" s="1289"/>
      <c r="G907" s="1289"/>
      <c r="H907" s="1289"/>
      <c r="I907" s="1289"/>
      <c r="J907" s="1289"/>
      <c r="K907" s="1289"/>
      <c r="L907" s="1289"/>
      <c r="M907" s="1289"/>
      <c r="N907" s="1289"/>
      <c r="O907" s="1289"/>
      <c r="P907" s="1289"/>
      <c r="Q907" s="1289"/>
      <c r="R907" s="1289"/>
      <c r="S907" s="1289"/>
      <c r="T907" s="1289"/>
      <c r="U907" s="1289"/>
      <c r="V907" s="1289"/>
      <c r="W907" s="1289"/>
      <c r="X907" s="1289"/>
      <c r="Y907" s="1289"/>
      <c r="Z907" s="1289"/>
      <c r="AA907" s="1289"/>
      <c r="AB907" s="1289"/>
      <c r="AC907" s="1289"/>
      <c r="AD907" s="1289"/>
    </row>
    <row r="908" spans="2:30">
      <c r="B908" s="1289"/>
      <c r="C908" s="1289"/>
      <c r="D908" s="1289"/>
      <c r="E908" s="1289"/>
      <c r="F908" s="1289"/>
      <c r="G908" s="1289"/>
      <c r="H908" s="1289"/>
      <c r="I908" s="1289"/>
      <c r="J908" s="1289"/>
      <c r="K908" s="1289"/>
      <c r="L908" s="1289"/>
      <c r="M908" s="1289"/>
      <c r="N908" s="1289"/>
      <c r="O908" s="1289"/>
      <c r="P908" s="1289"/>
      <c r="Q908" s="1289"/>
      <c r="R908" s="1289"/>
      <c r="S908" s="1289"/>
      <c r="T908" s="1289"/>
      <c r="U908" s="1289"/>
      <c r="V908" s="1289"/>
      <c r="W908" s="1289"/>
      <c r="X908" s="1289"/>
      <c r="Y908" s="1289"/>
      <c r="Z908" s="1289"/>
      <c r="AA908" s="1289"/>
      <c r="AB908" s="1289"/>
      <c r="AC908" s="1289"/>
      <c r="AD908" s="1289"/>
    </row>
    <row r="909" spans="2:30">
      <c r="B909" s="1289"/>
      <c r="C909" s="1289"/>
      <c r="D909" s="1289"/>
      <c r="E909" s="1289"/>
      <c r="F909" s="1289"/>
      <c r="G909" s="1289"/>
      <c r="H909" s="1289"/>
      <c r="I909" s="1289"/>
      <c r="J909" s="1289"/>
      <c r="K909" s="1289"/>
      <c r="L909" s="1289"/>
      <c r="M909" s="1289"/>
      <c r="N909" s="1289"/>
      <c r="O909" s="1289"/>
      <c r="P909" s="1289"/>
      <c r="Q909" s="1289"/>
      <c r="R909" s="1289"/>
      <c r="S909" s="1289"/>
      <c r="T909" s="1289"/>
      <c r="U909" s="1289"/>
      <c r="V909" s="1289"/>
      <c r="W909" s="1289"/>
      <c r="X909" s="1289"/>
      <c r="Y909" s="1289"/>
      <c r="Z909" s="1289"/>
      <c r="AA909" s="1289"/>
      <c r="AB909" s="1289"/>
      <c r="AC909" s="1289"/>
      <c r="AD909" s="1289"/>
    </row>
    <row r="910" spans="2:30">
      <c r="B910" s="1289"/>
      <c r="C910" s="1289"/>
      <c r="D910" s="1289"/>
      <c r="E910" s="1289"/>
      <c r="F910" s="1289"/>
      <c r="G910" s="1289"/>
      <c r="H910" s="1289"/>
      <c r="I910" s="1289"/>
      <c r="J910" s="1289"/>
      <c r="K910" s="1289"/>
      <c r="L910" s="1289"/>
      <c r="M910" s="1289"/>
      <c r="N910" s="1289"/>
      <c r="O910" s="1289"/>
      <c r="P910" s="1289"/>
      <c r="Q910" s="1289"/>
      <c r="R910" s="1289"/>
      <c r="S910" s="1289"/>
      <c r="T910" s="1289"/>
      <c r="U910" s="1289"/>
      <c r="V910" s="1289"/>
      <c r="W910" s="1289"/>
      <c r="X910" s="1289"/>
      <c r="Y910" s="1289"/>
      <c r="Z910" s="1289"/>
      <c r="AA910" s="1289"/>
      <c r="AB910" s="1289"/>
      <c r="AC910" s="1289"/>
      <c r="AD910" s="1289"/>
    </row>
    <row r="911" spans="2:30">
      <c r="B911" s="1289"/>
      <c r="C911" s="1289"/>
      <c r="D911" s="1289"/>
      <c r="E911" s="1289"/>
      <c r="F911" s="1289"/>
      <c r="G911" s="1289"/>
      <c r="H911" s="1289"/>
      <c r="I911" s="1289"/>
      <c r="J911" s="1289"/>
      <c r="K911" s="1289"/>
      <c r="L911" s="1289"/>
      <c r="M911" s="1289"/>
      <c r="N911" s="1289"/>
      <c r="O911" s="1289"/>
      <c r="P911" s="1289"/>
      <c r="Q911" s="1289"/>
      <c r="R911" s="1289"/>
      <c r="S911" s="1289"/>
      <c r="T911" s="1289"/>
      <c r="U911" s="1289"/>
      <c r="V911" s="1289"/>
      <c r="W911" s="1289"/>
      <c r="X911" s="1289"/>
      <c r="Y911" s="1289"/>
      <c r="Z911" s="1289"/>
      <c r="AA911" s="1289"/>
      <c r="AB911" s="1289"/>
      <c r="AC911" s="1289"/>
      <c r="AD911" s="1289"/>
    </row>
    <row r="912" spans="2:30">
      <c r="B912" s="1289"/>
      <c r="C912" s="1289"/>
      <c r="D912" s="1289"/>
      <c r="E912" s="1289"/>
      <c r="F912" s="1289"/>
      <c r="G912" s="1289"/>
      <c r="H912" s="1289"/>
      <c r="I912" s="1289"/>
      <c r="J912" s="1289"/>
      <c r="K912" s="1289"/>
      <c r="L912" s="1289"/>
      <c r="M912" s="1289"/>
      <c r="N912" s="1289"/>
      <c r="O912" s="1289"/>
      <c r="P912" s="1289"/>
      <c r="Q912" s="1289"/>
      <c r="R912" s="1289"/>
      <c r="S912" s="1289"/>
      <c r="T912" s="1289"/>
      <c r="U912" s="1289"/>
      <c r="V912" s="1289"/>
      <c r="W912" s="1289"/>
      <c r="X912" s="1289"/>
      <c r="Y912" s="1289"/>
      <c r="Z912" s="1289"/>
      <c r="AA912" s="1289"/>
      <c r="AB912" s="1289"/>
      <c r="AC912" s="1289"/>
      <c r="AD912" s="1289"/>
    </row>
    <row r="913" spans="2:30">
      <c r="B913" s="1289"/>
      <c r="C913" s="1289"/>
      <c r="D913" s="1289"/>
      <c r="E913" s="1289"/>
      <c r="F913" s="1289"/>
      <c r="G913" s="1289"/>
      <c r="H913" s="1289"/>
      <c r="I913" s="1289"/>
      <c r="J913" s="1289"/>
      <c r="K913" s="1289"/>
      <c r="L913" s="1289"/>
      <c r="M913" s="1289"/>
      <c r="N913" s="1289"/>
      <c r="O913" s="1289"/>
      <c r="P913" s="1289"/>
      <c r="Q913" s="1289"/>
      <c r="R913" s="1289"/>
      <c r="S913" s="1289"/>
      <c r="T913" s="1289"/>
      <c r="U913" s="1289"/>
      <c r="V913" s="1289"/>
      <c r="W913" s="1289"/>
      <c r="X913" s="1289"/>
      <c r="Y913" s="1289"/>
      <c r="Z913" s="1289"/>
      <c r="AA913" s="1289"/>
      <c r="AB913" s="1289"/>
      <c r="AC913" s="1289"/>
      <c r="AD913" s="1289"/>
    </row>
    <row r="914" spans="2:30">
      <c r="B914" s="1289"/>
      <c r="C914" s="1289"/>
      <c r="D914" s="1289"/>
      <c r="E914" s="1289"/>
      <c r="F914" s="1289"/>
      <c r="G914" s="1289"/>
      <c r="H914" s="1289"/>
      <c r="I914" s="1289"/>
      <c r="J914" s="1289"/>
      <c r="K914" s="1289"/>
      <c r="L914" s="1289"/>
      <c r="M914" s="1289"/>
      <c r="N914" s="1289"/>
      <c r="O914" s="1289"/>
      <c r="P914" s="1289"/>
      <c r="Q914" s="1289"/>
      <c r="R914" s="1289"/>
      <c r="S914" s="1289"/>
      <c r="T914" s="1289"/>
      <c r="U914" s="1289"/>
      <c r="V914" s="1289"/>
      <c r="W914" s="1289"/>
      <c r="X914" s="1289"/>
      <c r="Y914" s="1289"/>
      <c r="Z914" s="1289"/>
      <c r="AA914" s="1289"/>
      <c r="AB914" s="1289"/>
      <c r="AC914" s="1289"/>
      <c r="AD914" s="1289"/>
    </row>
    <row r="915" spans="2:30">
      <c r="B915" s="1289"/>
      <c r="C915" s="1289"/>
      <c r="D915" s="1289"/>
      <c r="E915" s="1289"/>
      <c r="F915" s="1289"/>
      <c r="G915" s="1289"/>
      <c r="H915" s="1289"/>
      <c r="I915" s="1289"/>
      <c r="J915" s="1289"/>
      <c r="K915" s="1289"/>
      <c r="L915" s="1289"/>
      <c r="M915" s="1289"/>
      <c r="N915" s="1289"/>
      <c r="O915" s="1289"/>
      <c r="P915" s="1289"/>
      <c r="Q915" s="1289"/>
      <c r="R915" s="1289"/>
      <c r="S915" s="1289"/>
      <c r="T915" s="1289"/>
      <c r="U915" s="1289"/>
      <c r="V915" s="1289"/>
      <c r="W915" s="1289"/>
      <c r="X915" s="1289"/>
      <c r="Y915" s="1289"/>
      <c r="Z915" s="1289"/>
      <c r="AA915" s="1289"/>
      <c r="AB915" s="1289"/>
      <c r="AC915" s="1289"/>
      <c r="AD915" s="1289"/>
    </row>
    <row r="916" spans="2:30">
      <c r="B916" s="1289"/>
      <c r="C916" s="1289"/>
      <c r="D916" s="1289"/>
      <c r="E916" s="1289"/>
      <c r="F916" s="1289"/>
      <c r="G916" s="1289"/>
      <c r="H916" s="1289"/>
      <c r="I916" s="1289"/>
      <c r="J916" s="1289"/>
      <c r="K916" s="1289"/>
      <c r="L916" s="1289"/>
      <c r="M916" s="1289"/>
      <c r="N916" s="1289"/>
      <c r="O916" s="1289"/>
      <c r="P916" s="1289"/>
      <c r="Q916" s="1289"/>
      <c r="R916" s="1289"/>
      <c r="S916" s="1289"/>
      <c r="T916" s="1289"/>
      <c r="U916" s="1289"/>
      <c r="V916" s="1289"/>
      <c r="W916" s="1289"/>
      <c r="X916" s="1289"/>
      <c r="Y916" s="1289"/>
      <c r="Z916" s="1289"/>
      <c r="AA916" s="1289"/>
      <c r="AB916" s="1289"/>
      <c r="AC916" s="1289"/>
      <c r="AD916" s="1289"/>
    </row>
    <row r="917" spans="2:30">
      <c r="B917" s="1289"/>
      <c r="C917" s="1289"/>
      <c r="D917" s="1289"/>
      <c r="E917" s="1289"/>
      <c r="F917" s="1289"/>
      <c r="G917" s="1289"/>
      <c r="H917" s="1289"/>
      <c r="I917" s="1289"/>
      <c r="J917" s="1289"/>
      <c r="K917" s="1289"/>
      <c r="L917" s="1289"/>
      <c r="M917" s="1289"/>
      <c r="N917" s="1289"/>
      <c r="O917" s="1289"/>
      <c r="P917" s="1289"/>
      <c r="Q917" s="1289"/>
      <c r="R917" s="1289"/>
      <c r="S917" s="1289"/>
      <c r="T917" s="1289"/>
      <c r="U917" s="1289"/>
      <c r="V917" s="1289"/>
      <c r="W917" s="1289"/>
      <c r="X917" s="1289"/>
      <c r="Y917" s="1289"/>
      <c r="Z917" s="1289"/>
      <c r="AA917" s="1289"/>
      <c r="AB917" s="1289"/>
      <c r="AC917" s="1289"/>
      <c r="AD917" s="1289"/>
    </row>
    <row r="918" spans="2:30">
      <c r="B918" s="1289"/>
      <c r="C918" s="1289"/>
      <c r="D918" s="1289"/>
      <c r="E918" s="1289"/>
      <c r="F918" s="1289"/>
      <c r="G918" s="1289"/>
      <c r="H918" s="1289"/>
      <c r="I918" s="1289"/>
      <c r="J918" s="1289"/>
      <c r="K918" s="1289"/>
      <c r="L918" s="1289"/>
      <c r="M918" s="1289"/>
      <c r="N918" s="1289"/>
      <c r="O918" s="1289"/>
      <c r="P918" s="1289"/>
      <c r="Q918" s="1289"/>
      <c r="R918" s="1289"/>
      <c r="S918" s="1289"/>
      <c r="T918" s="1289"/>
      <c r="U918" s="1289"/>
      <c r="V918" s="1289"/>
      <c r="W918" s="1289"/>
      <c r="X918" s="1289"/>
      <c r="Y918" s="1289"/>
      <c r="Z918" s="1289"/>
      <c r="AA918" s="1289"/>
      <c r="AB918" s="1289"/>
      <c r="AC918" s="1289"/>
      <c r="AD918" s="1289"/>
    </row>
    <row r="919" spans="2:30">
      <c r="B919" s="1289"/>
      <c r="C919" s="1289"/>
      <c r="D919" s="1289"/>
      <c r="E919" s="1289"/>
      <c r="F919" s="1289"/>
      <c r="G919" s="1289"/>
      <c r="H919" s="1289"/>
      <c r="I919" s="1289"/>
      <c r="J919" s="1289"/>
      <c r="K919" s="1289"/>
      <c r="L919" s="1289"/>
      <c r="M919" s="1289"/>
      <c r="N919" s="1289"/>
      <c r="O919" s="1289"/>
      <c r="P919" s="1289"/>
      <c r="Q919" s="1289"/>
      <c r="R919" s="1289"/>
      <c r="S919" s="1289"/>
      <c r="T919" s="1289"/>
      <c r="U919" s="1289"/>
      <c r="V919" s="1289"/>
      <c r="W919" s="1289"/>
      <c r="X919" s="1289"/>
      <c r="Y919" s="1289"/>
      <c r="Z919" s="1289"/>
      <c r="AA919" s="1289"/>
      <c r="AB919" s="1289"/>
      <c r="AC919" s="1289"/>
      <c r="AD919" s="1289"/>
    </row>
    <row r="920" spans="2:30">
      <c r="B920" s="1289"/>
      <c r="C920" s="1289"/>
      <c r="D920" s="1289"/>
      <c r="E920" s="1289"/>
      <c r="F920" s="1289"/>
      <c r="G920" s="1289"/>
      <c r="H920" s="1289"/>
      <c r="I920" s="1289"/>
      <c r="J920" s="1289"/>
      <c r="K920" s="1289"/>
      <c r="L920" s="1289"/>
      <c r="M920" s="1289"/>
      <c r="N920" s="1289"/>
      <c r="O920" s="1289"/>
      <c r="P920" s="1289"/>
      <c r="Q920" s="1289"/>
      <c r="R920" s="1289"/>
      <c r="S920" s="1289"/>
      <c r="T920" s="1289"/>
      <c r="U920" s="1289"/>
      <c r="V920" s="1289"/>
      <c r="W920" s="1289"/>
      <c r="X920" s="1289"/>
      <c r="Y920" s="1289"/>
      <c r="Z920" s="1289"/>
      <c r="AA920" s="1289"/>
      <c r="AB920" s="1289"/>
      <c r="AC920" s="1289"/>
      <c r="AD920" s="1289"/>
    </row>
    <row r="921" spans="2:30">
      <c r="B921" s="1289"/>
      <c r="C921" s="1289"/>
      <c r="D921" s="1289"/>
      <c r="E921" s="1289"/>
      <c r="F921" s="1289"/>
      <c r="G921" s="1289"/>
      <c r="H921" s="1289"/>
      <c r="I921" s="1289"/>
      <c r="J921" s="1289"/>
      <c r="K921" s="1289"/>
      <c r="L921" s="1289"/>
      <c r="M921" s="1289"/>
      <c r="N921" s="1289"/>
      <c r="O921" s="1289"/>
      <c r="P921" s="1289"/>
      <c r="Q921" s="1289"/>
      <c r="R921" s="1289"/>
      <c r="S921" s="1289"/>
      <c r="T921" s="1289"/>
      <c r="U921" s="1289"/>
      <c r="V921" s="1289"/>
      <c r="W921" s="1289"/>
      <c r="X921" s="1289"/>
      <c r="Y921" s="1289"/>
      <c r="Z921" s="1289"/>
      <c r="AA921" s="1289"/>
      <c r="AB921" s="1289"/>
      <c r="AC921" s="1289"/>
      <c r="AD921" s="1289"/>
    </row>
    <row r="922" spans="2:30">
      <c r="B922" s="1289"/>
      <c r="C922" s="1289"/>
      <c r="D922" s="1289"/>
      <c r="E922" s="1289"/>
      <c r="F922" s="1289"/>
      <c r="G922" s="1289"/>
      <c r="H922" s="1289"/>
      <c r="I922" s="1289"/>
      <c r="J922" s="1289"/>
      <c r="K922" s="1289"/>
      <c r="L922" s="1289"/>
      <c r="M922" s="1289"/>
      <c r="N922" s="1289"/>
      <c r="O922" s="1289"/>
      <c r="P922" s="1289"/>
      <c r="Q922" s="1289"/>
      <c r="R922" s="1289"/>
      <c r="S922" s="1289"/>
      <c r="T922" s="1289"/>
      <c r="U922" s="1289"/>
      <c r="V922" s="1289"/>
      <c r="W922" s="1289"/>
      <c r="X922" s="1289"/>
      <c r="Y922" s="1289"/>
      <c r="Z922" s="1289"/>
      <c r="AA922" s="1289"/>
      <c r="AB922" s="1289"/>
      <c r="AC922" s="1289"/>
      <c r="AD922" s="1289"/>
    </row>
    <row r="923" spans="2:30">
      <c r="B923" s="1289"/>
      <c r="C923" s="1289"/>
      <c r="D923" s="1289"/>
      <c r="E923" s="1289"/>
      <c r="F923" s="1289"/>
      <c r="G923" s="1289"/>
      <c r="H923" s="1289"/>
      <c r="I923" s="1289"/>
      <c r="J923" s="1289"/>
      <c r="K923" s="1289"/>
      <c r="L923" s="1289"/>
      <c r="M923" s="1289"/>
      <c r="N923" s="1289"/>
      <c r="O923" s="1289"/>
      <c r="P923" s="1289"/>
      <c r="Q923" s="1289"/>
      <c r="R923" s="1289"/>
      <c r="S923" s="1289"/>
      <c r="T923" s="1289"/>
      <c r="U923" s="1289"/>
      <c r="V923" s="1289"/>
      <c r="W923" s="1289"/>
      <c r="X923" s="1289"/>
      <c r="Y923" s="1289"/>
      <c r="Z923" s="1289"/>
      <c r="AA923" s="1289"/>
      <c r="AB923" s="1289"/>
      <c r="AC923" s="1289"/>
      <c r="AD923" s="1289"/>
    </row>
    <row r="924" spans="2:30">
      <c r="B924" s="1289"/>
      <c r="C924" s="1289"/>
      <c r="D924" s="1289"/>
      <c r="E924" s="1289"/>
      <c r="F924" s="1289"/>
      <c r="G924" s="1289"/>
      <c r="H924" s="1289"/>
      <c r="I924" s="1289"/>
      <c r="J924" s="1289"/>
      <c r="K924" s="1289"/>
      <c r="L924" s="1289"/>
      <c r="M924" s="1289"/>
      <c r="N924" s="1289"/>
      <c r="O924" s="1289"/>
      <c r="P924" s="1289"/>
      <c r="Q924" s="1289"/>
      <c r="R924" s="1289"/>
      <c r="S924" s="1289"/>
      <c r="T924" s="1289"/>
      <c r="U924" s="1289"/>
      <c r="V924" s="1289"/>
      <c r="W924" s="1289"/>
      <c r="X924" s="1289"/>
      <c r="Y924" s="1289"/>
      <c r="Z924" s="1289"/>
      <c r="AA924" s="1289"/>
      <c r="AB924" s="1289"/>
      <c r="AC924" s="1289"/>
      <c r="AD924" s="1289"/>
    </row>
    <row r="925" spans="2:30">
      <c r="B925" s="1289"/>
      <c r="C925" s="1289"/>
      <c r="D925" s="1289"/>
      <c r="E925" s="1289"/>
      <c r="F925" s="1289"/>
      <c r="G925" s="1289"/>
      <c r="H925" s="1289"/>
      <c r="I925" s="1289"/>
      <c r="J925" s="1289"/>
      <c r="K925" s="1289"/>
      <c r="L925" s="1289"/>
      <c r="M925" s="1289"/>
      <c r="N925" s="1289"/>
      <c r="O925" s="1289"/>
      <c r="P925" s="1289"/>
      <c r="Q925" s="1289"/>
      <c r="R925" s="1289"/>
      <c r="S925" s="1289"/>
      <c r="T925" s="1289"/>
      <c r="U925" s="1289"/>
      <c r="V925" s="1289"/>
      <c r="W925" s="1289"/>
      <c r="X925" s="1289"/>
      <c r="Y925" s="1289"/>
      <c r="Z925" s="1289"/>
      <c r="AA925" s="1289"/>
      <c r="AB925" s="1289"/>
      <c r="AC925" s="1289"/>
      <c r="AD925" s="1289"/>
    </row>
    <row r="926" spans="2:30">
      <c r="B926" s="1289"/>
      <c r="C926" s="1289"/>
      <c r="D926" s="1289"/>
      <c r="E926" s="1289"/>
      <c r="F926" s="1289"/>
      <c r="G926" s="1289"/>
      <c r="H926" s="1289"/>
      <c r="I926" s="1289"/>
      <c r="J926" s="1289"/>
      <c r="K926" s="1289"/>
      <c r="L926" s="1289"/>
      <c r="M926" s="1289"/>
      <c r="N926" s="1289"/>
      <c r="O926" s="1289"/>
      <c r="P926" s="1289"/>
      <c r="Q926" s="1289"/>
      <c r="R926" s="1289"/>
      <c r="S926" s="1289"/>
      <c r="T926" s="1289"/>
      <c r="U926" s="1289"/>
      <c r="V926" s="1289"/>
      <c r="W926" s="1289"/>
      <c r="X926" s="1289"/>
      <c r="Y926" s="1289"/>
      <c r="Z926" s="1289"/>
      <c r="AA926" s="1289"/>
      <c r="AB926" s="1289"/>
      <c r="AC926" s="1289"/>
      <c r="AD926" s="1289"/>
    </row>
    <row r="927" spans="2:30">
      <c r="B927" s="1289"/>
      <c r="C927" s="1289"/>
      <c r="D927" s="1289"/>
      <c r="E927" s="1289"/>
      <c r="F927" s="1289"/>
      <c r="G927" s="1289"/>
      <c r="H927" s="1289"/>
      <c r="I927" s="1289"/>
      <c r="J927" s="1289"/>
      <c r="K927" s="1289"/>
      <c r="L927" s="1289"/>
      <c r="M927" s="1289"/>
      <c r="N927" s="1289"/>
      <c r="O927" s="1289"/>
      <c r="P927" s="1289"/>
      <c r="Q927" s="1289"/>
      <c r="R927" s="1289"/>
      <c r="S927" s="1289"/>
      <c r="T927" s="1289"/>
      <c r="U927" s="1289"/>
      <c r="V927" s="1289"/>
      <c r="W927" s="1289"/>
      <c r="X927" s="1289"/>
      <c r="Y927" s="1289"/>
      <c r="Z927" s="1289"/>
      <c r="AA927" s="1289"/>
      <c r="AB927" s="1289"/>
      <c r="AC927" s="1289"/>
      <c r="AD927" s="1289"/>
    </row>
    <row r="928" spans="2:30">
      <c r="B928" s="1289"/>
      <c r="C928" s="1289"/>
      <c r="D928" s="1289"/>
      <c r="E928" s="1289"/>
      <c r="F928" s="1289"/>
      <c r="G928" s="1289"/>
      <c r="H928" s="1289"/>
      <c r="I928" s="1289"/>
      <c r="J928" s="1289"/>
      <c r="K928" s="1289"/>
      <c r="L928" s="1289"/>
      <c r="M928" s="1289"/>
      <c r="N928" s="1289"/>
      <c r="O928" s="1289"/>
      <c r="P928" s="1289"/>
      <c r="Q928" s="1289"/>
      <c r="R928" s="1289"/>
      <c r="S928" s="1289"/>
      <c r="T928" s="1289"/>
      <c r="U928" s="1289"/>
      <c r="V928" s="1289"/>
      <c r="W928" s="1289"/>
      <c r="X928" s="1289"/>
      <c r="Y928" s="1289"/>
      <c r="Z928" s="1289"/>
      <c r="AA928" s="1289"/>
      <c r="AB928" s="1289"/>
      <c r="AC928" s="1289"/>
      <c r="AD928" s="1289"/>
    </row>
    <row r="929" spans="2:30">
      <c r="B929" s="1289"/>
      <c r="C929" s="1289"/>
      <c r="D929" s="1289"/>
      <c r="E929" s="1289"/>
      <c r="F929" s="1289"/>
      <c r="G929" s="1289"/>
      <c r="H929" s="1289"/>
      <c r="I929" s="1289"/>
      <c r="J929" s="1289"/>
      <c r="K929" s="1289"/>
      <c r="L929" s="1289"/>
      <c r="M929" s="1289"/>
      <c r="N929" s="1289"/>
      <c r="O929" s="1289"/>
      <c r="P929" s="1289"/>
      <c r="Q929" s="1289"/>
      <c r="R929" s="1289"/>
      <c r="S929" s="1289"/>
      <c r="T929" s="1289"/>
      <c r="U929" s="1289"/>
      <c r="V929" s="1289"/>
      <c r="W929" s="1289"/>
      <c r="X929" s="1289"/>
      <c r="Y929" s="1289"/>
      <c r="Z929" s="1289"/>
      <c r="AA929" s="1289"/>
      <c r="AB929" s="1289"/>
      <c r="AC929" s="1289"/>
      <c r="AD929" s="1289"/>
    </row>
    <row r="930" spans="2:30">
      <c r="B930" s="1289"/>
      <c r="C930" s="1289"/>
      <c r="D930" s="1289"/>
      <c r="E930" s="1289"/>
      <c r="F930" s="1289"/>
      <c r="G930" s="1289"/>
      <c r="H930" s="1289"/>
      <c r="I930" s="1289"/>
      <c r="J930" s="1289"/>
      <c r="K930" s="1289"/>
      <c r="L930" s="1289"/>
      <c r="M930" s="1289"/>
      <c r="N930" s="1289"/>
      <c r="O930" s="1289"/>
      <c r="P930" s="1289"/>
      <c r="Q930" s="1289"/>
      <c r="R930" s="1289"/>
      <c r="S930" s="1289"/>
      <c r="T930" s="1289"/>
      <c r="U930" s="1289"/>
      <c r="V930" s="1289"/>
      <c r="W930" s="1289"/>
      <c r="X930" s="1289"/>
      <c r="Y930" s="1289"/>
      <c r="Z930" s="1289"/>
      <c r="AA930" s="1289"/>
      <c r="AB930" s="1289"/>
      <c r="AC930" s="1289"/>
      <c r="AD930" s="1289"/>
    </row>
    <row r="931" spans="2:30">
      <c r="B931" s="1289"/>
      <c r="C931" s="1289"/>
      <c r="D931" s="1289"/>
      <c r="E931" s="1289"/>
      <c r="F931" s="1289"/>
      <c r="G931" s="1289"/>
      <c r="H931" s="1289"/>
      <c r="I931" s="1289"/>
      <c r="J931" s="1289"/>
      <c r="K931" s="1289"/>
      <c r="L931" s="1289"/>
      <c r="M931" s="1289"/>
      <c r="N931" s="1289"/>
      <c r="O931" s="1289"/>
      <c r="P931" s="1289"/>
      <c r="Q931" s="1289"/>
      <c r="R931" s="1289"/>
      <c r="S931" s="1289"/>
      <c r="T931" s="1289"/>
      <c r="U931" s="1289"/>
      <c r="V931" s="1289"/>
      <c r="W931" s="1289"/>
      <c r="X931" s="1289"/>
      <c r="Y931" s="1289"/>
      <c r="Z931" s="1289"/>
      <c r="AA931" s="1289"/>
      <c r="AB931" s="1289"/>
      <c r="AC931" s="1289"/>
      <c r="AD931" s="1289"/>
    </row>
    <row r="932" spans="2:30">
      <c r="B932" s="1289"/>
      <c r="C932" s="1289"/>
      <c r="D932" s="1289"/>
      <c r="E932" s="1289"/>
      <c r="F932" s="1289"/>
      <c r="G932" s="1289"/>
      <c r="H932" s="1289"/>
      <c r="I932" s="1289"/>
      <c r="J932" s="1289"/>
      <c r="K932" s="1289"/>
      <c r="L932" s="1289"/>
      <c r="M932" s="1289"/>
      <c r="N932" s="1289"/>
      <c r="O932" s="1289"/>
      <c r="P932" s="1289"/>
      <c r="Q932" s="1289"/>
      <c r="R932" s="1289"/>
      <c r="S932" s="1289"/>
      <c r="T932" s="1289"/>
      <c r="U932" s="1289"/>
      <c r="V932" s="1289"/>
      <c r="W932" s="1289"/>
      <c r="X932" s="1289"/>
      <c r="Y932" s="1289"/>
      <c r="Z932" s="1289"/>
      <c r="AA932" s="1289"/>
      <c r="AB932" s="1289"/>
      <c r="AC932" s="1289"/>
      <c r="AD932" s="1289"/>
    </row>
    <row r="933" spans="2:30">
      <c r="B933" s="1289"/>
      <c r="C933" s="1289"/>
      <c r="D933" s="1289"/>
      <c r="E933" s="1289"/>
      <c r="F933" s="1289"/>
      <c r="G933" s="1289"/>
      <c r="H933" s="1289"/>
      <c r="I933" s="1289"/>
      <c r="J933" s="1289"/>
      <c r="K933" s="1289"/>
      <c r="L933" s="1289"/>
      <c r="M933" s="1289"/>
      <c r="N933" s="1289"/>
      <c r="O933" s="1289"/>
      <c r="P933" s="1289"/>
      <c r="Q933" s="1289"/>
      <c r="R933" s="1289"/>
      <c r="S933" s="1289"/>
      <c r="T933" s="1289"/>
      <c r="U933" s="1289"/>
      <c r="V933" s="1289"/>
      <c r="W933" s="1289"/>
      <c r="X933" s="1289"/>
      <c r="Y933" s="1289"/>
      <c r="Z933" s="1289"/>
      <c r="AA933" s="1289"/>
      <c r="AB933" s="1289"/>
      <c r="AC933" s="1289"/>
      <c r="AD933" s="1289"/>
    </row>
    <row r="934" spans="2:30">
      <c r="B934" s="1289"/>
      <c r="C934" s="1289"/>
      <c r="D934" s="1289"/>
      <c r="E934" s="1289"/>
      <c r="F934" s="1289"/>
      <c r="G934" s="1289"/>
      <c r="H934" s="1289"/>
      <c r="I934" s="1289"/>
      <c r="J934" s="1289"/>
      <c r="K934" s="1289"/>
      <c r="L934" s="1289"/>
      <c r="M934" s="1289"/>
      <c r="N934" s="1289"/>
      <c r="O934" s="1289"/>
      <c r="P934" s="1289"/>
      <c r="Q934" s="1289"/>
      <c r="R934" s="1289"/>
      <c r="S934" s="1289"/>
      <c r="T934" s="1289"/>
      <c r="U934" s="1289"/>
      <c r="V934" s="1289"/>
      <c r="W934" s="1289"/>
      <c r="X934" s="1289"/>
      <c r="Y934" s="1289"/>
      <c r="Z934" s="1289"/>
      <c r="AA934" s="1289"/>
      <c r="AB934" s="1289"/>
      <c r="AC934" s="1289"/>
      <c r="AD934" s="1289"/>
    </row>
    <row r="935" spans="2:30">
      <c r="B935" s="1289"/>
      <c r="C935" s="1289"/>
      <c r="D935" s="1289"/>
      <c r="E935" s="1289"/>
      <c r="F935" s="1289"/>
      <c r="G935" s="1289"/>
      <c r="H935" s="1289"/>
      <c r="I935" s="1289"/>
      <c r="J935" s="1289"/>
      <c r="K935" s="1289"/>
      <c r="L935" s="1289"/>
      <c r="M935" s="1289"/>
      <c r="N935" s="1289"/>
      <c r="O935" s="1289"/>
      <c r="P935" s="1289"/>
      <c r="Q935" s="1289"/>
      <c r="R935" s="1289"/>
      <c r="S935" s="1289"/>
      <c r="T935" s="1289"/>
      <c r="U935" s="1289"/>
      <c r="V935" s="1289"/>
      <c r="W935" s="1289"/>
      <c r="X935" s="1289"/>
      <c r="Y935" s="1289"/>
      <c r="Z935" s="1289"/>
      <c r="AA935" s="1289"/>
      <c r="AB935" s="1289"/>
      <c r="AC935" s="1289"/>
      <c r="AD935" s="1289"/>
    </row>
    <row r="936" spans="2:30">
      <c r="B936" s="1289"/>
      <c r="C936" s="1289"/>
      <c r="D936" s="1289"/>
      <c r="E936" s="1289"/>
      <c r="F936" s="1289"/>
      <c r="G936" s="1289"/>
      <c r="H936" s="1289"/>
      <c r="I936" s="1289"/>
      <c r="J936" s="1289"/>
      <c r="K936" s="1289"/>
      <c r="L936" s="1289"/>
      <c r="M936" s="1289"/>
      <c r="N936" s="1289"/>
      <c r="O936" s="1289"/>
      <c r="P936" s="1289"/>
      <c r="Q936" s="1289"/>
      <c r="R936" s="1289"/>
      <c r="S936" s="1289"/>
      <c r="T936" s="1289"/>
      <c r="U936" s="1289"/>
      <c r="V936" s="1289"/>
      <c r="W936" s="1289"/>
      <c r="X936" s="1289"/>
      <c r="Y936" s="1289"/>
      <c r="Z936" s="1289"/>
      <c r="AA936" s="1289"/>
      <c r="AB936" s="1289"/>
      <c r="AC936" s="1289"/>
      <c r="AD936" s="1289"/>
    </row>
    <row r="937" spans="2:30">
      <c r="B937" s="1289"/>
      <c r="C937" s="1289"/>
      <c r="D937" s="1289"/>
      <c r="E937" s="1289"/>
      <c r="F937" s="1289"/>
      <c r="G937" s="1289"/>
      <c r="H937" s="1289"/>
      <c r="I937" s="1289"/>
      <c r="J937" s="1289"/>
      <c r="K937" s="1289"/>
      <c r="L937" s="1289"/>
      <c r="M937" s="1289"/>
      <c r="N937" s="1289"/>
      <c r="O937" s="1289"/>
      <c r="P937" s="1289"/>
      <c r="Q937" s="1289"/>
      <c r="R937" s="1289"/>
      <c r="S937" s="1289"/>
      <c r="T937" s="1289"/>
      <c r="U937" s="1289"/>
      <c r="V937" s="1289"/>
      <c r="W937" s="1289"/>
      <c r="X937" s="1289"/>
      <c r="Y937" s="1289"/>
      <c r="Z937" s="1289"/>
      <c r="AA937" s="1289"/>
      <c r="AB937" s="1289"/>
      <c r="AC937" s="1289"/>
      <c r="AD937" s="1289"/>
    </row>
    <row r="938" spans="2:30">
      <c r="B938" s="1289"/>
      <c r="C938" s="1289"/>
      <c r="D938" s="1289"/>
      <c r="E938" s="1289"/>
      <c r="F938" s="1289"/>
      <c r="G938" s="1289"/>
      <c r="H938" s="1289"/>
      <c r="I938" s="1289"/>
      <c r="J938" s="1289"/>
      <c r="K938" s="1289"/>
      <c r="L938" s="1289"/>
      <c r="M938" s="1289"/>
      <c r="N938" s="1289"/>
      <c r="O938" s="1289"/>
      <c r="P938" s="1289"/>
      <c r="Q938" s="1289"/>
      <c r="R938" s="1289"/>
      <c r="S938" s="1289"/>
      <c r="T938" s="1289"/>
      <c r="U938" s="1289"/>
      <c r="V938" s="1289"/>
      <c r="W938" s="1289"/>
      <c r="X938" s="1289"/>
      <c r="Y938" s="1289"/>
      <c r="Z938" s="1289"/>
      <c r="AA938" s="1289"/>
      <c r="AB938" s="1289"/>
      <c r="AC938" s="1289"/>
      <c r="AD938" s="1289"/>
    </row>
    <row r="939" spans="2:30">
      <c r="B939" s="1289"/>
      <c r="C939" s="1289"/>
      <c r="D939" s="1289"/>
      <c r="E939" s="1289"/>
      <c r="F939" s="1289"/>
      <c r="G939" s="1289"/>
      <c r="H939" s="1289"/>
      <c r="I939" s="1289"/>
      <c r="J939" s="1289"/>
      <c r="K939" s="1289"/>
      <c r="L939" s="1289"/>
      <c r="M939" s="1289"/>
      <c r="N939" s="1289"/>
      <c r="O939" s="1289"/>
      <c r="P939" s="1289"/>
      <c r="Q939" s="1289"/>
      <c r="R939" s="1289"/>
      <c r="S939" s="1289"/>
      <c r="T939" s="1289"/>
      <c r="U939" s="1289"/>
      <c r="V939" s="1289"/>
      <c r="W939" s="1289"/>
      <c r="X939" s="1289"/>
      <c r="Y939" s="1289"/>
      <c r="Z939" s="1289"/>
      <c r="AA939" s="1289"/>
      <c r="AB939" s="1289"/>
      <c r="AC939" s="1289"/>
      <c r="AD939" s="1289"/>
    </row>
    <row r="940" spans="2:30">
      <c r="B940" s="1289"/>
      <c r="C940" s="1289"/>
      <c r="D940" s="1289"/>
      <c r="E940" s="1289"/>
      <c r="F940" s="1289"/>
      <c r="G940" s="1289"/>
      <c r="H940" s="1289"/>
      <c r="I940" s="1289"/>
      <c r="J940" s="1289"/>
      <c r="K940" s="1289"/>
      <c r="L940" s="1289"/>
      <c r="M940" s="1289"/>
      <c r="N940" s="1289"/>
      <c r="O940" s="1289"/>
      <c r="P940" s="1289"/>
      <c r="Q940" s="1289"/>
      <c r="R940" s="1289"/>
      <c r="S940" s="1289"/>
      <c r="T940" s="1289"/>
      <c r="U940" s="1289"/>
      <c r="V940" s="1289"/>
      <c r="W940" s="1289"/>
      <c r="X940" s="1289"/>
      <c r="Y940" s="1289"/>
      <c r="Z940" s="1289"/>
      <c r="AA940" s="1289"/>
      <c r="AB940" s="1289"/>
      <c r="AC940" s="1289"/>
      <c r="AD940" s="1289"/>
    </row>
    <row r="941" spans="2:30">
      <c r="B941" s="1289"/>
      <c r="C941" s="1289"/>
      <c r="D941" s="1289"/>
      <c r="E941" s="1289"/>
      <c r="F941" s="1289"/>
      <c r="G941" s="1289"/>
      <c r="H941" s="1289"/>
      <c r="I941" s="1289"/>
      <c r="J941" s="1289"/>
      <c r="K941" s="1289"/>
      <c r="L941" s="1289"/>
      <c r="M941" s="1289"/>
      <c r="N941" s="1289"/>
      <c r="O941" s="1289"/>
      <c r="P941" s="1289"/>
      <c r="Q941" s="1289"/>
      <c r="R941" s="1289"/>
      <c r="S941" s="1289"/>
      <c r="T941" s="1289"/>
      <c r="U941" s="1289"/>
      <c r="V941" s="1289"/>
      <c r="W941" s="1289"/>
      <c r="X941" s="1289"/>
      <c r="Y941" s="1289"/>
      <c r="Z941" s="1289"/>
      <c r="AA941" s="1289"/>
      <c r="AB941" s="1289"/>
      <c r="AC941" s="1289"/>
      <c r="AD941" s="1289"/>
    </row>
    <row r="942" spans="2:30">
      <c r="B942" s="1289"/>
      <c r="C942" s="1289"/>
      <c r="D942" s="1289"/>
      <c r="E942" s="1289"/>
      <c r="F942" s="1289"/>
      <c r="G942" s="1289"/>
      <c r="H942" s="1289"/>
      <c r="I942" s="1289"/>
      <c r="J942" s="1289"/>
      <c r="K942" s="1289"/>
      <c r="L942" s="1289"/>
      <c r="M942" s="1289"/>
      <c r="N942" s="1289"/>
      <c r="O942" s="1289"/>
      <c r="P942" s="1289"/>
      <c r="Q942" s="1289"/>
      <c r="R942" s="1289"/>
      <c r="S942" s="1289"/>
      <c r="T942" s="1289"/>
      <c r="U942" s="1289"/>
      <c r="V942" s="1289"/>
      <c r="W942" s="1289"/>
      <c r="X942" s="1289"/>
      <c r="Y942" s="1289"/>
      <c r="Z942" s="1289"/>
      <c r="AA942" s="1289"/>
      <c r="AB942" s="1289"/>
      <c r="AC942" s="1289"/>
      <c r="AD942" s="1289"/>
    </row>
    <row r="943" spans="2:30">
      <c r="B943" s="1289"/>
      <c r="C943" s="1289"/>
      <c r="D943" s="1289"/>
      <c r="E943" s="1289"/>
      <c r="F943" s="1289"/>
      <c r="G943" s="1289"/>
      <c r="H943" s="1289"/>
      <c r="I943" s="1289"/>
      <c r="J943" s="1289"/>
      <c r="K943" s="1289"/>
      <c r="L943" s="1289"/>
      <c r="M943" s="1289"/>
      <c r="N943" s="1289"/>
      <c r="O943" s="1289"/>
      <c r="P943" s="1289"/>
      <c r="Q943" s="1289"/>
      <c r="R943" s="1289"/>
      <c r="S943" s="1289"/>
      <c r="T943" s="1289"/>
      <c r="U943" s="1289"/>
      <c r="V943" s="1289"/>
      <c r="W943" s="1289"/>
      <c r="X943" s="1289"/>
      <c r="Y943" s="1289"/>
      <c r="Z943" s="1289"/>
      <c r="AA943" s="1289"/>
      <c r="AB943" s="1289"/>
      <c r="AC943" s="1289"/>
      <c r="AD943" s="1289"/>
    </row>
    <row r="944" spans="2:30">
      <c r="B944" s="1289"/>
      <c r="C944" s="1289"/>
      <c r="D944" s="1289"/>
      <c r="E944" s="1289"/>
      <c r="F944" s="1289"/>
      <c r="G944" s="1289"/>
      <c r="H944" s="1289"/>
      <c r="I944" s="1289"/>
      <c r="J944" s="1289"/>
      <c r="K944" s="1289"/>
      <c r="L944" s="1289"/>
      <c r="M944" s="1289"/>
      <c r="N944" s="1289"/>
      <c r="O944" s="1289"/>
      <c r="P944" s="1289"/>
      <c r="Q944" s="1289"/>
      <c r="R944" s="1289"/>
      <c r="S944" s="1289"/>
      <c r="T944" s="1289"/>
      <c r="U944" s="1289"/>
      <c r="V944" s="1289"/>
      <c r="W944" s="1289"/>
      <c r="X944" s="1289"/>
      <c r="Y944" s="1289"/>
      <c r="Z944" s="1289"/>
      <c r="AA944" s="1289"/>
      <c r="AB944" s="1289"/>
      <c r="AC944" s="1289"/>
      <c r="AD944" s="1289"/>
    </row>
    <row r="945" spans="2:30">
      <c r="B945" s="1289"/>
      <c r="C945" s="1289"/>
      <c r="D945" s="1289"/>
      <c r="E945" s="1289"/>
      <c r="F945" s="1289"/>
      <c r="G945" s="1289"/>
      <c r="H945" s="1289"/>
      <c r="I945" s="1289"/>
      <c r="J945" s="1289"/>
      <c r="K945" s="1289"/>
      <c r="L945" s="1289"/>
      <c r="M945" s="1289"/>
      <c r="N945" s="1289"/>
      <c r="O945" s="1289"/>
      <c r="P945" s="1289"/>
      <c r="Q945" s="1289"/>
      <c r="R945" s="1289"/>
      <c r="S945" s="1289"/>
      <c r="T945" s="1289"/>
      <c r="U945" s="1289"/>
      <c r="V945" s="1289"/>
      <c r="W945" s="1289"/>
      <c r="X945" s="1289"/>
      <c r="Y945" s="1289"/>
      <c r="Z945" s="1289"/>
      <c r="AA945" s="1289"/>
      <c r="AB945" s="1289"/>
      <c r="AC945" s="1289"/>
      <c r="AD945" s="1289"/>
    </row>
    <row r="946" spans="2:30">
      <c r="B946" s="1289"/>
      <c r="C946" s="1289"/>
      <c r="D946" s="1289"/>
      <c r="E946" s="1289"/>
      <c r="F946" s="1289"/>
      <c r="G946" s="1289"/>
      <c r="H946" s="1289"/>
      <c r="I946" s="1289"/>
      <c r="J946" s="1289"/>
      <c r="K946" s="1289"/>
      <c r="L946" s="1289"/>
      <c r="M946" s="1289"/>
      <c r="N946" s="1289"/>
      <c r="O946" s="1289"/>
      <c r="P946" s="1289"/>
      <c r="Q946" s="1289"/>
      <c r="R946" s="1289"/>
      <c r="S946" s="1289"/>
      <c r="T946" s="1289"/>
      <c r="U946" s="1289"/>
      <c r="V946" s="1289"/>
      <c r="W946" s="1289"/>
      <c r="X946" s="1289"/>
      <c r="Y946" s="1289"/>
      <c r="Z946" s="1289"/>
      <c r="AA946" s="1289"/>
      <c r="AB946" s="1289"/>
      <c r="AC946" s="1289"/>
      <c r="AD946" s="1289"/>
    </row>
    <row r="947" spans="2:30">
      <c r="B947" s="1289"/>
      <c r="C947" s="1289"/>
      <c r="D947" s="1289"/>
      <c r="E947" s="1289"/>
      <c r="F947" s="1289"/>
      <c r="G947" s="1289"/>
      <c r="H947" s="1289"/>
      <c r="I947" s="1289"/>
      <c r="J947" s="1289"/>
      <c r="K947" s="1289"/>
      <c r="L947" s="1289"/>
      <c r="M947" s="1289"/>
      <c r="N947" s="1289"/>
      <c r="O947" s="1289"/>
      <c r="P947" s="1289"/>
      <c r="Q947" s="1289"/>
      <c r="R947" s="1289"/>
      <c r="S947" s="1289"/>
      <c r="T947" s="1289"/>
      <c r="U947" s="1289"/>
      <c r="V947" s="1289"/>
      <c r="W947" s="1289"/>
      <c r="X947" s="1289"/>
      <c r="Y947" s="1289"/>
      <c r="Z947" s="1289"/>
      <c r="AA947" s="1289"/>
      <c r="AB947" s="1289"/>
      <c r="AC947" s="1289"/>
      <c r="AD947" s="1289"/>
    </row>
    <row r="948" spans="2:30">
      <c r="B948" s="1289"/>
      <c r="C948" s="1289"/>
      <c r="D948" s="1289"/>
      <c r="E948" s="1289"/>
      <c r="F948" s="1289"/>
      <c r="G948" s="1289"/>
      <c r="H948" s="1289"/>
      <c r="I948" s="1289"/>
      <c r="J948" s="1289"/>
      <c r="K948" s="1289"/>
      <c r="L948" s="1289"/>
      <c r="M948" s="1289"/>
      <c r="N948" s="1289"/>
      <c r="O948" s="1289"/>
      <c r="P948" s="1289"/>
      <c r="Q948" s="1289"/>
      <c r="R948" s="1289"/>
      <c r="S948" s="1289"/>
      <c r="T948" s="1289"/>
      <c r="U948" s="1289"/>
      <c r="V948" s="1289"/>
      <c r="W948" s="1289"/>
      <c r="X948" s="1289"/>
      <c r="Y948" s="1289"/>
      <c r="Z948" s="1289"/>
      <c r="AA948" s="1289"/>
      <c r="AB948" s="1289"/>
      <c r="AC948" s="1289"/>
      <c r="AD948" s="1289"/>
    </row>
    <row r="949" spans="2:30">
      <c r="B949" s="1289"/>
      <c r="C949" s="1289"/>
      <c r="D949" s="1289"/>
      <c r="E949" s="1289"/>
      <c r="F949" s="1289"/>
      <c r="G949" s="1289"/>
      <c r="H949" s="1289"/>
      <c r="I949" s="1289"/>
      <c r="J949" s="1289"/>
      <c r="K949" s="1289"/>
      <c r="L949" s="1289"/>
      <c r="M949" s="1289"/>
      <c r="N949" s="1289"/>
      <c r="O949" s="1289"/>
      <c r="P949" s="1289"/>
      <c r="Q949" s="1289"/>
      <c r="R949" s="1289"/>
      <c r="S949" s="1289"/>
      <c r="T949" s="1289"/>
      <c r="U949" s="1289"/>
      <c r="V949" s="1289"/>
      <c r="W949" s="1289"/>
      <c r="X949" s="1289"/>
      <c r="Y949" s="1289"/>
      <c r="Z949" s="1289"/>
      <c r="AA949" s="1289"/>
      <c r="AB949" s="1289"/>
      <c r="AC949" s="1289"/>
      <c r="AD949" s="1289"/>
    </row>
    <row r="950" spans="2:30">
      <c r="B950" s="1289"/>
      <c r="C950" s="1289"/>
      <c r="D950" s="1289"/>
      <c r="E950" s="1289"/>
      <c r="F950" s="1289"/>
      <c r="G950" s="1289"/>
      <c r="H950" s="1289"/>
      <c r="I950" s="1289"/>
      <c r="J950" s="1289"/>
      <c r="K950" s="1289"/>
      <c r="L950" s="1289"/>
      <c r="M950" s="1289"/>
      <c r="N950" s="1289"/>
      <c r="O950" s="1289"/>
      <c r="P950" s="1289"/>
      <c r="Q950" s="1289"/>
      <c r="R950" s="1289"/>
      <c r="S950" s="1289"/>
      <c r="T950" s="1289"/>
      <c r="U950" s="1289"/>
      <c r="V950" s="1289"/>
      <c r="W950" s="1289"/>
      <c r="X950" s="1289"/>
      <c r="Y950" s="1289"/>
      <c r="Z950" s="1289"/>
      <c r="AA950" s="1289"/>
      <c r="AB950" s="1289"/>
      <c r="AC950" s="1289"/>
      <c r="AD950" s="1289"/>
    </row>
    <row r="951" spans="2:30">
      <c r="B951" s="1289"/>
      <c r="C951" s="1289"/>
      <c r="D951" s="1289"/>
      <c r="E951" s="1289"/>
      <c r="F951" s="1289"/>
      <c r="G951" s="1289"/>
      <c r="H951" s="1289"/>
      <c r="I951" s="1289"/>
      <c r="J951" s="1289"/>
      <c r="K951" s="1289"/>
      <c r="L951" s="1289"/>
      <c r="M951" s="1289"/>
      <c r="N951" s="1289"/>
      <c r="O951" s="1289"/>
      <c r="P951" s="1289"/>
      <c r="Q951" s="1289"/>
      <c r="R951" s="1289"/>
      <c r="S951" s="1289"/>
      <c r="T951" s="1289"/>
      <c r="U951" s="1289"/>
      <c r="V951" s="1289"/>
      <c r="W951" s="1289"/>
      <c r="X951" s="1289"/>
      <c r="Y951" s="1289"/>
      <c r="Z951" s="1289"/>
      <c r="AA951" s="1289"/>
      <c r="AB951" s="1289"/>
      <c r="AC951" s="1289"/>
      <c r="AD951" s="1289"/>
    </row>
    <row r="952" spans="2:30">
      <c r="B952" s="1289"/>
      <c r="C952" s="1289"/>
      <c r="D952" s="1289"/>
      <c r="E952" s="1289"/>
      <c r="F952" s="1289"/>
      <c r="G952" s="1289"/>
      <c r="H952" s="1289"/>
      <c r="I952" s="1289"/>
      <c r="J952" s="1289"/>
      <c r="K952" s="1289"/>
      <c r="L952" s="1289"/>
      <c r="M952" s="1289"/>
      <c r="N952" s="1289"/>
      <c r="O952" s="1289"/>
      <c r="P952" s="1289"/>
      <c r="Q952" s="1289"/>
      <c r="R952" s="1289"/>
      <c r="S952" s="1289"/>
      <c r="T952" s="1289"/>
      <c r="U952" s="1289"/>
      <c r="V952" s="1289"/>
      <c r="W952" s="1289"/>
      <c r="X952" s="1289"/>
      <c r="Y952" s="1289"/>
      <c r="Z952" s="1289"/>
      <c r="AA952" s="1289"/>
      <c r="AB952" s="1289"/>
      <c r="AC952" s="1289"/>
      <c r="AD952" s="1289"/>
    </row>
    <row r="953" spans="2:30">
      <c r="B953" s="1289"/>
      <c r="C953" s="1289"/>
      <c r="D953" s="1289"/>
      <c r="E953" s="1289"/>
      <c r="F953" s="1289"/>
      <c r="G953" s="1289"/>
      <c r="H953" s="1289"/>
      <c r="I953" s="1289"/>
      <c r="J953" s="1289"/>
      <c r="K953" s="1289"/>
      <c r="L953" s="1289"/>
      <c r="M953" s="1289"/>
      <c r="N953" s="1289"/>
      <c r="O953" s="1289"/>
      <c r="P953" s="1289"/>
      <c r="Q953" s="1289"/>
      <c r="R953" s="1289"/>
      <c r="S953" s="1289"/>
      <c r="T953" s="1289"/>
      <c r="U953" s="1289"/>
      <c r="V953" s="1289"/>
      <c r="W953" s="1289"/>
      <c r="X953" s="1289"/>
      <c r="Y953" s="1289"/>
      <c r="Z953" s="1289"/>
      <c r="AA953" s="1289"/>
      <c r="AB953" s="1289"/>
      <c r="AC953" s="1289"/>
      <c r="AD953" s="1289"/>
    </row>
    <row r="954" spans="2:30">
      <c r="B954" s="1289"/>
      <c r="C954" s="1289"/>
      <c r="D954" s="1289"/>
      <c r="E954" s="1289"/>
      <c r="F954" s="1289"/>
      <c r="G954" s="1289"/>
      <c r="H954" s="1289"/>
      <c r="I954" s="1289"/>
      <c r="J954" s="1289"/>
      <c r="K954" s="1289"/>
      <c r="L954" s="1289"/>
      <c r="M954" s="1289"/>
      <c r="N954" s="1289"/>
      <c r="O954" s="1289"/>
      <c r="P954" s="1289"/>
      <c r="Q954" s="1289"/>
      <c r="R954" s="1289"/>
      <c r="S954" s="1289"/>
      <c r="T954" s="1289"/>
      <c r="U954" s="1289"/>
      <c r="V954" s="1289"/>
      <c r="W954" s="1289"/>
      <c r="X954" s="1289"/>
      <c r="Y954" s="1289"/>
      <c r="Z954" s="1289"/>
      <c r="AA954" s="1289"/>
      <c r="AB954" s="1289"/>
      <c r="AC954" s="1289"/>
      <c r="AD954" s="1289"/>
    </row>
    <row r="955" spans="2:30">
      <c r="B955" s="1289"/>
      <c r="C955" s="1289"/>
      <c r="D955" s="1289"/>
      <c r="E955" s="1289"/>
      <c r="F955" s="1289"/>
      <c r="G955" s="1289"/>
      <c r="H955" s="1289"/>
      <c r="I955" s="1289"/>
      <c r="J955" s="1289"/>
      <c r="K955" s="1289"/>
      <c r="L955" s="1289"/>
      <c r="M955" s="1289"/>
      <c r="N955" s="1289"/>
      <c r="O955" s="1289"/>
      <c r="P955" s="1289"/>
      <c r="Q955" s="1289"/>
      <c r="R955" s="1289"/>
      <c r="S955" s="1289"/>
      <c r="T955" s="1289"/>
      <c r="U955" s="1289"/>
      <c r="V955" s="1289"/>
      <c r="W955" s="1289"/>
      <c r="X955" s="1289"/>
      <c r="Y955" s="1289"/>
      <c r="Z955" s="1289"/>
      <c r="AA955" s="1289"/>
      <c r="AB955" s="1289"/>
      <c r="AC955" s="1289"/>
      <c r="AD955" s="1289"/>
    </row>
    <row r="956" spans="2:30">
      <c r="B956" s="1289"/>
      <c r="C956" s="1289"/>
      <c r="D956" s="1289"/>
      <c r="E956" s="1289"/>
      <c r="F956" s="1289"/>
      <c r="G956" s="1289"/>
      <c r="H956" s="1289"/>
      <c r="I956" s="1289"/>
      <c r="J956" s="1289"/>
      <c r="K956" s="1289"/>
      <c r="L956" s="1289"/>
      <c r="M956" s="1289"/>
      <c r="N956" s="1289"/>
      <c r="O956" s="1289"/>
      <c r="P956" s="1289"/>
      <c r="Q956" s="1289"/>
      <c r="R956" s="1289"/>
      <c r="S956" s="1289"/>
      <c r="T956" s="1289"/>
      <c r="U956" s="1289"/>
      <c r="V956" s="1289"/>
      <c r="W956" s="1289"/>
      <c r="X956" s="1289"/>
      <c r="Y956" s="1289"/>
      <c r="Z956" s="1289"/>
      <c r="AA956" s="1289"/>
      <c r="AB956" s="1289"/>
      <c r="AC956" s="1289"/>
      <c r="AD956" s="1289"/>
    </row>
    <row r="957" spans="2:30">
      <c r="B957" s="1289"/>
      <c r="C957" s="1289"/>
      <c r="D957" s="1289"/>
      <c r="E957" s="1289"/>
      <c r="F957" s="1289"/>
      <c r="G957" s="1289"/>
      <c r="H957" s="1289"/>
      <c r="I957" s="1289"/>
      <c r="J957" s="1289"/>
      <c r="K957" s="1289"/>
      <c r="L957" s="1289"/>
      <c r="M957" s="1289"/>
      <c r="N957" s="1289"/>
      <c r="O957" s="1289"/>
      <c r="P957" s="1289"/>
      <c r="Q957" s="1289"/>
      <c r="R957" s="1289"/>
      <c r="S957" s="1289"/>
      <c r="T957" s="1289"/>
      <c r="U957" s="1289"/>
      <c r="V957" s="1289"/>
      <c r="W957" s="1289"/>
      <c r="X957" s="1289"/>
      <c r="Y957" s="1289"/>
      <c r="Z957" s="1289"/>
      <c r="AA957" s="1289"/>
      <c r="AB957" s="1289"/>
      <c r="AC957" s="1289"/>
      <c r="AD957" s="1289"/>
    </row>
    <row r="958" spans="2:30">
      <c r="B958" s="1289"/>
      <c r="C958" s="1289"/>
      <c r="D958" s="1289"/>
      <c r="E958" s="1289"/>
      <c r="F958" s="1289"/>
      <c r="G958" s="1289"/>
      <c r="H958" s="1289"/>
      <c r="I958" s="1289"/>
      <c r="J958" s="1289"/>
      <c r="K958" s="1289"/>
      <c r="L958" s="1289"/>
      <c r="M958" s="1289"/>
      <c r="N958" s="1289"/>
      <c r="O958" s="1289"/>
      <c r="P958" s="1289"/>
      <c r="Q958" s="1289"/>
      <c r="R958" s="1289"/>
      <c r="S958" s="1289"/>
      <c r="T958" s="1289"/>
      <c r="U958" s="1289"/>
      <c r="V958" s="1289"/>
      <c r="W958" s="1289"/>
      <c r="X958" s="1289"/>
      <c r="Y958" s="1289"/>
      <c r="Z958" s="1289"/>
      <c r="AA958" s="1289"/>
      <c r="AB958" s="1289"/>
      <c r="AC958" s="1289"/>
      <c r="AD958" s="1289"/>
    </row>
    <row r="959" spans="2:30">
      <c r="B959" s="1289"/>
      <c r="C959" s="1289"/>
      <c r="D959" s="1289"/>
      <c r="E959" s="1289"/>
      <c r="F959" s="1289"/>
      <c r="G959" s="1289"/>
      <c r="H959" s="1289"/>
      <c r="I959" s="1289"/>
      <c r="J959" s="1289"/>
      <c r="K959" s="1289"/>
      <c r="L959" s="1289"/>
      <c r="M959" s="1289"/>
      <c r="N959" s="1289"/>
      <c r="O959" s="1289"/>
      <c r="P959" s="1289"/>
      <c r="Q959" s="1289"/>
      <c r="R959" s="1289"/>
      <c r="S959" s="1289"/>
      <c r="T959" s="1289"/>
      <c r="U959" s="1289"/>
      <c r="V959" s="1289"/>
      <c r="W959" s="1289"/>
      <c r="X959" s="1289"/>
      <c r="Y959" s="1289"/>
      <c r="Z959" s="1289"/>
      <c r="AA959" s="1289"/>
      <c r="AB959" s="1289"/>
      <c r="AC959" s="1289"/>
      <c r="AD959" s="1289"/>
    </row>
    <row r="960" spans="2:30">
      <c r="B960" s="1289"/>
      <c r="C960" s="1289"/>
      <c r="D960" s="1289"/>
      <c r="E960" s="1289"/>
      <c r="F960" s="1289"/>
      <c r="G960" s="1289"/>
      <c r="H960" s="1289"/>
      <c r="I960" s="1289"/>
      <c r="J960" s="1289"/>
      <c r="K960" s="1289"/>
      <c r="L960" s="1289"/>
      <c r="M960" s="1289"/>
      <c r="N960" s="1289"/>
      <c r="O960" s="1289"/>
      <c r="P960" s="1289"/>
      <c r="Q960" s="1289"/>
      <c r="R960" s="1289"/>
      <c r="S960" s="1289"/>
      <c r="T960" s="1289"/>
      <c r="U960" s="1289"/>
      <c r="V960" s="1289"/>
      <c r="W960" s="1289"/>
      <c r="X960" s="1289"/>
      <c r="Y960" s="1289"/>
      <c r="Z960" s="1289"/>
      <c r="AA960" s="1289"/>
      <c r="AB960" s="1289"/>
      <c r="AC960" s="1289"/>
      <c r="AD960" s="1289"/>
    </row>
    <row r="961" spans="2:30">
      <c r="B961" s="1289"/>
      <c r="C961" s="1289"/>
      <c r="D961" s="1289"/>
      <c r="E961" s="1289"/>
      <c r="F961" s="1289"/>
      <c r="G961" s="1289"/>
      <c r="H961" s="1289"/>
      <c r="I961" s="1289"/>
      <c r="J961" s="1289"/>
      <c r="K961" s="1289"/>
      <c r="L961" s="1289"/>
      <c r="M961" s="1289"/>
      <c r="N961" s="1289"/>
      <c r="O961" s="1289"/>
      <c r="P961" s="1289"/>
      <c r="Q961" s="1289"/>
      <c r="R961" s="1289"/>
      <c r="S961" s="1289"/>
      <c r="T961" s="1289"/>
      <c r="U961" s="1289"/>
      <c r="V961" s="1289"/>
      <c r="W961" s="1289"/>
      <c r="X961" s="1289"/>
      <c r="Y961" s="1289"/>
      <c r="Z961" s="1289"/>
      <c r="AA961" s="1289"/>
      <c r="AB961" s="1289"/>
      <c r="AC961" s="1289"/>
      <c r="AD961" s="1289"/>
    </row>
    <row r="962" spans="2:30">
      <c r="B962" s="1289"/>
      <c r="C962" s="1289"/>
      <c r="D962" s="1289"/>
      <c r="E962" s="1289"/>
      <c r="F962" s="1289"/>
      <c r="G962" s="1289"/>
      <c r="H962" s="1289"/>
      <c r="I962" s="1289"/>
      <c r="J962" s="1289"/>
      <c r="K962" s="1289"/>
      <c r="L962" s="1289"/>
      <c r="M962" s="1289"/>
      <c r="N962" s="1289"/>
      <c r="O962" s="1289"/>
      <c r="P962" s="1289"/>
      <c r="Q962" s="1289"/>
      <c r="R962" s="1289"/>
      <c r="S962" s="1289"/>
      <c r="T962" s="1289"/>
      <c r="U962" s="1289"/>
      <c r="V962" s="1289"/>
      <c r="W962" s="1289"/>
      <c r="X962" s="1289"/>
      <c r="Y962" s="1289"/>
      <c r="Z962" s="1289"/>
      <c r="AA962" s="1289"/>
      <c r="AB962" s="1289"/>
      <c r="AC962" s="1289"/>
      <c r="AD962" s="1289"/>
    </row>
    <row r="963" spans="2:30">
      <c r="B963" s="1289"/>
      <c r="C963" s="1289"/>
      <c r="D963" s="1289"/>
      <c r="E963" s="1289"/>
      <c r="F963" s="1289"/>
      <c r="G963" s="1289"/>
      <c r="H963" s="1289"/>
      <c r="I963" s="1289"/>
      <c r="J963" s="1289"/>
      <c r="K963" s="1289"/>
      <c r="L963" s="1289"/>
      <c r="M963" s="1289"/>
      <c r="N963" s="1289"/>
      <c r="O963" s="1289"/>
      <c r="P963" s="1289"/>
      <c r="Q963" s="1289"/>
      <c r="R963" s="1289"/>
      <c r="S963" s="1289"/>
      <c r="T963" s="1289"/>
      <c r="U963" s="1289"/>
      <c r="V963" s="1289"/>
      <c r="W963" s="1289"/>
      <c r="X963" s="1289"/>
      <c r="Y963" s="1289"/>
      <c r="Z963" s="1289"/>
      <c r="AA963" s="1289"/>
      <c r="AB963" s="1289"/>
      <c r="AC963" s="1289"/>
      <c r="AD963" s="1289"/>
    </row>
    <row r="964" spans="2:30">
      <c r="B964" s="1289"/>
      <c r="C964" s="1289"/>
      <c r="D964" s="1289"/>
      <c r="E964" s="1289"/>
      <c r="F964" s="1289"/>
      <c r="G964" s="1289"/>
      <c r="H964" s="1289"/>
      <c r="I964" s="1289"/>
      <c r="J964" s="1289"/>
      <c r="K964" s="1289"/>
      <c r="L964" s="1289"/>
      <c r="M964" s="1289"/>
      <c r="N964" s="1289"/>
      <c r="O964" s="1289"/>
      <c r="P964" s="1289"/>
      <c r="Q964" s="1289"/>
      <c r="R964" s="1289"/>
      <c r="S964" s="1289"/>
      <c r="T964" s="1289"/>
      <c r="U964" s="1289"/>
      <c r="V964" s="1289"/>
      <c r="W964" s="1289"/>
      <c r="X964" s="1289"/>
      <c r="Y964" s="1289"/>
      <c r="Z964" s="1289"/>
      <c r="AA964" s="1289"/>
      <c r="AB964" s="1289"/>
      <c r="AC964" s="1289"/>
      <c r="AD964" s="1289"/>
    </row>
    <row r="965" spans="2:30">
      <c r="B965" s="1289"/>
      <c r="C965" s="1289"/>
      <c r="D965" s="1289"/>
      <c r="E965" s="1289"/>
      <c r="F965" s="1289"/>
      <c r="G965" s="1289"/>
      <c r="H965" s="1289"/>
      <c r="I965" s="1289"/>
      <c r="J965" s="1289"/>
      <c r="K965" s="1289"/>
      <c r="L965" s="1289"/>
      <c r="M965" s="1289"/>
      <c r="N965" s="1289"/>
      <c r="O965" s="1289"/>
      <c r="P965" s="1289"/>
      <c r="Q965" s="1289"/>
      <c r="R965" s="1289"/>
      <c r="S965" s="1289"/>
      <c r="T965" s="1289"/>
      <c r="U965" s="1289"/>
      <c r="V965" s="1289"/>
      <c r="W965" s="1289"/>
      <c r="X965" s="1289"/>
      <c r="Y965" s="1289"/>
      <c r="Z965" s="1289"/>
      <c r="AA965" s="1289"/>
      <c r="AB965" s="1289"/>
      <c r="AC965" s="1289"/>
      <c r="AD965" s="1289"/>
    </row>
    <row r="966" spans="2:30">
      <c r="B966" s="1289"/>
      <c r="C966" s="1289"/>
      <c r="D966" s="1289"/>
      <c r="E966" s="1289"/>
      <c r="F966" s="1289"/>
      <c r="G966" s="1289"/>
      <c r="H966" s="1289"/>
      <c r="I966" s="1289"/>
      <c r="J966" s="1289"/>
      <c r="K966" s="1289"/>
      <c r="L966" s="1289"/>
      <c r="M966" s="1289"/>
      <c r="N966" s="1289"/>
      <c r="O966" s="1289"/>
      <c r="P966" s="1289"/>
      <c r="Q966" s="1289"/>
      <c r="R966" s="1289"/>
      <c r="S966" s="1289"/>
      <c r="T966" s="1289"/>
      <c r="U966" s="1289"/>
      <c r="V966" s="1289"/>
      <c r="W966" s="1289"/>
      <c r="X966" s="1289"/>
      <c r="Y966" s="1289"/>
      <c r="Z966" s="1289"/>
      <c r="AA966" s="1289"/>
      <c r="AB966" s="1289"/>
      <c r="AC966" s="1289"/>
      <c r="AD966" s="1289"/>
    </row>
    <row r="967" spans="2:30">
      <c r="B967" s="1289"/>
      <c r="C967" s="1289"/>
      <c r="D967" s="1289"/>
      <c r="E967" s="1289"/>
      <c r="F967" s="1289"/>
      <c r="G967" s="1289"/>
      <c r="H967" s="1289"/>
      <c r="I967" s="1289"/>
      <c r="J967" s="1289"/>
      <c r="K967" s="1289"/>
      <c r="L967" s="1289"/>
      <c r="M967" s="1289"/>
      <c r="N967" s="1289"/>
      <c r="O967" s="1289"/>
      <c r="P967" s="1289"/>
      <c r="Q967" s="1289"/>
      <c r="R967" s="1289"/>
      <c r="S967" s="1289"/>
      <c r="T967" s="1289"/>
      <c r="U967" s="1289"/>
      <c r="V967" s="1289"/>
      <c r="W967" s="1289"/>
      <c r="X967" s="1289"/>
      <c r="Y967" s="1289"/>
      <c r="Z967" s="1289"/>
      <c r="AA967" s="1289"/>
      <c r="AB967" s="1289"/>
      <c r="AC967" s="1289"/>
      <c r="AD967" s="1289"/>
    </row>
    <row r="968" spans="2:30">
      <c r="B968" s="1289"/>
      <c r="C968" s="1289"/>
      <c r="D968" s="1289"/>
      <c r="E968" s="1289"/>
      <c r="F968" s="1289"/>
      <c r="G968" s="1289"/>
      <c r="H968" s="1289"/>
      <c r="I968" s="1289"/>
      <c r="J968" s="1289"/>
      <c r="K968" s="1289"/>
      <c r="L968" s="1289"/>
      <c r="M968" s="1289"/>
      <c r="N968" s="1289"/>
      <c r="O968" s="1289"/>
      <c r="P968" s="1289"/>
      <c r="Q968" s="1289"/>
      <c r="R968" s="1289"/>
      <c r="S968" s="1289"/>
      <c r="T968" s="1289"/>
      <c r="U968" s="1289"/>
      <c r="V968" s="1289"/>
      <c r="W968" s="1289"/>
      <c r="X968" s="1289"/>
      <c r="Y968" s="1289"/>
      <c r="Z968" s="1289"/>
      <c r="AA968" s="1289"/>
      <c r="AB968" s="1289"/>
      <c r="AC968" s="1289"/>
      <c r="AD968" s="1289"/>
    </row>
    <row r="969" spans="2:30">
      <c r="B969" s="1289"/>
      <c r="C969" s="1289"/>
      <c r="D969" s="1289"/>
      <c r="E969" s="1289"/>
      <c r="F969" s="1289"/>
      <c r="G969" s="1289"/>
      <c r="H969" s="1289"/>
      <c r="I969" s="1289"/>
      <c r="J969" s="1289"/>
      <c r="K969" s="1289"/>
      <c r="L969" s="1289"/>
      <c r="M969" s="1289"/>
      <c r="N969" s="1289"/>
      <c r="O969" s="1289"/>
      <c r="P969" s="1289"/>
      <c r="Q969" s="1289"/>
      <c r="R969" s="1289"/>
      <c r="S969" s="1289"/>
      <c r="T969" s="1289"/>
      <c r="U969" s="1289"/>
      <c r="V969" s="1289"/>
      <c r="W969" s="1289"/>
      <c r="X969" s="1289"/>
      <c r="Y969" s="1289"/>
      <c r="Z969" s="1289"/>
      <c r="AA969" s="1289"/>
      <c r="AB969" s="1289"/>
      <c r="AC969" s="1289"/>
      <c r="AD969" s="1289"/>
    </row>
    <row r="970" spans="2:30">
      <c r="B970" s="1289"/>
      <c r="C970" s="1289"/>
      <c r="D970" s="1289"/>
      <c r="E970" s="1289"/>
      <c r="F970" s="1289"/>
      <c r="G970" s="1289"/>
      <c r="H970" s="1289"/>
      <c r="I970" s="1289"/>
      <c r="J970" s="1289"/>
      <c r="K970" s="1289"/>
      <c r="L970" s="1289"/>
      <c r="M970" s="1289"/>
      <c r="N970" s="1289"/>
      <c r="O970" s="1289"/>
      <c r="P970" s="1289"/>
      <c r="Q970" s="1289"/>
      <c r="R970" s="1289"/>
      <c r="S970" s="1289"/>
      <c r="T970" s="1289"/>
      <c r="U970" s="1289"/>
      <c r="V970" s="1289"/>
      <c r="W970" s="1289"/>
      <c r="X970" s="1289"/>
      <c r="Y970" s="1289"/>
      <c r="Z970" s="1289"/>
      <c r="AA970" s="1289"/>
      <c r="AB970" s="1289"/>
      <c r="AC970" s="1289"/>
      <c r="AD970" s="1289"/>
    </row>
    <row r="971" spans="2:30">
      <c r="B971" s="1289"/>
      <c r="C971" s="1289"/>
      <c r="D971" s="1289"/>
      <c r="E971" s="1289"/>
      <c r="F971" s="1289"/>
      <c r="G971" s="1289"/>
      <c r="H971" s="1289"/>
      <c r="I971" s="1289"/>
      <c r="J971" s="1289"/>
      <c r="K971" s="1289"/>
      <c r="L971" s="1289"/>
      <c r="M971" s="1289"/>
      <c r="N971" s="1289"/>
      <c r="O971" s="1289"/>
      <c r="P971" s="1289"/>
      <c r="Q971" s="1289"/>
      <c r="R971" s="1289"/>
      <c r="S971" s="1289"/>
      <c r="T971" s="1289"/>
      <c r="U971" s="1289"/>
      <c r="V971" s="1289"/>
      <c r="W971" s="1289"/>
      <c r="X971" s="1289"/>
      <c r="Y971" s="1289"/>
      <c r="Z971" s="1289"/>
      <c r="AA971" s="1289"/>
      <c r="AB971" s="1289"/>
      <c r="AC971" s="1289"/>
      <c r="AD971" s="1289"/>
    </row>
    <row r="972" spans="2:30">
      <c r="B972" s="1289"/>
      <c r="C972" s="1289"/>
      <c r="D972" s="1289"/>
      <c r="E972" s="1289"/>
      <c r="F972" s="1289"/>
      <c r="G972" s="1289"/>
      <c r="H972" s="1289"/>
      <c r="I972" s="1289"/>
      <c r="J972" s="1289"/>
      <c r="K972" s="1289"/>
      <c r="L972" s="1289"/>
      <c r="M972" s="1289"/>
      <c r="N972" s="1289"/>
      <c r="O972" s="1289"/>
      <c r="P972" s="1289"/>
      <c r="Q972" s="1289"/>
      <c r="R972" s="1289"/>
      <c r="S972" s="1289"/>
      <c r="T972" s="1289"/>
      <c r="U972" s="1289"/>
      <c r="V972" s="1289"/>
      <c r="W972" s="1289"/>
      <c r="X972" s="1289"/>
      <c r="Y972" s="1289"/>
      <c r="Z972" s="1289"/>
      <c r="AA972" s="1289"/>
      <c r="AB972" s="1289"/>
      <c r="AC972" s="1289"/>
      <c r="AD972" s="1289"/>
    </row>
    <row r="973" spans="2:30">
      <c r="B973" s="1289"/>
      <c r="C973" s="1289"/>
      <c r="D973" s="1289"/>
      <c r="E973" s="1289"/>
      <c r="F973" s="1289"/>
      <c r="G973" s="1289"/>
      <c r="H973" s="1289"/>
      <c r="I973" s="1289"/>
      <c r="J973" s="1289"/>
      <c r="K973" s="1289"/>
      <c r="L973" s="1289"/>
      <c r="M973" s="1289"/>
      <c r="N973" s="1289"/>
      <c r="O973" s="1289"/>
      <c r="P973" s="1289"/>
      <c r="Q973" s="1289"/>
      <c r="R973" s="1289"/>
      <c r="S973" s="1289"/>
      <c r="T973" s="1289"/>
      <c r="U973" s="1289"/>
      <c r="V973" s="1289"/>
      <c r="W973" s="1289"/>
      <c r="X973" s="1289"/>
      <c r="Y973" s="1289"/>
      <c r="Z973" s="1289"/>
      <c r="AA973" s="1289"/>
      <c r="AB973" s="1289"/>
      <c r="AC973" s="1289"/>
      <c r="AD973" s="1289"/>
    </row>
    <row r="974" spans="2:30">
      <c r="B974" s="1289"/>
      <c r="C974" s="1289"/>
      <c r="D974" s="1289"/>
      <c r="E974" s="1289"/>
      <c r="F974" s="1289"/>
      <c r="G974" s="1289"/>
      <c r="H974" s="1289"/>
      <c r="I974" s="1289"/>
      <c r="J974" s="1289"/>
      <c r="K974" s="1289"/>
      <c r="L974" s="1289"/>
      <c r="M974" s="1289"/>
      <c r="N974" s="1289"/>
      <c r="O974" s="1289"/>
      <c r="P974" s="1289"/>
      <c r="Q974" s="1289"/>
      <c r="R974" s="1289"/>
      <c r="S974" s="1289"/>
      <c r="T974" s="1289"/>
      <c r="U974" s="1289"/>
      <c r="V974" s="1289"/>
      <c r="W974" s="1289"/>
      <c r="X974" s="1289"/>
      <c r="Y974" s="1289"/>
      <c r="Z974" s="1289"/>
      <c r="AA974" s="1289"/>
      <c r="AB974" s="1289"/>
      <c r="AC974" s="1289"/>
      <c r="AD974" s="1289"/>
    </row>
    <row r="975" spans="2:30">
      <c r="B975" s="1289"/>
      <c r="C975" s="1289"/>
      <c r="D975" s="1289"/>
      <c r="E975" s="1289"/>
      <c r="F975" s="1289"/>
      <c r="G975" s="1289"/>
      <c r="H975" s="1289"/>
      <c r="I975" s="1289"/>
      <c r="J975" s="1289"/>
      <c r="K975" s="1289"/>
      <c r="L975" s="1289"/>
      <c r="M975" s="1289"/>
      <c r="N975" s="1289"/>
      <c r="O975" s="1289"/>
      <c r="P975" s="1289"/>
      <c r="Q975" s="1289"/>
      <c r="R975" s="1289"/>
      <c r="S975" s="1289"/>
      <c r="T975" s="1289"/>
      <c r="U975" s="1289"/>
      <c r="V975" s="1289"/>
      <c r="W975" s="1289"/>
      <c r="X975" s="1289"/>
      <c r="Y975" s="1289"/>
      <c r="Z975" s="1289"/>
      <c r="AA975" s="1289"/>
      <c r="AB975" s="1289"/>
      <c r="AC975" s="1289"/>
      <c r="AD975" s="1289"/>
    </row>
    <row r="976" spans="2:30">
      <c r="B976" s="1289"/>
      <c r="C976" s="1289"/>
      <c r="D976" s="1289"/>
      <c r="E976" s="1289"/>
      <c r="F976" s="1289"/>
      <c r="G976" s="1289"/>
      <c r="H976" s="1289"/>
      <c r="I976" s="1289"/>
      <c r="J976" s="1289"/>
      <c r="K976" s="1289"/>
      <c r="L976" s="1289"/>
      <c r="M976" s="1289"/>
      <c r="N976" s="1289"/>
      <c r="O976" s="1289"/>
      <c r="P976" s="1289"/>
      <c r="Q976" s="1289"/>
      <c r="R976" s="1289"/>
      <c r="S976" s="1289"/>
      <c r="T976" s="1289"/>
      <c r="U976" s="1289"/>
      <c r="V976" s="1289"/>
      <c r="W976" s="1289"/>
      <c r="X976" s="1289"/>
      <c r="Y976" s="1289"/>
      <c r="Z976" s="1289"/>
      <c r="AA976" s="1289"/>
      <c r="AB976" s="1289"/>
      <c r="AC976" s="1289"/>
      <c r="AD976" s="1289"/>
    </row>
    <row r="977" spans="2:30">
      <c r="B977" s="1289"/>
      <c r="C977" s="1289"/>
      <c r="D977" s="1289"/>
      <c r="E977" s="1289"/>
      <c r="F977" s="1289"/>
      <c r="G977" s="1289"/>
      <c r="H977" s="1289"/>
      <c r="I977" s="1289"/>
      <c r="J977" s="1289"/>
      <c r="K977" s="1289"/>
      <c r="L977" s="1289"/>
      <c r="M977" s="1289"/>
      <c r="N977" s="1289"/>
      <c r="O977" s="1289"/>
      <c r="P977" s="1289"/>
      <c r="Q977" s="1289"/>
      <c r="R977" s="1289"/>
      <c r="S977" s="1289"/>
      <c r="T977" s="1289"/>
      <c r="U977" s="1289"/>
      <c r="V977" s="1289"/>
      <c r="W977" s="1289"/>
      <c r="X977" s="1289"/>
      <c r="Y977" s="1289"/>
      <c r="Z977" s="1289"/>
      <c r="AA977" s="1289"/>
      <c r="AB977" s="1289"/>
      <c r="AC977" s="1289"/>
      <c r="AD977" s="1289"/>
    </row>
    <row r="978" spans="2:30">
      <c r="B978" s="1289"/>
      <c r="C978" s="1289"/>
      <c r="D978" s="1289"/>
      <c r="E978" s="1289"/>
      <c r="F978" s="1289"/>
      <c r="G978" s="1289"/>
      <c r="H978" s="1289"/>
      <c r="I978" s="1289"/>
      <c r="J978" s="1289"/>
      <c r="K978" s="1289"/>
      <c r="L978" s="1289"/>
      <c r="M978" s="1289"/>
      <c r="N978" s="1289"/>
      <c r="O978" s="1289"/>
      <c r="P978" s="1289"/>
      <c r="Q978" s="1289"/>
      <c r="R978" s="1289"/>
      <c r="S978" s="1289"/>
      <c r="T978" s="1289"/>
      <c r="U978" s="1289"/>
      <c r="V978" s="1289"/>
      <c r="W978" s="1289"/>
      <c r="X978" s="1289"/>
      <c r="Y978" s="1289"/>
      <c r="Z978" s="1289"/>
      <c r="AA978" s="1289"/>
      <c r="AB978" s="1289"/>
      <c r="AC978" s="1289"/>
      <c r="AD978" s="1289"/>
    </row>
    <row r="979" spans="2:30">
      <c r="B979" s="1289"/>
      <c r="C979" s="1289"/>
      <c r="D979" s="1289"/>
      <c r="E979" s="1289"/>
      <c r="F979" s="1289"/>
      <c r="G979" s="1289"/>
      <c r="H979" s="1289"/>
      <c r="I979" s="1289"/>
      <c r="J979" s="1289"/>
      <c r="K979" s="1289"/>
      <c r="L979" s="1289"/>
      <c r="M979" s="1289"/>
      <c r="N979" s="1289"/>
      <c r="O979" s="1289"/>
      <c r="P979" s="1289"/>
      <c r="Q979" s="1289"/>
      <c r="R979" s="1289"/>
      <c r="S979" s="1289"/>
      <c r="T979" s="1289"/>
      <c r="U979" s="1289"/>
      <c r="V979" s="1289"/>
      <c r="W979" s="1289"/>
      <c r="X979" s="1289"/>
      <c r="Y979" s="1289"/>
      <c r="Z979" s="1289"/>
      <c r="AA979" s="1289"/>
      <c r="AB979" s="1289"/>
      <c r="AC979" s="1289"/>
      <c r="AD979" s="1289"/>
    </row>
    <row r="980" spans="2:30">
      <c r="B980" s="1289"/>
      <c r="C980" s="1289"/>
      <c r="D980" s="1289"/>
      <c r="E980" s="1289"/>
      <c r="F980" s="1289"/>
      <c r="G980" s="1289"/>
      <c r="H980" s="1289"/>
      <c r="I980" s="1289"/>
      <c r="J980" s="1289"/>
      <c r="K980" s="1289"/>
      <c r="L980" s="1289"/>
      <c r="M980" s="1289"/>
      <c r="N980" s="1289"/>
      <c r="O980" s="1289"/>
      <c r="P980" s="1289"/>
      <c r="Q980" s="1289"/>
      <c r="R980" s="1289"/>
      <c r="S980" s="1289"/>
      <c r="T980" s="1289"/>
      <c r="U980" s="1289"/>
      <c r="V980" s="1289"/>
      <c r="W980" s="1289"/>
      <c r="X980" s="1289"/>
      <c r="Y980" s="1289"/>
      <c r="Z980" s="1289"/>
      <c r="AA980" s="1289"/>
      <c r="AB980" s="1289"/>
      <c r="AC980" s="1289"/>
      <c r="AD980" s="1289"/>
    </row>
    <row r="981" spans="2:30">
      <c r="B981" s="1289"/>
      <c r="C981" s="1289"/>
      <c r="D981" s="1289"/>
      <c r="E981" s="1289"/>
      <c r="F981" s="1289"/>
      <c r="G981" s="1289"/>
      <c r="H981" s="1289"/>
      <c r="I981" s="1289"/>
      <c r="J981" s="1289"/>
      <c r="K981" s="1289"/>
      <c r="L981" s="1289"/>
      <c r="M981" s="1289"/>
      <c r="N981" s="1289"/>
      <c r="O981" s="1289"/>
      <c r="P981" s="1289"/>
      <c r="Q981" s="1289"/>
      <c r="R981" s="1289"/>
      <c r="S981" s="1289"/>
      <c r="T981" s="1289"/>
      <c r="U981" s="1289"/>
      <c r="V981" s="1289"/>
      <c r="W981" s="1289"/>
      <c r="X981" s="1289"/>
      <c r="Y981" s="1289"/>
      <c r="Z981" s="1289"/>
      <c r="AA981" s="1289"/>
      <c r="AB981" s="1289"/>
      <c r="AC981" s="1289"/>
      <c r="AD981" s="1289"/>
    </row>
    <row r="982" spans="2:30">
      <c r="B982" s="1289"/>
      <c r="C982" s="1289"/>
      <c r="D982" s="1289"/>
      <c r="E982" s="1289"/>
      <c r="F982" s="1289"/>
      <c r="G982" s="1289"/>
      <c r="H982" s="1289"/>
      <c r="I982" s="1289"/>
      <c r="J982" s="1289"/>
      <c r="K982" s="1289"/>
      <c r="L982" s="1289"/>
      <c r="M982" s="1289"/>
      <c r="N982" s="1289"/>
      <c r="O982" s="1289"/>
      <c r="P982" s="1289"/>
      <c r="Q982" s="1289"/>
      <c r="R982" s="1289"/>
      <c r="S982" s="1289"/>
      <c r="T982" s="1289"/>
      <c r="U982" s="1289"/>
      <c r="V982" s="1289"/>
      <c r="W982" s="1289"/>
      <c r="X982" s="1289"/>
      <c r="Y982" s="1289"/>
      <c r="Z982" s="1289"/>
      <c r="AA982" s="1289"/>
      <c r="AB982" s="1289"/>
      <c r="AC982" s="1289"/>
      <c r="AD982" s="1289"/>
    </row>
    <row r="983" spans="2:30">
      <c r="B983" s="1289"/>
      <c r="C983" s="1289"/>
      <c r="D983" s="1289"/>
      <c r="E983" s="1289"/>
      <c r="F983" s="1289"/>
      <c r="G983" s="1289"/>
      <c r="H983" s="1289"/>
      <c r="I983" s="1289"/>
      <c r="J983" s="1289"/>
      <c r="K983" s="1289"/>
      <c r="L983" s="1289"/>
      <c r="M983" s="1289"/>
      <c r="N983" s="1289"/>
      <c r="O983" s="1289"/>
      <c r="P983" s="1289"/>
      <c r="Q983" s="1289"/>
      <c r="R983" s="1289"/>
      <c r="S983" s="1289"/>
      <c r="T983" s="1289"/>
      <c r="U983" s="1289"/>
      <c r="V983" s="1289"/>
      <c r="W983" s="1289"/>
      <c r="X983" s="1289"/>
      <c r="Y983" s="1289"/>
      <c r="Z983" s="1289"/>
      <c r="AA983" s="1289"/>
      <c r="AB983" s="1289"/>
      <c r="AC983" s="1289"/>
      <c r="AD983" s="1289"/>
    </row>
    <row r="984" spans="2:30">
      <c r="B984" s="1289"/>
      <c r="C984" s="1289"/>
      <c r="D984" s="1289"/>
      <c r="E984" s="1289"/>
      <c r="F984" s="1289"/>
      <c r="G984" s="1289"/>
      <c r="H984" s="1289"/>
      <c r="I984" s="1289"/>
      <c r="J984" s="1289"/>
      <c r="K984" s="1289"/>
      <c r="L984" s="1289"/>
      <c r="M984" s="1289"/>
      <c r="N984" s="1289"/>
      <c r="O984" s="1289"/>
      <c r="P984" s="1289"/>
      <c r="Q984" s="1289"/>
      <c r="R984" s="1289"/>
      <c r="S984" s="1289"/>
      <c r="T984" s="1289"/>
      <c r="U984" s="1289"/>
      <c r="V984" s="1289"/>
      <c r="W984" s="1289"/>
      <c r="X984" s="1289"/>
      <c r="Y984" s="1289"/>
      <c r="Z984" s="1289"/>
      <c r="AA984" s="1289"/>
      <c r="AB984" s="1289"/>
      <c r="AC984" s="1289"/>
      <c r="AD984" s="1289"/>
    </row>
    <row r="985" spans="2:30">
      <c r="B985" s="1289"/>
      <c r="C985" s="1289"/>
      <c r="D985" s="1289"/>
      <c r="E985" s="1289"/>
      <c r="F985" s="1289"/>
      <c r="G985" s="1289"/>
      <c r="H985" s="1289"/>
      <c r="I985" s="1289"/>
      <c r="J985" s="1289"/>
      <c r="K985" s="1289"/>
      <c r="L985" s="1289"/>
      <c r="M985" s="1289"/>
      <c r="N985" s="1289"/>
      <c r="O985" s="1289"/>
      <c r="P985" s="1289"/>
      <c r="Q985" s="1289"/>
      <c r="R985" s="1289"/>
      <c r="S985" s="1289"/>
      <c r="T985" s="1289"/>
      <c r="U985" s="1289"/>
      <c r="V985" s="1289"/>
      <c r="W985" s="1289"/>
      <c r="X985" s="1289"/>
      <c r="Y985" s="1289"/>
      <c r="Z985" s="1289"/>
      <c r="AA985" s="1289"/>
      <c r="AB985" s="1289"/>
      <c r="AC985" s="1289"/>
      <c r="AD985" s="1289"/>
    </row>
    <row r="986" spans="2:30">
      <c r="B986" s="1289"/>
      <c r="C986" s="1289"/>
      <c r="D986" s="1289"/>
      <c r="E986" s="1289"/>
      <c r="F986" s="1289"/>
      <c r="G986" s="1289"/>
      <c r="H986" s="1289"/>
      <c r="I986" s="1289"/>
      <c r="J986" s="1289"/>
      <c r="K986" s="1289"/>
      <c r="L986" s="1289"/>
      <c r="M986" s="1289"/>
      <c r="N986" s="1289"/>
      <c r="O986" s="1289"/>
      <c r="P986" s="1289"/>
      <c r="Q986" s="1289"/>
      <c r="R986" s="1289"/>
      <c r="S986" s="1289"/>
      <c r="T986" s="1289"/>
      <c r="U986" s="1289"/>
      <c r="V986" s="1289"/>
      <c r="W986" s="1289"/>
      <c r="X986" s="1289"/>
      <c r="Y986" s="1289"/>
      <c r="Z986" s="1289"/>
      <c r="AA986" s="1289"/>
      <c r="AB986" s="1289"/>
      <c r="AC986" s="1289"/>
      <c r="AD986" s="1289"/>
    </row>
    <row r="987" spans="2:30">
      <c r="B987" s="1289"/>
      <c r="C987" s="1289"/>
      <c r="D987" s="1289"/>
      <c r="E987" s="1289"/>
      <c r="F987" s="1289"/>
      <c r="G987" s="1289"/>
      <c r="H987" s="1289"/>
      <c r="I987" s="1289"/>
      <c r="J987" s="1289"/>
      <c r="K987" s="1289"/>
      <c r="L987" s="1289"/>
      <c r="M987" s="1289"/>
      <c r="N987" s="1289"/>
      <c r="O987" s="1289"/>
      <c r="P987" s="1289"/>
      <c r="Q987" s="1289"/>
      <c r="R987" s="1289"/>
      <c r="S987" s="1289"/>
      <c r="T987" s="1289"/>
      <c r="U987" s="1289"/>
      <c r="V987" s="1289"/>
      <c r="W987" s="1289"/>
      <c r="X987" s="1289"/>
      <c r="Y987" s="1289"/>
      <c r="Z987" s="1289"/>
      <c r="AA987" s="1289"/>
      <c r="AB987" s="1289"/>
      <c r="AC987" s="1289"/>
      <c r="AD987" s="1289"/>
    </row>
    <row r="988" spans="2:30">
      <c r="B988" s="1289"/>
      <c r="C988" s="1289"/>
      <c r="D988" s="1289"/>
      <c r="E988" s="1289"/>
      <c r="F988" s="1289"/>
      <c r="G988" s="1289"/>
      <c r="H988" s="1289"/>
      <c r="I988" s="1289"/>
      <c r="J988" s="1289"/>
      <c r="K988" s="1289"/>
      <c r="L988" s="1289"/>
      <c r="M988" s="1289"/>
      <c r="N988" s="1289"/>
      <c r="O988" s="1289"/>
      <c r="P988" s="1289"/>
      <c r="Q988" s="1289"/>
      <c r="R988" s="1289"/>
      <c r="S988" s="1289"/>
      <c r="T988" s="1289"/>
      <c r="U988" s="1289"/>
      <c r="V988" s="1289"/>
      <c r="W988" s="1289"/>
      <c r="X988" s="1289"/>
      <c r="Y988" s="1289"/>
      <c r="Z988" s="1289"/>
      <c r="AA988" s="1289"/>
      <c r="AB988" s="1289"/>
      <c r="AC988" s="1289"/>
      <c r="AD988" s="1289"/>
    </row>
    <row r="989" spans="2:30">
      <c r="B989" s="1289"/>
      <c r="C989" s="1289"/>
      <c r="D989" s="1289"/>
      <c r="E989" s="1289"/>
      <c r="F989" s="1289"/>
      <c r="G989" s="1289"/>
      <c r="H989" s="1289"/>
      <c r="I989" s="1289"/>
      <c r="J989" s="1289"/>
      <c r="K989" s="1289"/>
      <c r="L989" s="1289"/>
      <c r="M989" s="1289"/>
      <c r="N989" s="1289"/>
      <c r="O989" s="1289"/>
      <c r="P989" s="1289"/>
      <c r="Q989" s="1289"/>
      <c r="R989" s="1289"/>
      <c r="S989" s="1289"/>
      <c r="T989" s="1289"/>
      <c r="U989" s="1289"/>
      <c r="V989" s="1289"/>
      <c r="W989" s="1289"/>
      <c r="X989" s="1289"/>
      <c r="Y989" s="1289"/>
      <c r="Z989" s="1289"/>
      <c r="AA989" s="1289"/>
      <c r="AB989" s="1289"/>
      <c r="AC989" s="1289"/>
      <c r="AD989" s="1289"/>
    </row>
    <row r="990" spans="2:30">
      <c r="B990" s="1289"/>
      <c r="C990" s="1289"/>
      <c r="D990" s="1289"/>
      <c r="E990" s="1289"/>
      <c r="F990" s="1289"/>
      <c r="G990" s="1289"/>
      <c r="H990" s="1289"/>
      <c r="I990" s="1289"/>
      <c r="J990" s="1289"/>
      <c r="K990" s="1289"/>
      <c r="L990" s="1289"/>
      <c r="M990" s="1289"/>
      <c r="N990" s="1289"/>
      <c r="O990" s="1289"/>
      <c r="P990" s="1289"/>
      <c r="Q990" s="1289"/>
      <c r="R990" s="1289"/>
      <c r="S990" s="1289"/>
      <c r="T990" s="1289"/>
      <c r="U990" s="1289"/>
      <c r="V990" s="1289"/>
      <c r="W990" s="1289"/>
      <c r="X990" s="1289"/>
      <c r="Y990" s="1289"/>
      <c r="Z990" s="1289"/>
      <c r="AA990" s="1289"/>
      <c r="AB990" s="1289"/>
      <c r="AC990" s="1289"/>
      <c r="AD990" s="1289"/>
    </row>
    <row r="991" spans="2:30">
      <c r="B991" s="1289"/>
      <c r="C991" s="1289"/>
      <c r="D991" s="1289"/>
      <c r="E991" s="1289"/>
      <c r="F991" s="1289"/>
      <c r="G991" s="1289"/>
      <c r="H991" s="1289"/>
      <c r="I991" s="1289"/>
      <c r="J991" s="1289"/>
      <c r="K991" s="1289"/>
      <c r="L991" s="1289"/>
      <c r="M991" s="1289"/>
      <c r="N991" s="1289"/>
      <c r="O991" s="1289"/>
      <c r="P991" s="1289"/>
      <c r="Q991" s="1289"/>
      <c r="R991" s="1289"/>
      <c r="S991" s="1289"/>
      <c r="T991" s="1289"/>
      <c r="U991" s="1289"/>
      <c r="V991" s="1289"/>
      <c r="W991" s="1289"/>
      <c r="X991" s="1289"/>
      <c r="Y991" s="1289"/>
      <c r="Z991" s="1289"/>
      <c r="AA991" s="1289"/>
      <c r="AB991" s="1289"/>
      <c r="AC991" s="1289"/>
      <c r="AD991" s="1289"/>
    </row>
    <row r="992" spans="2:30">
      <c r="B992" s="1289"/>
      <c r="C992" s="1289"/>
      <c r="D992" s="1289"/>
      <c r="E992" s="1289"/>
      <c r="F992" s="1289"/>
      <c r="G992" s="1289"/>
      <c r="H992" s="1289"/>
      <c r="I992" s="1289"/>
      <c r="J992" s="1289"/>
      <c r="K992" s="1289"/>
      <c r="L992" s="1289"/>
      <c r="M992" s="1289"/>
      <c r="N992" s="1289"/>
      <c r="O992" s="1289"/>
      <c r="P992" s="1289"/>
      <c r="Q992" s="1289"/>
      <c r="R992" s="1289"/>
      <c r="S992" s="1289"/>
      <c r="T992" s="1289"/>
      <c r="U992" s="1289"/>
      <c r="V992" s="1289"/>
      <c r="W992" s="1289"/>
      <c r="X992" s="1289"/>
      <c r="Y992" s="1289"/>
      <c r="Z992" s="1289"/>
      <c r="AA992" s="1289"/>
      <c r="AB992" s="1289"/>
      <c r="AC992" s="1289"/>
      <c r="AD992" s="1289"/>
    </row>
    <row r="993" spans="2:30">
      <c r="B993" s="1289"/>
      <c r="C993" s="1289"/>
      <c r="D993" s="1289"/>
      <c r="E993" s="1289"/>
      <c r="F993" s="1289"/>
      <c r="G993" s="1289"/>
      <c r="H993" s="1289"/>
      <c r="I993" s="1289"/>
      <c r="J993" s="1289"/>
      <c r="K993" s="1289"/>
      <c r="L993" s="1289"/>
      <c r="M993" s="1289"/>
      <c r="N993" s="1289"/>
      <c r="O993" s="1289"/>
      <c r="P993" s="1289"/>
      <c r="Q993" s="1289"/>
      <c r="R993" s="1289"/>
      <c r="S993" s="1289"/>
      <c r="T993" s="1289"/>
      <c r="U993" s="1289"/>
      <c r="V993" s="1289"/>
      <c r="W993" s="1289"/>
      <c r="X993" s="1289"/>
      <c r="Y993" s="1289"/>
      <c r="Z993" s="1289"/>
      <c r="AA993" s="1289"/>
      <c r="AB993" s="1289"/>
      <c r="AC993" s="1289"/>
      <c r="AD993" s="1289"/>
    </row>
    <row r="994" spans="2:30">
      <c r="B994" s="1289"/>
      <c r="C994" s="1289"/>
      <c r="D994" s="1289"/>
      <c r="E994" s="1289"/>
      <c r="F994" s="1289"/>
      <c r="G994" s="1289"/>
      <c r="H994" s="1289"/>
      <c r="I994" s="1289"/>
      <c r="J994" s="1289"/>
      <c r="K994" s="1289"/>
      <c r="L994" s="1289"/>
      <c r="M994" s="1289"/>
      <c r="N994" s="1289"/>
      <c r="O994" s="1289"/>
      <c r="P994" s="1289"/>
      <c r="Q994" s="1289"/>
      <c r="R994" s="1289"/>
      <c r="S994" s="1289"/>
      <c r="T994" s="1289"/>
      <c r="U994" s="1289"/>
      <c r="V994" s="1289"/>
      <c r="W994" s="1289"/>
      <c r="X994" s="1289"/>
      <c r="Y994" s="1289"/>
      <c r="Z994" s="1289"/>
      <c r="AA994" s="1289"/>
      <c r="AB994" s="1289"/>
      <c r="AC994" s="1289"/>
      <c r="AD994" s="1289"/>
    </row>
    <row r="995" spans="2:30">
      <c r="B995" s="1289"/>
      <c r="C995" s="1289"/>
      <c r="D995" s="1289"/>
      <c r="E995" s="1289"/>
      <c r="F995" s="1289"/>
      <c r="G995" s="1289"/>
      <c r="H995" s="1289"/>
      <c r="I995" s="1289"/>
      <c r="J995" s="1289"/>
      <c r="K995" s="1289"/>
      <c r="L995" s="1289"/>
      <c r="M995" s="1289"/>
      <c r="N995" s="1289"/>
      <c r="O995" s="1289"/>
      <c r="P995" s="1289"/>
      <c r="Q995" s="1289"/>
      <c r="R995" s="1289"/>
      <c r="S995" s="1289"/>
      <c r="T995" s="1289"/>
      <c r="U995" s="1289"/>
      <c r="V995" s="1289"/>
      <c r="W995" s="1289"/>
      <c r="X995" s="1289"/>
      <c r="Y995" s="1289"/>
      <c r="Z995" s="1289"/>
      <c r="AA995" s="1289"/>
      <c r="AB995" s="1289"/>
      <c r="AC995" s="1289"/>
      <c r="AD995" s="1289"/>
    </row>
    <row r="996" spans="2:30">
      <c r="B996" s="1289"/>
      <c r="C996" s="1289"/>
      <c r="D996" s="1289"/>
      <c r="E996" s="1289"/>
      <c r="F996" s="1289"/>
      <c r="G996" s="1289"/>
      <c r="H996" s="1289"/>
      <c r="I996" s="1289"/>
      <c r="J996" s="1289"/>
      <c r="K996" s="1289"/>
      <c r="L996" s="1289"/>
      <c r="M996" s="1289"/>
      <c r="N996" s="1289"/>
      <c r="O996" s="1289"/>
      <c r="P996" s="1289"/>
      <c r="Q996" s="1289"/>
      <c r="R996" s="1289"/>
      <c r="S996" s="1289"/>
      <c r="T996" s="1289"/>
      <c r="U996" s="1289"/>
      <c r="V996" s="1289"/>
      <c r="W996" s="1289"/>
      <c r="X996" s="1289"/>
      <c r="Y996" s="1289"/>
      <c r="Z996" s="1289"/>
      <c r="AA996" s="1289"/>
      <c r="AB996" s="1289"/>
      <c r="AC996" s="1289"/>
      <c r="AD996" s="1289"/>
    </row>
    <row r="997" spans="2:30">
      <c r="B997" s="1289"/>
      <c r="C997" s="1289"/>
      <c r="D997" s="1289"/>
      <c r="E997" s="1289"/>
      <c r="F997" s="1289"/>
      <c r="G997" s="1289"/>
      <c r="H997" s="1289"/>
      <c r="I997" s="1289"/>
      <c r="J997" s="1289"/>
      <c r="K997" s="1289"/>
      <c r="L997" s="1289"/>
      <c r="M997" s="1289"/>
      <c r="N997" s="1289"/>
      <c r="O997" s="1289"/>
      <c r="P997" s="1289"/>
      <c r="Q997" s="1289"/>
      <c r="R997" s="1289"/>
      <c r="S997" s="1289"/>
      <c r="T997" s="1289"/>
      <c r="U997" s="1289"/>
      <c r="V997" s="1289"/>
      <c r="W997" s="1289"/>
      <c r="X997" s="1289"/>
      <c r="Y997" s="1289"/>
      <c r="Z997" s="1289"/>
      <c r="AA997" s="1289"/>
      <c r="AB997" s="1289"/>
      <c r="AC997" s="1289"/>
      <c r="AD997" s="1289"/>
    </row>
    <row r="998" spans="2:30">
      <c r="B998" s="1289"/>
      <c r="C998" s="1289"/>
      <c r="D998" s="1289"/>
      <c r="E998" s="1289"/>
      <c r="F998" s="1289"/>
      <c r="G998" s="1289"/>
      <c r="H998" s="1289"/>
      <c r="I998" s="1289"/>
      <c r="J998" s="1289"/>
      <c r="K998" s="1289"/>
      <c r="L998" s="1289"/>
      <c r="M998" s="1289"/>
      <c r="N998" s="1289"/>
      <c r="O998" s="1289"/>
      <c r="P998" s="1289"/>
      <c r="Q998" s="1289"/>
      <c r="R998" s="1289"/>
      <c r="S998" s="1289"/>
      <c r="T998" s="1289"/>
      <c r="U998" s="1289"/>
      <c r="V998" s="1289"/>
      <c r="W998" s="1289"/>
      <c r="X998" s="1289"/>
      <c r="Y998" s="1289"/>
      <c r="Z998" s="1289"/>
      <c r="AA998" s="1289"/>
      <c r="AB998" s="1289"/>
      <c r="AC998" s="1289"/>
      <c r="AD998" s="1289"/>
    </row>
    <row r="999" spans="2:30">
      <c r="B999" s="1289"/>
      <c r="C999" s="1289"/>
      <c r="D999" s="1289"/>
      <c r="E999" s="1289"/>
      <c r="F999" s="1289"/>
      <c r="G999" s="1289"/>
      <c r="H999" s="1289"/>
      <c r="I999" s="1289"/>
      <c r="J999" s="1289"/>
      <c r="K999" s="1289"/>
      <c r="L999" s="1289"/>
      <c r="M999" s="1289"/>
      <c r="N999" s="1289"/>
      <c r="O999" s="1289"/>
      <c r="P999" s="1289"/>
      <c r="Q999" s="1289"/>
      <c r="R999" s="1289"/>
      <c r="S999" s="1289"/>
      <c r="T999" s="1289"/>
      <c r="U999" s="1289"/>
      <c r="V999" s="1289"/>
      <c r="W999" s="1289"/>
      <c r="X999" s="1289"/>
      <c r="Y999" s="1289"/>
      <c r="Z999" s="1289"/>
      <c r="AA999" s="1289"/>
      <c r="AB999" s="1289"/>
      <c r="AC999" s="1289"/>
      <c r="AD999" s="1289"/>
    </row>
    <row r="1000" spans="2:30">
      <c r="B1000" s="1289"/>
      <c r="C1000" s="1289"/>
      <c r="D1000" s="1289"/>
      <c r="E1000" s="1289"/>
      <c r="F1000" s="1289"/>
      <c r="G1000" s="1289"/>
      <c r="H1000" s="1289"/>
      <c r="I1000" s="1289"/>
      <c r="J1000" s="1289"/>
      <c r="K1000" s="1289"/>
      <c r="L1000" s="1289"/>
      <c r="M1000" s="1289"/>
      <c r="N1000" s="1289"/>
      <c r="O1000" s="1289"/>
      <c r="P1000" s="1289"/>
      <c r="Q1000" s="1289"/>
      <c r="R1000" s="1289"/>
      <c r="S1000" s="1289"/>
      <c r="T1000" s="1289"/>
      <c r="U1000" s="1289"/>
      <c r="V1000" s="1289"/>
      <c r="W1000" s="1289"/>
      <c r="X1000" s="1289"/>
      <c r="Y1000" s="1289"/>
      <c r="Z1000" s="1289"/>
      <c r="AA1000" s="1289"/>
      <c r="AB1000" s="1289"/>
      <c r="AC1000" s="1289"/>
      <c r="AD1000" s="1289"/>
    </row>
    <row r="1001" spans="2:30">
      <c r="B1001" s="1289"/>
      <c r="C1001" s="1289"/>
      <c r="D1001" s="1289"/>
      <c r="E1001" s="1289"/>
      <c r="F1001" s="1289"/>
      <c r="G1001" s="1289"/>
      <c r="H1001" s="1289"/>
      <c r="I1001" s="1289"/>
      <c r="J1001" s="1289"/>
      <c r="K1001" s="1289"/>
      <c r="L1001" s="1289"/>
      <c r="M1001" s="1289"/>
      <c r="N1001" s="1289"/>
      <c r="O1001" s="1289"/>
      <c r="P1001" s="1289"/>
      <c r="Q1001" s="1289"/>
      <c r="R1001" s="1289"/>
      <c r="S1001" s="1289"/>
      <c r="T1001" s="1289"/>
      <c r="U1001" s="1289"/>
      <c r="V1001" s="1289"/>
      <c r="W1001" s="1289"/>
      <c r="X1001" s="1289"/>
      <c r="Y1001" s="1289"/>
      <c r="Z1001" s="1289"/>
      <c r="AA1001" s="1289"/>
      <c r="AB1001" s="1289"/>
      <c r="AC1001" s="1289"/>
      <c r="AD1001" s="1289"/>
    </row>
    <row r="1002" spans="2:30">
      <c r="B1002" s="1289"/>
      <c r="C1002" s="1289"/>
      <c r="D1002" s="1289"/>
      <c r="E1002" s="1289"/>
      <c r="F1002" s="1289"/>
      <c r="G1002" s="1289"/>
      <c r="H1002" s="1289"/>
      <c r="I1002" s="1289"/>
      <c r="J1002" s="1289"/>
      <c r="K1002" s="1289"/>
      <c r="L1002" s="1289"/>
      <c r="M1002" s="1289"/>
      <c r="N1002" s="1289"/>
      <c r="O1002" s="1289"/>
      <c r="P1002" s="1289"/>
      <c r="Q1002" s="1289"/>
      <c r="R1002" s="1289"/>
      <c r="S1002" s="1289"/>
      <c r="T1002" s="1289"/>
      <c r="U1002" s="1289"/>
      <c r="V1002" s="1289"/>
      <c r="W1002" s="1289"/>
      <c r="X1002" s="1289"/>
      <c r="Y1002" s="1289"/>
      <c r="Z1002" s="1289"/>
      <c r="AA1002" s="1289"/>
      <c r="AB1002" s="1289"/>
      <c r="AC1002" s="1289"/>
      <c r="AD1002" s="1289"/>
    </row>
    <row r="1003" spans="2:30">
      <c r="B1003" s="1289"/>
      <c r="C1003" s="1289"/>
      <c r="D1003" s="1289"/>
      <c r="E1003" s="1289"/>
      <c r="F1003" s="1289"/>
      <c r="G1003" s="1289"/>
      <c r="H1003" s="1289"/>
      <c r="I1003" s="1289"/>
      <c r="J1003" s="1289"/>
      <c r="K1003" s="1289"/>
      <c r="L1003" s="1289"/>
      <c r="M1003" s="1289"/>
      <c r="N1003" s="1289"/>
      <c r="O1003" s="1289"/>
      <c r="P1003" s="1289"/>
      <c r="Q1003" s="1289"/>
      <c r="R1003" s="1289"/>
      <c r="S1003" s="1289"/>
      <c r="T1003" s="1289"/>
      <c r="U1003" s="1289"/>
      <c r="V1003" s="1289"/>
      <c r="W1003" s="1289"/>
      <c r="X1003" s="1289"/>
      <c r="Y1003" s="1289"/>
      <c r="Z1003" s="1289"/>
      <c r="AA1003" s="1289"/>
      <c r="AB1003" s="1289"/>
      <c r="AC1003" s="1289"/>
      <c r="AD1003" s="1289"/>
    </row>
    <row r="1004" spans="2:30">
      <c r="B1004" s="1289"/>
      <c r="C1004" s="1289"/>
      <c r="D1004" s="1289"/>
      <c r="E1004" s="1289"/>
      <c r="F1004" s="1289"/>
      <c r="G1004" s="1289"/>
      <c r="H1004" s="1289"/>
      <c r="I1004" s="1289"/>
      <c r="J1004" s="1289"/>
      <c r="K1004" s="1289"/>
      <c r="L1004" s="1289"/>
      <c r="M1004" s="1289"/>
      <c r="N1004" s="1289"/>
      <c r="O1004" s="1289"/>
      <c r="P1004" s="1289"/>
      <c r="Q1004" s="1289"/>
      <c r="R1004" s="1289"/>
      <c r="S1004" s="1289"/>
      <c r="T1004" s="1289"/>
      <c r="U1004" s="1289"/>
      <c r="V1004" s="1289"/>
      <c r="W1004" s="1289"/>
      <c r="X1004" s="1289"/>
      <c r="Y1004" s="1289"/>
      <c r="Z1004" s="1289"/>
      <c r="AA1004" s="1289"/>
      <c r="AB1004" s="1289"/>
      <c r="AC1004" s="1289"/>
      <c r="AD1004" s="1289"/>
    </row>
    <row r="1005" spans="2:30">
      <c r="B1005" s="1289"/>
      <c r="C1005" s="1289"/>
      <c r="D1005" s="1289"/>
      <c r="E1005" s="1289"/>
      <c r="F1005" s="1289"/>
      <c r="G1005" s="1289"/>
      <c r="H1005" s="1289"/>
      <c r="I1005" s="1289"/>
      <c r="J1005" s="1289"/>
      <c r="K1005" s="1289"/>
      <c r="L1005" s="1289"/>
      <c r="M1005" s="1289"/>
      <c r="N1005" s="1289"/>
      <c r="O1005" s="1289"/>
      <c r="P1005" s="1289"/>
      <c r="Q1005" s="1289"/>
      <c r="R1005" s="1289"/>
      <c r="S1005" s="1289"/>
      <c r="T1005" s="1289"/>
      <c r="U1005" s="1289"/>
      <c r="V1005" s="1289"/>
      <c r="W1005" s="1289"/>
      <c r="X1005" s="1289"/>
      <c r="Y1005" s="1289"/>
      <c r="Z1005" s="1289"/>
      <c r="AA1005" s="1289"/>
      <c r="AB1005" s="1289"/>
      <c r="AC1005" s="1289"/>
      <c r="AD1005" s="1289"/>
    </row>
    <row r="1006" spans="2:30">
      <c r="B1006" s="1289"/>
      <c r="C1006" s="1289"/>
      <c r="D1006" s="1289"/>
      <c r="E1006" s="1289"/>
      <c r="F1006" s="1289"/>
      <c r="G1006" s="1289"/>
      <c r="H1006" s="1289"/>
      <c r="I1006" s="1289"/>
      <c r="J1006" s="1289"/>
      <c r="K1006" s="1289"/>
      <c r="L1006" s="1289"/>
      <c r="M1006" s="1289"/>
      <c r="N1006" s="1289"/>
      <c r="O1006" s="1289"/>
      <c r="P1006" s="1289"/>
      <c r="Q1006" s="1289"/>
      <c r="R1006" s="1289"/>
      <c r="S1006" s="1289"/>
      <c r="T1006" s="1289"/>
      <c r="U1006" s="1289"/>
      <c r="V1006" s="1289"/>
      <c r="W1006" s="1289"/>
      <c r="X1006" s="1289"/>
      <c r="Y1006" s="1289"/>
      <c r="Z1006" s="1289"/>
      <c r="AA1006" s="1289"/>
      <c r="AB1006" s="1289"/>
      <c r="AC1006" s="1289"/>
      <c r="AD1006" s="1289"/>
    </row>
    <row r="1007" spans="2:30">
      <c r="B1007" s="1289"/>
      <c r="C1007" s="1289"/>
      <c r="D1007" s="1289"/>
      <c r="E1007" s="1289"/>
      <c r="F1007" s="1289"/>
      <c r="G1007" s="1289"/>
      <c r="H1007" s="1289"/>
      <c r="I1007" s="1289"/>
      <c r="J1007" s="1289"/>
      <c r="K1007" s="1289"/>
      <c r="L1007" s="1289"/>
      <c r="M1007" s="1289"/>
      <c r="N1007" s="1289"/>
      <c r="O1007" s="1289"/>
      <c r="P1007" s="1289"/>
      <c r="Q1007" s="1289"/>
      <c r="R1007" s="1289"/>
      <c r="S1007" s="1289"/>
      <c r="T1007" s="1289"/>
      <c r="U1007" s="1289"/>
      <c r="V1007" s="1289"/>
      <c r="W1007" s="1289"/>
      <c r="X1007" s="1289"/>
      <c r="Y1007" s="1289"/>
      <c r="Z1007" s="1289"/>
      <c r="AA1007" s="1289"/>
      <c r="AB1007" s="1289"/>
      <c r="AC1007" s="1289"/>
      <c r="AD1007" s="1289"/>
    </row>
    <row r="1008" spans="2:30">
      <c r="B1008" s="1289"/>
      <c r="C1008" s="1289"/>
      <c r="D1008" s="1289"/>
      <c r="E1008" s="1289"/>
      <c r="F1008" s="1289"/>
      <c r="G1008" s="1289"/>
      <c r="H1008" s="1289"/>
      <c r="I1008" s="1289"/>
      <c r="J1008" s="1289"/>
      <c r="K1008" s="1289"/>
      <c r="L1008" s="1289"/>
      <c r="M1008" s="1289"/>
      <c r="N1008" s="1289"/>
      <c r="O1008" s="1289"/>
      <c r="P1008" s="1289"/>
      <c r="Q1008" s="1289"/>
      <c r="R1008" s="1289"/>
      <c r="S1008" s="1289"/>
      <c r="T1008" s="1289"/>
      <c r="U1008" s="1289"/>
      <c r="V1008" s="1289"/>
      <c r="W1008" s="1289"/>
      <c r="X1008" s="1289"/>
      <c r="Y1008" s="1289"/>
      <c r="Z1008" s="1289"/>
      <c r="AA1008" s="1289"/>
      <c r="AB1008" s="1289"/>
      <c r="AC1008" s="1289"/>
      <c r="AD1008" s="1289"/>
    </row>
    <row r="1009" spans="2:30">
      <c r="B1009" s="1289"/>
      <c r="C1009" s="1289"/>
      <c r="D1009" s="1289"/>
      <c r="E1009" s="1289"/>
      <c r="F1009" s="1289"/>
      <c r="G1009" s="1289"/>
      <c r="H1009" s="1289"/>
      <c r="I1009" s="1289"/>
      <c r="J1009" s="1289"/>
      <c r="K1009" s="1289"/>
      <c r="L1009" s="1289"/>
      <c r="M1009" s="1289"/>
      <c r="N1009" s="1289"/>
      <c r="O1009" s="1289"/>
      <c r="P1009" s="1289"/>
      <c r="Q1009" s="1289"/>
      <c r="R1009" s="1289"/>
      <c r="S1009" s="1289"/>
      <c r="T1009" s="1289"/>
      <c r="U1009" s="1289"/>
      <c r="V1009" s="1289"/>
      <c r="W1009" s="1289"/>
      <c r="X1009" s="1289"/>
      <c r="Y1009" s="1289"/>
      <c r="Z1009" s="1289"/>
      <c r="AA1009" s="1289"/>
      <c r="AB1009" s="1289"/>
      <c r="AC1009" s="1289"/>
      <c r="AD1009" s="1289"/>
    </row>
    <row r="1010" spans="2:30">
      <c r="B1010" s="1289"/>
      <c r="C1010" s="1289"/>
      <c r="D1010" s="1289"/>
      <c r="E1010" s="1289"/>
      <c r="F1010" s="1289"/>
      <c r="G1010" s="1289"/>
      <c r="H1010" s="1289"/>
      <c r="I1010" s="1289"/>
      <c r="J1010" s="1289"/>
      <c r="K1010" s="1289"/>
      <c r="L1010" s="1289"/>
      <c r="M1010" s="1289"/>
      <c r="N1010" s="1289"/>
      <c r="O1010" s="1289"/>
      <c r="P1010" s="1289"/>
      <c r="Q1010" s="1289"/>
      <c r="R1010" s="1289"/>
      <c r="S1010" s="1289"/>
      <c r="T1010" s="1289"/>
      <c r="U1010" s="1289"/>
      <c r="V1010" s="1289"/>
      <c r="W1010" s="1289"/>
      <c r="X1010" s="1289"/>
      <c r="Y1010" s="1289"/>
      <c r="Z1010" s="1289"/>
      <c r="AA1010" s="1289"/>
      <c r="AB1010" s="1289"/>
      <c r="AC1010" s="1289"/>
      <c r="AD1010" s="1289"/>
    </row>
    <row r="1011" spans="2:30">
      <c r="B1011" s="1289"/>
      <c r="C1011" s="1289"/>
      <c r="D1011" s="1289"/>
      <c r="E1011" s="1289"/>
      <c r="F1011" s="1289"/>
      <c r="G1011" s="1289"/>
      <c r="H1011" s="1289"/>
      <c r="I1011" s="1289"/>
      <c r="J1011" s="1289"/>
      <c r="K1011" s="1289"/>
      <c r="L1011" s="1289"/>
      <c r="M1011" s="1289"/>
      <c r="N1011" s="1289"/>
      <c r="O1011" s="1289"/>
      <c r="P1011" s="1289"/>
      <c r="Q1011" s="1289"/>
      <c r="R1011" s="1289"/>
      <c r="S1011" s="1289"/>
      <c r="T1011" s="1289"/>
      <c r="U1011" s="1289"/>
      <c r="V1011" s="1289"/>
      <c r="W1011" s="1289"/>
      <c r="X1011" s="1289"/>
      <c r="Y1011" s="1289"/>
      <c r="Z1011" s="1289"/>
      <c r="AA1011" s="1289"/>
      <c r="AB1011" s="1289"/>
      <c r="AC1011" s="1289"/>
      <c r="AD1011" s="1289"/>
    </row>
    <row r="1012" spans="2:30">
      <c r="B1012" s="1289"/>
      <c r="C1012" s="1289"/>
      <c r="D1012" s="1289"/>
      <c r="E1012" s="1289"/>
      <c r="F1012" s="1289"/>
      <c r="G1012" s="1289"/>
      <c r="H1012" s="1289"/>
      <c r="I1012" s="1289"/>
      <c r="J1012" s="1289"/>
      <c r="K1012" s="1289"/>
      <c r="L1012" s="1289"/>
      <c r="M1012" s="1289"/>
      <c r="N1012" s="1289"/>
      <c r="O1012" s="1289"/>
      <c r="P1012" s="1289"/>
      <c r="Q1012" s="1289"/>
      <c r="R1012" s="1289"/>
      <c r="S1012" s="1289"/>
      <c r="T1012" s="1289"/>
      <c r="U1012" s="1289"/>
      <c r="V1012" s="1289"/>
      <c r="W1012" s="1289"/>
      <c r="X1012" s="1289"/>
      <c r="Y1012" s="1289"/>
      <c r="Z1012" s="1289"/>
      <c r="AA1012" s="1289"/>
      <c r="AB1012" s="1289"/>
      <c r="AC1012" s="1289"/>
      <c r="AD1012" s="1289"/>
    </row>
    <row r="1013" spans="2:30">
      <c r="B1013" s="1289"/>
      <c r="C1013" s="1289"/>
      <c r="D1013" s="1289"/>
      <c r="E1013" s="1289"/>
      <c r="F1013" s="1289"/>
      <c r="G1013" s="1289"/>
      <c r="H1013" s="1289"/>
      <c r="I1013" s="1289"/>
      <c r="J1013" s="1289"/>
      <c r="K1013" s="1289"/>
      <c r="L1013" s="1289"/>
      <c r="M1013" s="1289"/>
      <c r="N1013" s="1289"/>
      <c r="O1013" s="1289"/>
      <c r="P1013" s="1289"/>
      <c r="Q1013" s="1289"/>
      <c r="R1013" s="1289"/>
      <c r="S1013" s="1289"/>
      <c r="T1013" s="1289"/>
      <c r="U1013" s="1289"/>
      <c r="V1013" s="1289"/>
      <c r="W1013" s="1289"/>
      <c r="X1013" s="1289"/>
      <c r="Y1013" s="1289"/>
      <c r="Z1013" s="1289"/>
      <c r="AA1013" s="1289"/>
      <c r="AB1013" s="1289"/>
      <c r="AC1013" s="1289"/>
      <c r="AD1013" s="1289"/>
    </row>
    <row r="1014" spans="2:30">
      <c r="B1014" s="1289"/>
      <c r="C1014" s="1289"/>
      <c r="D1014" s="1289"/>
      <c r="E1014" s="1289"/>
      <c r="F1014" s="1289"/>
      <c r="G1014" s="1289"/>
      <c r="H1014" s="1289"/>
      <c r="I1014" s="1289"/>
      <c r="J1014" s="1289"/>
      <c r="K1014" s="1289"/>
      <c r="L1014" s="1289"/>
      <c r="M1014" s="1289"/>
      <c r="N1014" s="1289"/>
      <c r="O1014" s="1289"/>
      <c r="P1014" s="1289"/>
      <c r="Q1014" s="1289"/>
      <c r="R1014" s="1289"/>
      <c r="S1014" s="1289"/>
      <c r="T1014" s="1289"/>
      <c r="U1014" s="1289"/>
      <c r="V1014" s="1289"/>
      <c r="W1014" s="1289"/>
      <c r="X1014" s="1289"/>
      <c r="Y1014" s="1289"/>
      <c r="Z1014" s="1289"/>
      <c r="AA1014" s="1289"/>
      <c r="AB1014" s="1289"/>
      <c r="AC1014" s="1289"/>
      <c r="AD1014" s="1289"/>
    </row>
    <row r="1015" spans="2:30">
      <c r="B1015" s="1289"/>
      <c r="C1015" s="1289"/>
      <c r="D1015" s="1289"/>
      <c r="E1015" s="1289"/>
      <c r="F1015" s="1289"/>
      <c r="G1015" s="1289"/>
      <c r="H1015" s="1289"/>
      <c r="I1015" s="1289"/>
      <c r="J1015" s="1289"/>
      <c r="K1015" s="1289"/>
      <c r="L1015" s="1289"/>
      <c r="M1015" s="1289"/>
      <c r="N1015" s="1289"/>
      <c r="O1015" s="1289"/>
      <c r="P1015" s="1289"/>
      <c r="Q1015" s="1289"/>
      <c r="R1015" s="1289"/>
      <c r="S1015" s="1289"/>
      <c r="T1015" s="1289"/>
      <c r="U1015" s="1289"/>
      <c r="V1015" s="1289"/>
      <c r="W1015" s="1289"/>
      <c r="X1015" s="1289"/>
      <c r="Y1015" s="1289"/>
      <c r="Z1015" s="1289"/>
      <c r="AA1015" s="1289"/>
      <c r="AB1015" s="1289"/>
      <c r="AC1015" s="1289"/>
      <c r="AD1015" s="1289"/>
    </row>
    <row r="1016" spans="2:30">
      <c r="B1016" s="1289"/>
      <c r="C1016" s="1289"/>
      <c r="D1016" s="1289"/>
      <c r="E1016" s="1289"/>
      <c r="F1016" s="1289"/>
      <c r="G1016" s="1289"/>
      <c r="H1016" s="1289"/>
      <c r="I1016" s="1289"/>
      <c r="J1016" s="1289"/>
      <c r="K1016" s="1289"/>
      <c r="L1016" s="1289"/>
      <c r="M1016" s="1289"/>
      <c r="N1016" s="1289"/>
      <c r="O1016" s="1289"/>
      <c r="P1016" s="1289"/>
      <c r="Q1016" s="1289"/>
      <c r="R1016" s="1289"/>
      <c r="S1016" s="1289"/>
      <c r="T1016" s="1289"/>
      <c r="U1016" s="1289"/>
      <c r="V1016" s="1289"/>
      <c r="W1016" s="1289"/>
      <c r="X1016" s="1289"/>
      <c r="Y1016" s="1289"/>
      <c r="Z1016" s="1289"/>
      <c r="AA1016" s="1289"/>
      <c r="AB1016" s="1289"/>
      <c r="AC1016" s="1289"/>
      <c r="AD1016" s="1289"/>
    </row>
    <row r="1017" spans="2:30">
      <c r="B1017" s="1289"/>
      <c r="C1017" s="1289"/>
      <c r="D1017" s="1289"/>
      <c r="E1017" s="1289"/>
      <c r="F1017" s="1289"/>
      <c r="G1017" s="1289"/>
      <c r="H1017" s="1289"/>
      <c r="I1017" s="1289"/>
      <c r="J1017" s="1289"/>
      <c r="K1017" s="1289"/>
      <c r="L1017" s="1289"/>
      <c r="M1017" s="1289"/>
      <c r="N1017" s="1289"/>
      <c r="O1017" s="1289"/>
      <c r="P1017" s="1289"/>
      <c r="Q1017" s="1289"/>
      <c r="R1017" s="1289"/>
      <c r="S1017" s="1289"/>
      <c r="T1017" s="1289"/>
      <c r="U1017" s="1289"/>
      <c r="V1017" s="1289"/>
      <c r="W1017" s="1289"/>
      <c r="X1017" s="1289"/>
      <c r="Y1017" s="1289"/>
      <c r="Z1017" s="1289"/>
      <c r="AA1017" s="1289"/>
      <c r="AB1017" s="1289"/>
      <c r="AC1017" s="1289"/>
      <c r="AD1017" s="1289"/>
    </row>
    <row r="1018" spans="2:30">
      <c r="B1018" s="1289"/>
      <c r="C1018" s="1289"/>
      <c r="D1018" s="1289"/>
      <c r="E1018" s="1289"/>
      <c r="F1018" s="1289"/>
      <c r="G1018" s="1289"/>
      <c r="H1018" s="1289"/>
      <c r="I1018" s="1289"/>
      <c r="J1018" s="1289"/>
      <c r="K1018" s="1289"/>
      <c r="L1018" s="1289"/>
      <c r="M1018" s="1289"/>
      <c r="N1018" s="1289"/>
      <c r="O1018" s="1289"/>
      <c r="P1018" s="1289"/>
      <c r="Q1018" s="1289"/>
      <c r="R1018" s="1289"/>
      <c r="S1018" s="1289"/>
      <c r="T1018" s="1289"/>
      <c r="U1018" s="1289"/>
      <c r="V1018" s="1289"/>
      <c r="W1018" s="1289"/>
      <c r="X1018" s="1289"/>
      <c r="Y1018" s="1289"/>
      <c r="Z1018" s="1289"/>
      <c r="AA1018" s="1289"/>
      <c r="AB1018" s="1289"/>
      <c r="AC1018" s="1289"/>
      <c r="AD1018" s="1289"/>
    </row>
    <row r="1019" spans="2:30">
      <c r="B1019" s="1289"/>
      <c r="C1019" s="1289"/>
      <c r="D1019" s="1289"/>
      <c r="E1019" s="1289"/>
      <c r="F1019" s="1289"/>
      <c r="G1019" s="1289"/>
      <c r="H1019" s="1289"/>
      <c r="I1019" s="1289"/>
      <c r="J1019" s="1289"/>
      <c r="K1019" s="1289"/>
      <c r="L1019" s="1289"/>
      <c r="M1019" s="1289"/>
      <c r="N1019" s="1289"/>
      <c r="O1019" s="1289"/>
      <c r="P1019" s="1289"/>
      <c r="Q1019" s="1289"/>
      <c r="R1019" s="1289"/>
      <c r="S1019" s="1289"/>
      <c r="T1019" s="1289"/>
      <c r="U1019" s="1289"/>
      <c r="V1019" s="1289"/>
      <c r="W1019" s="1289"/>
      <c r="X1019" s="1289"/>
      <c r="Y1019" s="1289"/>
      <c r="Z1019" s="1289"/>
      <c r="AA1019" s="1289"/>
      <c r="AB1019" s="1289"/>
      <c r="AC1019" s="1289"/>
      <c r="AD1019" s="1289"/>
    </row>
  </sheetData>
  <printOptions horizontalCentered="1" gridLines="1"/>
  <pageMargins left="0.7" right="0.7" top="0.75" bottom="0.75" header="0" footer="0"/>
  <pageSetup scale="16" pageOrder="overThenDown" orientation="portrait" cellComments="atEn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172A0-EE9F-4932-9AE3-002DB3F411E4}">
  <sheetPr>
    <pageSetUpPr fitToPage="1"/>
  </sheetPr>
  <dimension ref="A1:S1020"/>
  <sheetViews>
    <sheetView zoomScaleNormal="100" workbookViewId="0"/>
  </sheetViews>
  <sheetFormatPr defaultColWidth="14.42578125" defaultRowHeight="15" customHeight="1"/>
  <cols>
    <col min="1" max="1" width="3.85546875" style="1133" customWidth="1"/>
    <col min="2" max="4" width="8.85546875" style="1133" customWidth="1"/>
    <col min="5" max="5" width="11.5703125" style="1133" customWidth="1"/>
    <col min="6" max="10" width="8.85546875" style="1133" customWidth="1"/>
    <col min="11" max="11" width="12.42578125" style="1133" customWidth="1"/>
    <col min="12" max="12" width="34.85546875" style="1133" customWidth="1"/>
    <col min="13" max="17" width="8.85546875" style="1133" customWidth="1"/>
    <col min="18" max="18" width="20.7109375" style="1133" customWidth="1"/>
    <col min="19" max="32" width="8.85546875" style="1133" customWidth="1"/>
    <col min="33" max="16384" width="14.42578125" style="1133"/>
  </cols>
  <sheetData>
    <row r="1" spans="2:7"/>
    <row r="2" spans="2:7" ht="31.5">
      <c r="B2" s="1145" t="s">
        <v>2583</v>
      </c>
    </row>
    <row r="3" spans="2:7" ht="14.25" customHeight="1"/>
    <row r="4" spans="2:7" ht="23.25">
      <c r="B4" s="1140" t="s">
        <v>1451</v>
      </c>
    </row>
    <row r="5" spans="2:7"/>
    <row r="6" spans="2:7"/>
    <row r="7" spans="2:7"/>
    <row r="8" spans="2:7" ht="23.25">
      <c r="B8" s="1140" t="s">
        <v>1450</v>
      </c>
    </row>
    <row r="9" spans="2:7"/>
    <row r="10" spans="2:7">
      <c r="G10" s="1144"/>
    </row>
    <row r="11" spans="2:7">
      <c r="G11" s="1144"/>
    </row>
    <row r="12" spans="2:7">
      <c r="G12" s="1144"/>
    </row>
    <row r="13" spans="2:7" ht="23.25">
      <c r="B13" s="1140" t="s">
        <v>1449</v>
      </c>
    </row>
    <row r="14" spans="2:7">
      <c r="C14" s="1135"/>
    </row>
    <row r="15" spans="2:7">
      <c r="C15" s="1135"/>
    </row>
    <row r="16" spans="2:7">
      <c r="C16" s="1135"/>
    </row>
    <row r="17" spans="2:4">
      <c r="C17" s="1135"/>
    </row>
    <row r="18" spans="2:4">
      <c r="C18" s="1135"/>
    </row>
    <row r="19" spans="2:4">
      <c r="C19" s="1135"/>
    </row>
    <row r="20" spans="2:4">
      <c r="C20" s="1143"/>
      <c r="D20" s="1142"/>
    </row>
    <row r="21" spans="2:4" ht="23.25">
      <c r="B21" s="1140"/>
    </row>
    <row r="22" spans="2:4" ht="23.25">
      <c r="B22" s="1812" t="s">
        <v>2298</v>
      </c>
    </row>
    <row r="23" spans="2:4" ht="23.25">
      <c r="B23" s="1140"/>
      <c r="C23" s="1135"/>
    </row>
    <row r="24" spans="2:4" ht="23.25">
      <c r="B24" s="1140"/>
      <c r="C24" s="1135"/>
    </row>
    <row r="25" spans="2:4" ht="23.25">
      <c r="B25" s="1140"/>
      <c r="C25" s="1135"/>
    </row>
    <row r="26" spans="2:4" ht="23.25">
      <c r="B26" s="1140"/>
      <c r="C26" s="1135"/>
    </row>
    <row r="27" spans="2:4" ht="23.25">
      <c r="B27" s="1140"/>
    </row>
    <row r="28" spans="2:4" ht="23.25">
      <c r="B28" s="1140" t="s">
        <v>1761</v>
      </c>
    </row>
    <row r="29" spans="2:4" ht="23.25">
      <c r="B29" s="1140">
        <v>1</v>
      </c>
      <c r="C29" s="1135"/>
      <c r="D29" s="1515"/>
    </row>
    <row r="30" spans="2:4" ht="23.25">
      <c r="B30" s="1140">
        <v>2</v>
      </c>
      <c r="C30" s="1135"/>
      <c r="D30" s="1516"/>
    </row>
    <row r="31" spans="2:4" ht="23.25">
      <c r="B31" s="1140">
        <v>3</v>
      </c>
      <c r="C31" s="1135"/>
      <c r="D31" s="1516"/>
    </row>
    <row r="32" spans="2:4" ht="23.25">
      <c r="B32" s="1140">
        <v>4</v>
      </c>
      <c r="C32" s="1135"/>
      <c r="D32" s="1516"/>
    </row>
    <row r="33" spans="1:13"/>
    <row r="34" spans="1:13" ht="23.25">
      <c r="B34" s="1812" t="s">
        <v>2299</v>
      </c>
      <c r="H34" s="1141"/>
    </row>
    <row r="35" spans="1:13" ht="18.75">
      <c r="A35" s="1512"/>
      <c r="B35" s="1512"/>
      <c r="C35" s="1514"/>
      <c r="D35" s="1512"/>
    </row>
    <row r="36" spans="1:13" ht="18.75">
      <c r="A36" s="1512"/>
      <c r="B36" s="1512">
        <v>1</v>
      </c>
      <c r="C36" s="1514"/>
      <c r="D36" s="1512"/>
    </row>
    <row r="37" spans="1:13" ht="18.75">
      <c r="A37" s="1512"/>
      <c r="B37" s="1512">
        <v>2</v>
      </c>
      <c r="C37" s="1514"/>
      <c r="D37" s="1512"/>
    </row>
    <row r="38" spans="1:13" ht="18.75">
      <c r="A38" s="1512"/>
      <c r="B38" s="1512">
        <v>3</v>
      </c>
      <c r="C38" s="1514"/>
      <c r="D38" s="1512"/>
    </row>
    <row r="39" spans="1:13" ht="18.75">
      <c r="A39" s="1512"/>
      <c r="B39" s="1512">
        <v>4</v>
      </c>
      <c r="C39" s="1514"/>
      <c r="D39" s="1512"/>
    </row>
    <row r="40" spans="1:13" ht="18.75">
      <c r="A40" s="1512"/>
      <c r="B40" s="1512">
        <v>5</v>
      </c>
      <c r="C40" s="1514"/>
      <c r="D40" s="1512"/>
    </row>
    <row r="41" spans="1:13" ht="18.75">
      <c r="A41" s="1512"/>
      <c r="B41" s="1512"/>
      <c r="C41" s="1514"/>
      <c r="D41" s="1512"/>
    </row>
    <row r="42" spans="1:13" ht="18.75">
      <c r="A42" s="1512"/>
      <c r="B42" s="1512"/>
      <c r="C42" s="1514"/>
      <c r="D42" s="1512"/>
    </row>
    <row r="43" spans="1:13" ht="23.25">
      <c r="A43" s="1512"/>
      <c r="B43" s="1513"/>
      <c r="C43" s="1514"/>
      <c r="D43" s="1512"/>
      <c r="I43" s="1140"/>
      <c r="J43" s="1140"/>
      <c r="K43" s="1140"/>
      <c r="L43" s="1140"/>
      <c r="M43" s="1140"/>
    </row>
    <row r="44" spans="1:13" ht="23.25">
      <c r="A44" s="1512"/>
      <c r="B44" s="1513"/>
      <c r="C44" s="1514"/>
      <c r="D44" s="1512"/>
      <c r="I44" s="1140"/>
      <c r="J44" s="1140"/>
      <c r="K44" s="1140"/>
      <c r="L44" s="1140"/>
      <c r="M44" s="1140"/>
    </row>
    <row r="45" spans="1:13" ht="23.25">
      <c r="A45" s="1512"/>
      <c r="B45" s="1513"/>
      <c r="C45" s="1514"/>
      <c r="D45" s="1512"/>
      <c r="I45" s="1140"/>
      <c r="J45" s="1140"/>
      <c r="K45" s="1140"/>
      <c r="L45" s="1140"/>
      <c r="M45" s="1140"/>
    </row>
    <row r="46" spans="1:13" ht="23.25">
      <c r="B46" s="1140"/>
      <c r="I46" s="1140"/>
      <c r="J46" s="1140"/>
      <c r="K46" s="1140"/>
      <c r="L46" s="1140"/>
      <c r="M46" s="1140"/>
    </row>
    <row r="47" spans="1:13" ht="23.25">
      <c r="B47" s="1140" t="s">
        <v>1448</v>
      </c>
      <c r="I47" s="1140" t="s">
        <v>1447</v>
      </c>
      <c r="J47" s="1140"/>
      <c r="K47" s="1140"/>
      <c r="L47" s="1140"/>
      <c r="M47" s="1140" t="s">
        <v>1446</v>
      </c>
    </row>
    <row r="48" spans="1:13" ht="23.25">
      <c r="B48" s="1140"/>
      <c r="I48" s="1140"/>
      <c r="J48" s="1140"/>
      <c r="K48" s="1140"/>
      <c r="L48" s="1140"/>
      <c r="M48" s="1140"/>
    </row>
    <row r="49" spans="1:19"/>
    <row r="50" spans="1:19">
      <c r="M50" s="1135"/>
    </row>
    <row r="51" spans="1:19">
      <c r="B51" s="1135"/>
      <c r="I51" s="1135"/>
    </row>
    <row r="52" spans="1:19">
      <c r="B52" s="1135"/>
    </row>
    <row r="53" spans="1:19">
      <c r="B53" s="1135"/>
    </row>
    <row r="54" spans="1:19"/>
    <row r="55" spans="1:19">
      <c r="B55" s="1135"/>
    </row>
    <row r="56" spans="1:19">
      <c r="B56" s="1135"/>
    </row>
    <row r="57" spans="1:19">
      <c r="B57" s="1135"/>
    </row>
    <row r="58" spans="1:19">
      <c r="B58" s="1135"/>
    </row>
    <row r="59" spans="1:19">
      <c r="B59" s="1135"/>
    </row>
    <row r="60" spans="1:19"/>
    <row r="61" spans="1:19" ht="23.25">
      <c r="A61" s="1140"/>
      <c r="B61" s="1140" t="s">
        <v>1762</v>
      </c>
      <c r="C61" s="1140"/>
      <c r="D61" s="1140"/>
      <c r="E61" s="1140"/>
      <c r="F61" s="1140"/>
      <c r="G61" s="1140"/>
      <c r="H61" s="1140" t="s">
        <v>1763</v>
      </c>
      <c r="I61" s="1140"/>
      <c r="J61" s="1140"/>
      <c r="K61" s="1140"/>
      <c r="L61" s="1140"/>
      <c r="M61" s="1140" t="s">
        <v>1445</v>
      </c>
      <c r="N61" s="1140"/>
      <c r="O61" s="1140"/>
      <c r="P61" s="1140"/>
      <c r="Q61" s="1140"/>
      <c r="R61" s="1140"/>
      <c r="S61" s="1140" t="s">
        <v>1444</v>
      </c>
    </row>
    <row r="62" spans="1:19"/>
    <row r="63" spans="1:19">
      <c r="M63" s="1135"/>
    </row>
    <row r="64" spans="1:19">
      <c r="H64" s="1135"/>
      <c r="M64" s="1135"/>
    </row>
    <row r="65" spans="2:19">
      <c r="B65" s="1135"/>
      <c r="H65" s="1135"/>
      <c r="M65" s="1135"/>
      <c r="S65" s="1135"/>
    </row>
    <row r="66" spans="2:19">
      <c r="B66" s="1135"/>
      <c r="M66" s="1135"/>
    </row>
    <row r="67" spans="2:19">
      <c r="B67" s="1135"/>
      <c r="H67" s="1135"/>
      <c r="M67" s="1135"/>
      <c r="S67" s="1135"/>
    </row>
    <row r="68" spans="2:19">
      <c r="B68" s="1135"/>
      <c r="H68" s="1135"/>
      <c r="M68" s="1135"/>
      <c r="S68" s="1135"/>
    </row>
    <row r="69" spans="2:19">
      <c r="B69" s="1135"/>
      <c r="H69" s="1135"/>
      <c r="M69" s="1135"/>
      <c r="S69" s="1135"/>
    </row>
    <row r="70" spans="2:19">
      <c r="B70" s="1135"/>
      <c r="H70" s="1135"/>
      <c r="M70" s="1135"/>
      <c r="S70" s="1135"/>
    </row>
    <row r="71" spans="2:19">
      <c r="B71" s="1135"/>
      <c r="H71" s="1135"/>
      <c r="M71" s="1135"/>
      <c r="S71" s="1135"/>
    </row>
    <row r="72" spans="2:19">
      <c r="B72" s="1135"/>
      <c r="H72" s="1135"/>
      <c r="M72" s="1135"/>
      <c r="S72" s="1135"/>
    </row>
    <row r="73" spans="2:19">
      <c r="B73" s="1135"/>
      <c r="H73" s="1135"/>
      <c r="M73" s="1135"/>
      <c r="S73" s="1135"/>
    </row>
    <row r="74" spans="2:19">
      <c r="B74" s="1135"/>
      <c r="H74" s="1135"/>
      <c r="M74" s="1135"/>
      <c r="S74" s="1135"/>
    </row>
    <row r="75" spans="2:19">
      <c r="M75" s="1135"/>
    </row>
    <row r="76" spans="2:19">
      <c r="H76" s="1139"/>
    </row>
    <row r="77" spans="2:19" ht="23.25">
      <c r="H77" s="1138" t="s">
        <v>1443</v>
      </c>
    </row>
    <row r="78" spans="2:19">
      <c r="H78" s="1135"/>
    </row>
    <row r="79" spans="2:19">
      <c r="H79" s="1135"/>
    </row>
    <row r="80" spans="2:19">
      <c r="H80" s="1135"/>
    </row>
    <row r="81" spans="3:8">
      <c r="H81" s="1135"/>
    </row>
    <row r="82" spans="3:8">
      <c r="H82" s="1135"/>
    </row>
    <row r="83" spans="3:8">
      <c r="H83" s="1135"/>
    </row>
    <row r="84" spans="3:8">
      <c r="H84" s="1135"/>
    </row>
    <row r="85" spans="3:8"/>
    <row r="86" spans="3:8"/>
    <row r="87" spans="3:8">
      <c r="H87" s="1135"/>
    </row>
    <row r="88" spans="3:8">
      <c r="H88" s="1135"/>
    </row>
    <row r="89" spans="3:8"/>
    <row r="90" spans="3:8"/>
    <row r="91" spans="3:8">
      <c r="C91" s="1135"/>
    </row>
    <row r="92" spans="3:8"/>
    <row r="93" spans="3:8"/>
    <row r="94" spans="3:8"/>
    <row r="95" spans="3:8"/>
    <row r="96" spans="3:8"/>
    <row r="97"/>
    <row r="98"/>
    <row r="99"/>
    <row r="100"/>
    <row r="101"/>
    <row r="102"/>
    <row r="103"/>
    <row r="104"/>
    <row r="105"/>
    <row r="106"/>
    <row r="107"/>
    <row r="108"/>
    <row r="109"/>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sheetData>
  <pageMargins left="0.7" right="0.7" top="0.75" bottom="0.75" header="0" footer="0"/>
  <pageSetup scale="3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36"/>
  <sheetViews>
    <sheetView zoomScaleNormal="100" workbookViewId="0"/>
  </sheetViews>
  <sheetFormatPr defaultRowHeight="12.75"/>
  <cols>
    <col min="1" max="1" width="2" customWidth="1"/>
    <col min="2" max="2" width="26" customWidth="1"/>
    <col min="3" max="3" width="26.5703125" customWidth="1"/>
    <col min="4" max="4" width="7.7109375" bestFit="1" customWidth="1"/>
    <col min="5" max="5" width="14.7109375" customWidth="1"/>
    <col min="6" max="6" width="12.85546875" customWidth="1"/>
    <col min="7" max="7" width="5.5703125" customWidth="1"/>
    <col min="8" max="8" width="23.28515625" customWidth="1"/>
    <col min="9" max="9" width="17.28515625" customWidth="1"/>
    <col min="10" max="10" width="11.7109375" customWidth="1"/>
    <col min="11" max="11" width="12.5703125" customWidth="1"/>
    <col min="12" max="12" width="14.140625" customWidth="1"/>
  </cols>
  <sheetData>
    <row r="2" spans="2:11">
      <c r="B2" s="634" t="s">
        <v>510</v>
      </c>
      <c r="C2" s="634"/>
      <c r="D2" s="634"/>
      <c r="E2" s="634"/>
      <c r="F2" s="634"/>
      <c r="G2" s="634"/>
      <c r="H2" s="634"/>
      <c r="I2" s="634"/>
    </row>
    <row r="3" spans="2:11">
      <c r="B3" s="634" t="s">
        <v>511</v>
      </c>
      <c r="C3" s="634"/>
      <c r="D3" s="634"/>
      <c r="E3" s="634"/>
      <c r="F3" s="634"/>
      <c r="G3" s="634"/>
      <c r="H3" s="634"/>
      <c r="I3" s="634"/>
    </row>
    <row r="4" spans="2:11">
      <c r="B4" s="634" t="s">
        <v>512</v>
      </c>
      <c r="C4" s="634"/>
      <c r="D4" s="634"/>
      <c r="E4" s="634"/>
      <c r="F4" s="634"/>
      <c r="G4" s="634"/>
      <c r="H4" s="634"/>
      <c r="I4" s="634"/>
    </row>
    <row r="5" spans="2:11">
      <c r="B5" s="634" t="s">
        <v>513</v>
      </c>
      <c r="C5" s="634"/>
      <c r="D5" s="634"/>
      <c r="E5" s="634"/>
      <c r="F5" s="634"/>
      <c r="G5" s="634"/>
      <c r="H5" s="634"/>
      <c r="I5" s="634"/>
    </row>
    <row r="6" spans="2:11">
      <c r="B6" s="634" t="s">
        <v>2672</v>
      </c>
      <c r="C6" s="634"/>
      <c r="D6" s="634"/>
      <c r="E6" s="634"/>
      <c r="F6" s="634"/>
      <c r="G6" s="634"/>
      <c r="H6" s="634"/>
      <c r="I6" s="634"/>
    </row>
    <row r="7" spans="2:11">
      <c r="B7" s="634" t="s">
        <v>514</v>
      </c>
      <c r="C7" s="634"/>
      <c r="D7" s="634"/>
      <c r="E7" s="634"/>
      <c r="F7" s="634"/>
      <c r="G7" s="634"/>
      <c r="H7" s="634"/>
      <c r="I7" s="634"/>
    </row>
    <row r="9" spans="2:11">
      <c r="B9" s="4" t="s">
        <v>515</v>
      </c>
      <c r="C9" s="579"/>
      <c r="H9" s="4" t="s">
        <v>516</v>
      </c>
      <c r="I9" s="579"/>
    </row>
    <row r="12" spans="2:11">
      <c r="B12" s="635" t="s">
        <v>517</v>
      </c>
      <c r="H12" s="635" t="s">
        <v>517</v>
      </c>
    </row>
    <row r="14" spans="2:11">
      <c r="C14" s="636" t="s">
        <v>518</v>
      </c>
      <c r="E14" s="637">
        <v>128000</v>
      </c>
      <c r="I14" s="636" t="s">
        <v>518</v>
      </c>
      <c r="K14" s="637">
        <v>112500</v>
      </c>
    </row>
    <row r="15" spans="2:11">
      <c r="C15" s="636" t="s">
        <v>519</v>
      </c>
      <c r="E15" s="637">
        <v>7000</v>
      </c>
      <c r="I15" s="636" t="s">
        <v>519</v>
      </c>
      <c r="K15" s="637">
        <v>7000</v>
      </c>
    </row>
    <row r="16" spans="2:11">
      <c r="C16" s="636" t="s">
        <v>520</v>
      </c>
      <c r="E16" s="637">
        <v>15000</v>
      </c>
      <c r="I16" s="636" t="s">
        <v>520</v>
      </c>
      <c r="K16" s="637">
        <v>15000</v>
      </c>
    </row>
    <row r="18" spans="2:12">
      <c r="B18" s="638"/>
      <c r="C18" s="636"/>
      <c r="D18" s="639"/>
      <c r="E18" s="307" t="s">
        <v>521</v>
      </c>
      <c r="F18" s="307" t="s">
        <v>522</v>
      </c>
      <c r="H18" s="638" t="s">
        <v>523</v>
      </c>
      <c r="I18" s="636" t="s">
        <v>524</v>
      </c>
      <c r="J18" s="640">
        <v>0</v>
      </c>
      <c r="K18" s="307" t="s">
        <v>521</v>
      </c>
      <c r="L18" s="555"/>
    </row>
    <row r="19" spans="2:12">
      <c r="B19" s="638" t="s">
        <v>525</v>
      </c>
      <c r="C19" s="636" t="s">
        <v>526</v>
      </c>
      <c r="D19" s="641">
        <v>40</v>
      </c>
      <c r="E19" s="307" t="s">
        <v>527</v>
      </c>
      <c r="F19" s="307" t="s">
        <v>528</v>
      </c>
      <c r="H19" s="638"/>
      <c r="I19" s="636"/>
      <c r="J19" s="642"/>
      <c r="K19" s="307" t="s">
        <v>527</v>
      </c>
      <c r="L19" s="307" t="s">
        <v>528</v>
      </c>
    </row>
    <row r="20" spans="2:12">
      <c r="B20" s="643" t="s">
        <v>529</v>
      </c>
      <c r="C20" s="643" t="s">
        <v>530</v>
      </c>
      <c r="D20" s="644" t="s">
        <v>531</v>
      </c>
      <c r="E20" s="644" t="s">
        <v>532</v>
      </c>
      <c r="F20" s="307" t="s">
        <v>533</v>
      </c>
      <c r="H20" s="643" t="s">
        <v>529</v>
      </c>
      <c r="I20" s="643" t="s">
        <v>530</v>
      </c>
      <c r="J20" s="644" t="s">
        <v>531</v>
      </c>
      <c r="K20" s="644" t="s">
        <v>532</v>
      </c>
      <c r="L20" s="307" t="s">
        <v>533</v>
      </c>
    </row>
    <row r="21" spans="2:12">
      <c r="B21" s="579" t="s">
        <v>534</v>
      </c>
      <c r="C21" t="s">
        <v>535</v>
      </c>
      <c r="D21" s="645">
        <v>7.6499999999999999E-2</v>
      </c>
      <c r="E21" s="646">
        <f>+$D$19*2080</f>
        <v>83200</v>
      </c>
      <c r="F21" s="647">
        <f>IF(E21&lt;E14,D21*E21,D21*E14)</f>
        <v>6364.8</v>
      </c>
      <c r="H21" s="579" t="s">
        <v>534</v>
      </c>
      <c r="I21" t="s">
        <v>535</v>
      </c>
      <c r="J21" s="645">
        <v>7.6499999999999999E-2</v>
      </c>
      <c r="K21" s="648">
        <f>+($J$18)</f>
        <v>0</v>
      </c>
      <c r="L21" s="649">
        <f>IF(K21&lt;K14,J21*K21,J21*K14)</f>
        <v>0</v>
      </c>
    </row>
    <row r="22" spans="2:12">
      <c r="B22" s="579" t="s">
        <v>536</v>
      </c>
      <c r="C22" t="s">
        <v>535</v>
      </c>
      <c r="D22" s="645">
        <v>0.1</v>
      </c>
      <c r="E22" s="650">
        <f>E15</f>
        <v>7000</v>
      </c>
      <c r="F22" s="647">
        <f>D22*E22</f>
        <v>700</v>
      </c>
      <c r="H22" s="579" t="s">
        <v>536</v>
      </c>
      <c r="I22" t="s">
        <v>535</v>
      </c>
      <c r="J22" s="645">
        <v>0.1</v>
      </c>
      <c r="K22" s="650">
        <f>K15</f>
        <v>7000</v>
      </c>
      <c r="L22" s="649">
        <f>J22*K22</f>
        <v>700</v>
      </c>
    </row>
    <row r="23" spans="2:12">
      <c r="B23" s="579" t="s">
        <v>537</v>
      </c>
      <c r="C23" t="s">
        <v>535</v>
      </c>
      <c r="D23" s="651">
        <v>1.4999999999999999E-2</v>
      </c>
      <c r="E23" s="646">
        <f>E16</f>
        <v>15000</v>
      </c>
      <c r="F23" s="647">
        <f>D23*E23</f>
        <v>225</v>
      </c>
      <c r="H23" s="579" t="s">
        <v>537</v>
      </c>
      <c r="I23" t="s">
        <v>535</v>
      </c>
      <c r="J23" s="651">
        <v>0</v>
      </c>
      <c r="K23" s="646">
        <f>K16</f>
        <v>15000</v>
      </c>
      <c r="L23" s="649">
        <f>J23*K23</f>
        <v>0</v>
      </c>
    </row>
    <row r="24" spans="2:12">
      <c r="B24" t="s">
        <v>538</v>
      </c>
      <c r="C24" t="s">
        <v>539</v>
      </c>
      <c r="D24" s="651">
        <v>1.7500000000000002E-2</v>
      </c>
      <c r="E24" s="650">
        <f>$E$21</f>
        <v>83200</v>
      </c>
      <c r="F24" s="647">
        <f>D24*E24</f>
        <v>1456.0000000000002</v>
      </c>
      <c r="H24" t="s">
        <v>538</v>
      </c>
      <c r="I24" t="s">
        <v>539</v>
      </c>
      <c r="J24" s="651">
        <v>0</v>
      </c>
      <c r="K24" s="652">
        <f>$K$21</f>
        <v>0</v>
      </c>
      <c r="L24" s="649">
        <f>J24*K24</f>
        <v>0</v>
      </c>
    </row>
    <row r="25" spans="2:12">
      <c r="B25" s="579" t="s">
        <v>540</v>
      </c>
      <c r="C25" t="s">
        <v>541</v>
      </c>
      <c r="D25" s="653">
        <v>9000</v>
      </c>
      <c r="E25" s="650">
        <f>$E$21</f>
        <v>83200</v>
      </c>
      <c r="F25" s="647">
        <f>D25</f>
        <v>9000</v>
      </c>
      <c r="H25" s="579" t="s">
        <v>540</v>
      </c>
      <c r="I25" t="s">
        <v>541</v>
      </c>
      <c r="J25" s="653">
        <v>0</v>
      </c>
      <c r="K25" s="652">
        <f>$K$21</f>
        <v>0</v>
      </c>
      <c r="L25" s="649">
        <f>J25</f>
        <v>0</v>
      </c>
    </row>
    <row r="26" spans="2:12">
      <c r="B26" t="s">
        <v>542</v>
      </c>
      <c r="C26" t="s">
        <v>543</v>
      </c>
      <c r="D26" s="654">
        <v>80</v>
      </c>
      <c r="E26" s="650">
        <f>$E$21</f>
        <v>83200</v>
      </c>
      <c r="F26" s="647">
        <f>E26/(2080-D26-D27)*D26</f>
        <v>3430.927835051546</v>
      </c>
      <c r="H26" t="s">
        <v>542</v>
      </c>
      <c r="I26" t="s">
        <v>543</v>
      </c>
      <c r="J26" s="654">
        <v>0</v>
      </c>
      <c r="K26" s="652">
        <f>$K$21</f>
        <v>0</v>
      </c>
      <c r="L26" s="649">
        <f>K26/(2080-J26-J27)*J26</f>
        <v>0</v>
      </c>
    </row>
    <row r="27" spans="2:12">
      <c r="B27" t="s">
        <v>544</v>
      </c>
      <c r="C27" t="s">
        <v>543</v>
      </c>
      <c r="D27" s="654">
        <v>60</v>
      </c>
      <c r="E27" s="650">
        <f>$E$21</f>
        <v>83200</v>
      </c>
      <c r="F27" s="647">
        <f>E27/(2080-D26-D27)*D27</f>
        <v>2573.1958762886597</v>
      </c>
      <c r="H27" t="s">
        <v>544</v>
      </c>
      <c r="I27" t="s">
        <v>543</v>
      </c>
      <c r="J27" s="654">
        <v>0</v>
      </c>
      <c r="K27" s="652">
        <f>$K$21</f>
        <v>0</v>
      </c>
      <c r="L27" s="649">
        <f>K27/(2080-J26-J27)*J27</f>
        <v>0</v>
      </c>
    </row>
    <row r="28" spans="2:12">
      <c r="B28" t="s">
        <v>545</v>
      </c>
      <c r="C28" t="s">
        <v>546</v>
      </c>
      <c r="D28" s="651">
        <v>0.03</v>
      </c>
      <c r="E28" s="650">
        <f>$E$21</f>
        <v>83200</v>
      </c>
      <c r="F28" s="647">
        <f>D28*E28</f>
        <v>2496</v>
      </c>
      <c r="H28" t="s">
        <v>545</v>
      </c>
      <c r="I28" t="s">
        <v>546</v>
      </c>
      <c r="J28" s="651">
        <v>0</v>
      </c>
      <c r="K28" s="652">
        <f>$K$21</f>
        <v>0</v>
      </c>
      <c r="L28" s="649">
        <f>J28*K28</f>
        <v>0</v>
      </c>
    </row>
    <row r="29" spans="2:12" ht="13.5" thickBot="1">
      <c r="B29" s="655"/>
      <c r="C29" s="655"/>
      <c r="D29" s="656"/>
      <c r="E29" s="650"/>
      <c r="F29" s="657"/>
      <c r="H29" s="655"/>
      <c r="I29" s="655"/>
      <c r="J29" s="656"/>
      <c r="K29" s="650"/>
      <c r="L29" s="658"/>
    </row>
    <row r="30" spans="2:12" ht="18.75" thickTop="1">
      <c r="B30" s="1966" t="s">
        <v>547</v>
      </c>
      <c r="C30" s="1966"/>
      <c r="D30" s="1966"/>
      <c r="E30" s="1966"/>
      <c r="F30" s="659">
        <f>SUM(F21:F29)</f>
        <v>26245.923711340209</v>
      </c>
      <c r="G30" s="99"/>
      <c r="H30" s="1966" t="s">
        <v>547</v>
      </c>
      <c r="I30" s="1966"/>
      <c r="J30" s="1966"/>
      <c r="K30" s="1966"/>
      <c r="L30" s="659">
        <f>SUM(L21:L29)</f>
        <v>700</v>
      </c>
    </row>
    <row r="31" spans="2:12" ht="18">
      <c r="B31" s="1967" t="s">
        <v>548</v>
      </c>
      <c r="C31" s="1967"/>
      <c r="D31" s="1967"/>
      <c r="E31" s="1967"/>
      <c r="F31" s="659">
        <f>E21</f>
        <v>83200</v>
      </c>
      <c r="H31" s="1967" t="s">
        <v>548</v>
      </c>
      <c r="I31" s="1967"/>
      <c r="J31" s="1967"/>
      <c r="K31" s="1967"/>
      <c r="L31" s="659">
        <f>K21</f>
        <v>0</v>
      </c>
    </row>
    <row r="32" spans="2:12" ht="18">
      <c r="B32" s="1967" t="s">
        <v>549</v>
      </c>
      <c r="C32" s="1967"/>
      <c r="D32" s="1967"/>
      <c r="E32" s="1967"/>
      <c r="F32" s="659">
        <f>SUM(F30:F31)</f>
        <v>109445.92371134021</v>
      </c>
      <c r="H32" s="1967" t="s">
        <v>549</v>
      </c>
      <c r="I32" s="1967"/>
      <c r="J32" s="1967"/>
      <c r="K32" s="1967"/>
      <c r="L32" s="659">
        <f>SUM(L30:L31)</f>
        <v>700</v>
      </c>
    </row>
    <row r="33" spans="2:12" ht="18">
      <c r="B33" s="1967" t="s">
        <v>550</v>
      </c>
      <c r="C33" s="1967"/>
      <c r="D33" s="1967"/>
      <c r="E33" s="1967"/>
      <c r="F33" s="661">
        <f>F30/F31</f>
        <v>0.31545581383822369</v>
      </c>
      <c r="H33" s="1967" t="s">
        <v>550</v>
      </c>
      <c r="I33" s="1967"/>
      <c r="J33" s="1967"/>
      <c r="K33" s="1967"/>
      <c r="L33" s="661" t="e">
        <f>L30/L31</f>
        <v>#DIV/0!</v>
      </c>
    </row>
    <row r="34" spans="2:12" ht="18">
      <c r="B34" s="1967" t="s">
        <v>551</v>
      </c>
      <c r="C34" s="1967"/>
      <c r="D34" s="1967"/>
      <c r="E34" s="1967"/>
      <c r="F34" s="662">
        <f>F32/(2080-D26-D27)</f>
        <v>56.415424593474334</v>
      </c>
      <c r="H34" s="1967" t="s">
        <v>551</v>
      </c>
      <c r="I34" s="1967"/>
      <c r="J34" s="1967"/>
      <c r="K34" s="1967"/>
      <c r="L34" s="662">
        <f>L32/(2080-J26-J27)</f>
        <v>0.33653846153846156</v>
      </c>
    </row>
    <row r="35" spans="2:12" ht="18">
      <c r="B35" s="663"/>
      <c r="C35" s="663"/>
      <c r="D35" s="663"/>
      <c r="E35" s="660" t="s">
        <v>552</v>
      </c>
      <c r="F35" s="664">
        <f>2080-D27-D26</f>
        <v>1940</v>
      </c>
      <c r="H35" s="663"/>
      <c r="I35" s="663"/>
      <c r="J35" s="663"/>
      <c r="K35" s="660" t="s">
        <v>552</v>
      </c>
      <c r="L35" s="664">
        <f>2080-J27-J26</f>
        <v>2080</v>
      </c>
    </row>
    <row r="36" spans="2:12">
      <c r="B36" s="4"/>
    </row>
  </sheetData>
  <mergeCells count="10">
    <mergeCell ref="B30:E30"/>
    <mergeCell ref="H30:K30"/>
    <mergeCell ref="B31:E31"/>
    <mergeCell ref="H31:K31"/>
    <mergeCell ref="B34:E34"/>
    <mergeCell ref="H34:K34"/>
    <mergeCell ref="B32:E32"/>
    <mergeCell ref="H32:K32"/>
    <mergeCell ref="B33:E33"/>
    <mergeCell ref="H33:K33"/>
  </mergeCells>
  <phoneticPr fontId="0" type="noConversion"/>
  <pageMargins left="0.75" right="0.75" top="1" bottom="1" header="0.5" footer="0.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E32"/>
  <sheetViews>
    <sheetView zoomScaleNormal="100" workbookViewId="0"/>
  </sheetViews>
  <sheetFormatPr defaultRowHeight="12.75"/>
  <cols>
    <col min="1" max="1" width="2.42578125" style="977" customWidth="1"/>
    <col min="2" max="2" width="14.85546875" style="977" customWidth="1"/>
    <col min="3" max="3" width="17" style="977" customWidth="1"/>
    <col min="4" max="4" width="15.140625" style="977" customWidth="1"/>
    <col min="5" max="5" width="16.7109375" style="977" customWidth="1"/>
    <col min="6" max="6" width="15.7109375" style="977" customWidth="1"/>
    <col min="7" max="7" width="16.5703125" style="977" customWidth="1"/>
    <col min="8" max="8" width="17" style="977" customWidth="1"/>
    <col min="9" max="9" width="17.28515625" style="977" customWidth="1"/>
    <col min="10" max="10" width="17.7109375" style="977" customWidth="1"/>
    <col min="11" max="11" width="15.140625" style="977" customWidth="1"/>
    <col min="12" max="12" width="15.7109375" style="977" customWidth="1"/>
    <col min="13" max="15" width="14.42578125" style="977" customWidth="1"/>
    <col min="16" max="16" width="16.42578125" style="977" customWidth="1"/>
    <col min="17" max="17" width="19.7109375" style="977" customWidth="1"/>
    <col min="18" max="18" width="17.42578125" style="977" bestFit="1" customWidth="1"/>
    <col min="19" max="19" width="13.85546875" style="977" bestFit="1" customWidth="1"/>
    <col min="20" max="20" width="9.7109375" style="977" bestFit="1" customWidth="1"/>
    <col min="21" max="21" width="14.7109375" style="977" bestFit="1" customWidth="1"/>
    <col min="22" max="22" width="7.140625" style="977" bestFit="1" customWidth="1"/>
    <col min="23" max="23" width="16.42578125" style="977" bestFit="1" customWidth="1"/>
    <col min="24" max="24" width="11" style="977" bestFit="1" customWidth="1"/>
    <col min="25" max="25" width="15.140625" style="977" bestFit="1" customWidth="1"/>
    <col min="26" max="26" width="13.7109375" style="977" bestFit="1" customWidth="1"/>
    <col min="27" max="27" width="14.7109375" style="977" bestFit="1" customWidth="1"/>
    <col min="28" max="16384" width="9.140625" style="977"/>
  </cols>
  <sheetData>
    <row r="2" spans="1:31" ht="27.75">
      <c r="A2" s="15"/>
      <c r="C2" s="666" t="s">
        <v>553</v>
      </c>
      <c r="J2" s="675"/>
      <c r="K2" s="675"/>
      <c r="L2" s="675"/>
      <c r="M2" s="675"/>
      <c r="N2" s="675"/>
      <c r="O2" s="675"/>
      <c r="P2" s="675"/>
      <c r="Q2" s="675"/>
    </row>
    <row r="3" spans="1:31" ht="26.25">
      <c r="A3" s="16"/>
      <c r="C3" s="667" t="s">
        <v>554</v>
      </c>
      <c r="J3" s="675"/>
      <c r="K3" s="675"/>
      <c r="L3" s="675"/>
      <c r="M3" s="675"/>
      <c r="N3" s="675"/>
      <c r="O3" s="675"/>
      <c r="P3" s="675"/>
      <c r="Q3" s="675"/>
    </row>
    <row r="4" spans="1:31" ht="15.75">
      <c r="R4" s="675"/>
      <c r="S4" s="675"/>
      <c r="T4" s="675"/>
      <c r="U4" s="675"/>
      <c r="V4" s="675"/>
      <c r="W4" s="675"/>
      <c r="X4" s="675"/>
      <c r="Y4" s="675"/>
      <c r="Z4" s="675"/>
      <c r="AA4" s="675"/>
      <c r="AB4" s="675"/>
      <c r="AC4" s="675"/>
      <c r="AD4" s="675"/>
      <c r="AE4" s="675"/>
    </row>
    <row r="5" spans="1:31" ht="15.75">
      <c r="B5" s="668" t="s">
        <v>555</v>
      </c>
      <c r="R5" s="675"/>
      <c r="S5" s="675"/>
      <c r="T5" s="675"/>
      <c r="U5" s="675"/>
      <c r="V5" s="675"/>
      <c r="W5" s="675"/>
      <c r="X5" s="675"/>
      <c r="Y5" s="675"/>
      <c r="Z5" s="675"/>
      <c r="AA5" s="675"/>
      <c r="AB5" s="675"/>
      <c r="AC5" s="675"/>
      <c r="AD5" s="675"/>
      <c r="AE5" s="675"/>
    </row>
    <row r="6" spans="1:31" ht="13.5" thickBot="1"/>
    <row r="7" spans="1:31" ht="48" thickBot="1">
      <c r="B7" s="2017" t="s">
        <v>556</v>
      </c>
      <c r="C7" s="2018" t="s">
        <v>569</v>
      </c>
      <c r="D7" s="2018" t="s">
        <v>570</v>
      </c>
      <c r="E7" s="2019" t="s">
        <v>1917</v>
      </c>
      <c r="F7" s="2020" t="s">
        <v>1150</v>
      </c>
      <c r="G7" s="2021" t="s">
        <v>2673</v>
      </c>
      <c r="H7" s="2022" t="s">
        <v>571</v>
      </c>
      <c r="I7" s="2020" t="s">
        <v>234</v>
      </c>
      <c r="J7" s="2023" t="s">
        <v>338</v>
      </c>
      <c r="K7" s="2021" t="s">
        <v>235</v>
      </c>
      <c r="L7" s="2021" t="s">
        <v>1</v>
      </c>
      <c r="M7" s="2021" t="s">
        <v>1</v>
      </c>
      <c r="N7" s="2021" t="s">
        <v>1</v>
      </c>
      <c r="O7" s="2021" t="s">
        <v>1</v>
      </c>
      <c r="P7" s="2021" t="s">
        <v>196</v>
      </c>
    </row>
    <row r="8" spans="1:31" ht="15.75">
      <c r="B8" s="2024" t="s">
        <v>337</v>
      </c>
      <c r="C8" s="2025" t="e">
        <f>+(C9/$P9)</f>
        <v>#DIV/0!</v>
      </c>
      <c r="D8" s="2026" t="e">
        <f t="shared" ref="D8:O8" si="0">+(D9/$P9)</f>
        <v>#DIV/0!</v>
      </c>
      <c r="E8" s="2027" t="e">
        <f t="shared" si="0"/>
        <v>#DIV/0!</v>
      </c>
      <c r="F8" s="2028" t="e">
        <f t="shared" si="0"/>
        <v>#DIV/0!</v>
      </c>
      <c r="G8" s="2028" t="e">
        <f t="shared" si="0"/>
        <v>#DIV/0!</v>
      </c>
      <c r="H8" s="2028" t="e">
        <f t="shared" si="0"/>
        <v>#DIV/0!</v>
      </c>
      <c r="I8" s="2028" t="e">
        <f t="shared" si="0"/>
        <v>#DIV/0!</v>
      </c>
      <c r="J8" s="2028" t="e">
        <f t="shared" si="0"/>
        <v>#DIV/0!</v>
      </c>
      <c r="K8" s="2028" t="e">
        <f t="shared" si="0"/>
        <v>#DIV/0!</v>
      </c>
      <c r="L8" s="2028" t="e">
        <f t="shared" si="0"/>
        <v>#DIV/0!</v>
      </c>
      <c r="M8" s="2028" t="e">
        <f t="shared" si="0"/>
        <v>#DIV/0!</v>
      </c>
      <c r="N8" s="2028" t="e">
        <f t="shared" si="0"/>
        <v>#DIV/0!</v>
      </c>
      <c r="O8" s="2028" t="e">
        <f t="shared" si="0"/>
        <v>#DIV/0!</v>
      </c>
      <c r="P8" s="2029" t="e">
        <f>SUM(C8:K8)</f>
        <v>#DIV/0!</v>
      </c>
    </row>
    <row r="9" spans="1:31" ht="15.75">
      <c r="B9" s="2024" t="s">
        <v>472</v>
      </c>
      <c r="C9" s="2030">
        <v>0</v>
      </c>
      <c r="D9" s="2031"/>
      <c r="E9" s="2032">
        <v>0</v>
      </c>
      <c r="F9" s="2033">
        <v>0</v>
      </c>
      <c r="G9" s="2032">
        <v>0</v>
      </c>
      <c r="H9" s="2034">
        <v>0</v>
      </c>
      <c r="I9" s="2035">
        <v>0</v>
      </c>
      <c r="J9" s="2031">
        <v>0</v>
      </c>
      <c r="K9" s="2032">
        <v>0</v>
      </c>
      <c r="L9" s="2032">
        <v>0</v>
      </c>
      <c r="M9" s="2032">
        <v>0</v>
      </c>
      <c r="N9" s="2032">
        <v>0</v>
      </c>
      <c r="O9" s="2032">
        <v>0</v>
      </c>
      <c r="P9" s="2036">
        <f>SUM(C9:K9)</f>
        <v>0</v>
      </c>
    </row>
    <row r="10" spans="1:31" ht="15.75">
      <c r="B10" s="2024" t="s">
        <v>558</v>
      </c>
      <c r="C10" s="2037">
        <f>SUM(C11*C9)</f>
        <v>0</v>
      </c>
      <c r="D10" s="2038">
        <f t="shared" ref="D10:O10" si="1">SUM(D11*D9)</f>
        <v>0</v>
      </c>
      <c r="E10" s="2039">
        <f t="shared" si="1"/>
        <v>0</v>
      </c>
      <c r="F10" s="2038">
        <f t="shared" si="1"/>
        <v>0</v>
      </c>
      <c r="G10" s="2039">
        <f t="shared" si="1"/>
        <v>0</v>
      </c>
      <c r="H10" s="2040">
        <f t="shared" si="1"/>
        <v>0</v>
      </c>
      <c r="I10" s="2037">
        <f t="shared" si="1"/>
        <v>0</v>
      </c>
      <c r="J10" s="2038">
        <f t="shared" si="1"/>
        <v>0</v>
      </c>
      <c r="K10" s="2039">
        <f t="shared" si="1"/>
        <v>0</v>
      </c>
      <c r="L10" s="2039">
        <f t="shared" si="1"/>
        <v>0</v>
      </c>
      <c r="M10" s="2039">
        <f t="shared" si="1"/>
        <v>0</v>
      </c>
      <c r="N10" s="2039">
        <f t="shared" si="1"/>
        <v>0</v>
      </c>
      <c r="O10" s="2039">
        <f t="shared" si="1"/>
        <v>0</v>
      </c>
      <c r="P10" s="2041">
        <f>SUM(C10:K10)</f>
        <v>0</v>
      </c>
    </row>
    <row r="11" spans="1:31" ht="31.5">
      <c r="B11" s="2024" t="s">
        <v>559</v>
      </c>
      <c r="C11" s="2042">
        <v>0</v>
      </c>
      <c r="D11" s="2043">
        <v>0</v>
      </c>
      <c r="E11" s="2044">
        <v>0</v>
      </c>
      <c r="F11" s="2043">
        <v>0</v>
      </c>
      <c r="G11" s="2044">
        <v>0</v>
      </c>
      <c r="H11" s="2045">
        <v>0</v>
      </c>
      <c r="I11" s="2042">
        <v>0</v>
      </c>
      <c r="J11" s="2043">
        <v>0</v>
      </c>
      <c r="K11" s="2046">
        <v>0</v>
      </c>
      <c r="L11" s="2046">
        <v>0</v>
      </c>
      <c r="M11" s="2046">
        <v>0</v>
      </c>
      <c r="N11" s="2046">
        <v>0</v>
      </c>
      <c r="O11" s="2046">
        <v>0</v>
      </c>
      <c r="P11" s="2044" t="e">
        <f>+(P10/P9)</f>
        <v>#DIV/0!</v>
      </c>
    </row>
    <row r="12" spans="1:31" ht="15.75">
      <c r="B12" s="2024" t="s">
        <v>229</v>
      </c>
      <c r="C12" s="2047">
        <v>0</v>
      </c>
      <c r="D12" s="2048">
        <v>0</v>
      </c>
      <c r="E12" s="2036">
        <v>0</v>
      </c>
      <c r="F12" s="2048">
        <v>0</v>
      </c>
      <c r="G12" s="2032">
        <v>0</v>
      </c>
      <c r="H12" s="2049">
        <v>0</v>
      </c>
      <c r="I12" s="2047">
        <v>0</v>
      </c>
      <c r="J12" s="2048">
        <v>0</v>
      </c>
      <c r="K12" s="2036">
        <v>0</v>
      </c>
      <c r="L12" s="2036">
        <v>0</v>
      </c>
      <c r="M12" s="2036">
        <v>0</v>
      </c>
      <c r="N12" s="2036">
        <v>0</v>
      </c>
      <c r="O12" s="2036">
        <v>0</v>
      </c>
      <c r="P12" s="2050">
        <f>SUM(C12:K12)</f>
        <v>0</v>
      </c>
    </row>
    <row r="13" spans="1:31" ht="15.75">
      <c r="B13" s="2024" t="s">
        <v>560</v>
      </c>
      <c r="C13" s="2051" t="e">
        <f t="shared" ref="C13:P13" si="2">+(C12/C9)</f>
        <v>#DIV/0!</v>
      </c>
      <c r="D13" s="2052" t="e">
        <f t="shared" si="2"/>
        <v>#DIV/0!</v>
      </c>
      <c r="E13" s="2053" t="e">
        <f t="shared" si="2"/>
        <v>#DIV/0!</v>
      </c>
      <c r="F13" s="2052" t="e">
        <f t="shared" si="2"/>
        <v>#DIV/0!</v>
      </c>
      <c r="G13" s="2053" t="e">
        <f t="shared" si="2"/>
        <v>#DIV/0!</v>
      </c>
      <c r="H13" s="2054" t="e">
        <f t="shared" si="2"/>
        <v>#DIV/0!</v>
      </c>
      <c r="I13" s="2051" t="e">
        <f t="shared" si="2"/>
        <v>#DIV/0!</v>
      </c>
      <c r="J13" s="2052" t="e">
        <f t="shared" si="2"/>
        <v>#DIV/0!</v>
      </c>
      <c r="K13" s="2053" t="e">
        <f t="shared" si="2"/>
        <v>#DIV/0!</v>
      </c>
      <c r="L13" s="2053" t="e">
        <f t="shared" si="2"/>
        <v>#DIV/0!</v>
      </c>
      <c r="M13" s="2053" t="e">
        <f t="shared" si="2"/>
        <v>#DIV/0!</v>
      </c>
      <c r="N13" s="2053" t="e">
        <f t="shared" si="2"/>
        <v>#DIV/0!</v>
      </c>
      <c r="O13" s="2053" t="e">
        <f t="shared" si="2"/>
        <v>#DIV/0!</v>
      </c>
      <c r="P13" s="2053" t="e">
        <f t="shared" si="2"/>
        <v>#DIV/0!</v>
      </c>
    </row>
    <row r="14" spans="1:31" ht="16.5" thickBot="1">
      <c r="B14" s="2055" t="s">
        <v>561</v>
      </c>
      <c r="C14" s="2056">
        <f>+(C10-C12)</f>
        <v>0</v>
      </c>
      <c r="D14" s="2057">
        <f t="shared" ref="D14:P14" si="3">+(D10-D12)</f>
        <v>0</v>
      </c>
      <c r="E14" s="2058">
        <f t="shared" si="3"/>
        <v>0</v>
      </c>
      <c r="F14" s="2057">
        <f t="shared" si="3"/>
        <v>0</v>
      </c>
      <c r="G14" s="2058">
        <f t="shared" si="3"/>
        <v>0</v>
      </c>
      <c r="H14" s="2059">
        <f t="shared" si="3"/>
        <v>0</v>
      </c>
      <c r="I14" s="2056">
        <f t="shared" si="3"/>
        <v>0</v>
      </c>
      <c r="J14" s="2057">
        <f t="shared" si="3"/>
        <v>0</v>
      </c>
      <c r="K14" s="2058">
        <f t="shared" si="3"/>
        <v>0</v>
      </c>
      <c r="L14" s="2058">
        <f>+(L10-L12)</f>
        <v>0</v>
      </c>
      <c r="M14" s="2058">
        <f>+(M10-M12)</f>
        <v>0</v>
      </c>
      <c r="N14" s="2058">
        <f>+(N10-N12)</f>
        <v>0</v>
      </c>
      <c r="O14" s="2058">
        <f>+(O10-O12)</f>
        <v>0</v>
      </c>
      <c r="P14" s="2058">
        <f t="shared" si="3"/>
        <v>0</v>
      </c>
    </row>
    <row r="15" spans="1:31" ht="16.5" thickBot="1">
      <c r="B15" s="2060"/>
      <c r="C15" s="2061"/>
      <c r="D15" s="2061"/>
      <c r="E15" s="2061"/>
      <c r="F15" s="2061"/>
      <c r="G15" s="2061"/>
      <c r="H15" s="2061"/>
      <c r="I15" s="2061"/>
      <c r="J15" s="2061"/>
      <c r="K15" s="2061"/>
      <c r="L15" s="2061"/>
      <c r="M15" s="2061"/>
      <c r="N15" s="2061"/>
      <c r="O15" s="2061"/>
      <c r="P15" s="2062" t="e">
        <f>+(P14/P9)</f>
        <v>#DIV/0!</v>
      </c>
    </row>
    <row r="16" spans="1:31" ht="16.5" thickBot="1">
      <c r="B16" s="2060"/>
      <c r="C16" s="2061"/>
      <c r="D16" s="2061"/>
      <c r="E16" s="2061"/>
      <c r="F16" s="2061"/>
      <c r="G16" s="2061"/>
      <c r="H16" s="2061"/>
      <c r="J16" s="2061"/>
      <c r="M16" s="2061" t="s">
        <v>562</v>
      </c>
      <c r="N16" s="2061" t="s">
        <v>563</v>
      </c>
      <c r="O16" s="2061"/>
      <c r="P16" s="2063">
        <v>0</v>
      </c>
    </row>
    <row r="17" spans="2:17" ht="48" thickBot="1">
      <c r="B17" s="2064" t="s">
        <v>564</v>
      </c>
      <c r="C17" s="1867"/>
      <c r="D17" s="1867"/>
      <c r="E17" s="1867"/>
      <c r="F17" s="1867"/>
      <c r="G17" s="1867"/>
      <c r="H17" s="1867"/>
      <c r="J17" s="1867"/>
      <c r="M17" s="1867"/>
      <c r="N17" s="1867"/>
      <c r="O17" s="668" t="s">
        <v>565</v>
      </c>
      <c r="P17" s="669">
        <f>+(P14-P16)</f>
        <v>0</v>
      </c>
      <c r="Q17" s="670" t="e">
        <f>+(P17/P9)</f>
        <v>#DIV/0!</v>
      </c>
    </row>
    <row r="18" spans="2:17" ht="15.75">
      <c r="B18" s="2064"/>
      <c r="C18" s="1867"/>
      <c r="D18" s="1867"/>
      <c r="E18" s="1867"/>
      <c r="F18" s="1867"/>
      <c r="G18" s="1867"/>
      <c r="H18" s="1867"/>
      <c r="I18" s="1867"/>
      <c r="J18" s="1867"/>
      <c r="K18" s="16"/>
      <c r="L18" s="16"/>
      <c r="M18" s="16"/>
      <c r="N18" s="16"/>
      <c r="O18" s="16"/>
      <c r="P18" s="671"/>
    </row>
    <row r="19" spans="2:17" ht="13.5" thickBot="1"/>
    <row r="20" spans="2:17" ht="48" thickBot="1">
      <c r="B20" s="2017" t="s">
        <v>556</v>
      </c>
      <c r="C20" s="2018" t="s">
        <v>662</v>
      </c>
      <c r="D20" s="2018" t="s">
        <v>570</v>
      </c>
      <c r="E20" s="2019" t="s">
        <v>1918</v>
      </c>
      <c r="F20" s="2020" t="s">
        <v>1427</v>
      </c>
      <c r="G20" s="2021" t="s">
        <v>232</v>
      </c>
      <c r="H20" s="2020" t="s">
        <v>777</v>
      </c>
      <c r="I20" s="2020" t="s">
        <v>234</v>
      </c>
      <c r="J20" s="2023" t="s">
        <v>338</v>
      </c>
      <c r="K20" s="2021" t="s">
        <v>235</v>
      </c>
      <c r="L20" s="2021" t="s">
        <v>778</v>
      </c>
      <c r="M20" s="2021" t="s">
        <v>907</v>
      </c>
      <c r="N20" s="2021" t="s">
        <v>908</v>
      </c>
      <c r="O20" s="2021" t="s">
        <v>1</v>
      </c>
      <c r="P20" s="2021" t="s">
        <v>196</v>
      </c>
    </row>
    <row r="21" spans="2:17" ht="15.75">
      <c r="B21" s="2065" t="s">
        <v>337</v>
      </c>
      <c r="C21" s="2026">
        <f>+(C22/$P22)</f>
        <v>1</v>
      </c>
      <c r="D21" s="2026">
        <f t="shared" ref="D21:O21" si="4">+(D22/$P22)</f>
        <v>0</v>
      </c>
      <c r="E21" s="2026">
        <f t="shared" si="4"/>
        <v>0</v>
      </c>
      <c r="F21" s="2026">
        <f t="shared" si="4"/>
        <v>0</v>
      </c>
      <c r="G21" s="2026">
        <f t="shared" si="4"/>
        <v>0</v>
      </c>
      <c r="H21" s="2026">
        <f t="shared" si="4"/>
        <v>0</v>
      </c>
      <c r="I21" s="2026">
        <f t="shared" si="4"/>
        <v>0</v>
      </c>
      <c r="J21" s="2026">
        <f t="shared" si="4"/>
        <v>0</v>
      </c>
      <c r="K21" s="2026">
        <f t="shared" si="4"/>
        <v>0</v>
      </c>
      <c r="L21" s="2026">
        <f t="shared" si="4"/>
        <v>0</v>
      </c>
      <c r="M21" s="2026">
        <f t="shared" si="4"/>
        <v>0</v>
      </c>
      <c r="N21" s="2026">
        <f t="shared" si="4"/>
        <v>0</v>
      </c>
      <c r="O21" s="2026">
        <f t="shared" si="4"/>
        <v>0</v>
      </c>
      <c r="P21" s="2066">
        <f>SUM(C21:K21)</f>
        <v>1</v>
      </c>
    </row>
    <row r="22" spans="2:17" ht="15.75">
      <c r="B22" s="2067" t="s">
        <v>472</v>
      </c>
      <c r="C22" s="2033">
        <v>4000000</v>
      </c>
      <c r="D22" s="2033">
        <v>0</v>
      </c>
      <c r="E22" s="2033">
        <v>0</v>
      </c>
      <c r="F22" s="2033">
        <v>0</v>
      </c>
      <c r="G22" s="2033">
        <v>0</v>
      </c>
      <c r="H22" s="2033">
        <v>0</v>
      </c>
      <c r="I22" s="2033">
        <v>0</v>
      </c>
      <c r="J22" s="2033">
        <v>0</v>
      </c>
      <c r="K22" s="2033">
        <v>0</v>
      </c>
      <c r="L22" s="2033">
        <v>0</v>
      </c>
      <c r="M22" s="2033">
        <v>0</v>
      </c>
      <c r="N22" s="2033">
        <v>0</v>
      </c>
      <c r="O22" s="2033">
        <v>0</v>
      </c>
      <c r="P22" s="2039">
        <f>SUM(C22:O22)</f>
        <v>4000000</v>
      </c>
    </row>
    <row r="23" spans="2:17" ht="15.75">
      <c r="B23" s="2067" t="s">
        <v>558</v>
      </c>
      <c r="C23" s="2038">
        <f t="shared" ref="C23:O23" si="5">SUM(C24*C22)</f>
        <v>0</v>
      </c>
      <c r="D23" s="2038">
        <f t="shared" si="5"/>
        <v>0</v>
      </c>
      <c r="E23" s="2038">
        <f t="shared" si="5"/>
        <v>0</v>
      </c>
      <c r="F23" s="2038">
        <f t="shared" si="5"/>
        <v>0</v>
      </c>
      <c r="G23" s="2038">
        <f t="shared" si="5"/>
        <v>0</v>
      </c>
      <c r="H23" s="2038">
        <f t="shared" si="5"/>
        <v>0</v>
      </c>
      <c r="I23" s="2038">
        <f t="shared" si="5"/>
        <v>0</v>
      </c>
      <c r="J23" s="2038">
        <f t="shared" si="5"/>
        <v>0</v>
      </c>
      <c r="K23" s="2038">
        <f t="shared" si="5"/>
        <v>0</v>
      </c>
      <c r="L23" s="2038">
        <f t="shared" si="5"/>
        <v>0</v>
      </c>
      <c r="M23" s="2038">
        <f t="shared" si="5"/>
        <v>0</v>
      </c>
      <c r="N23" s="2038">
        <f t="shared" si="5"/>
        <v>0</v>
      </c>
      <c r="O23" s="2038">
        <f t="shared" si="5"/>
        <v>0</v>
      </c>
      <c r="P23" s="2041">
        <f>SUM(C23:K23)</f>
        <v>0</v>
      </c>
    </row>
    <row r="24" spans="2:17" ht="32.25" thickBot="1">
      <c r="B24" s="2067" t="s">
        <v>559</v>
      </c>
      <c r="C24" s="2043">
        <v>0</v>
      </c>
      <c r="D24" s="2043">
        <v>0</v>
      </c>
      <c r="E24" s="2043">
        <v>0</v>
      </c>
      <c r="F24" s="2043">
        <v>0</v>
      </c>
      <c r="G24" s="2043">
        <v>0</v>
      </c>
      <c r="H24" s="2043">
        <v>0</v>
      </c>
      <c r="I24" s="2043">
        <v>0</v>
      </c>
      <c r="J24" s="2043">
        <v>0</v>
      </c>
      <c r="K24" s="2043">
        <v>0</v>
      </c>
      <c r="L24" s="2043">
        <v>0</v>
      </c>
      <c r="M24" s="2043">
        <v>0</v>
      </c>
      <c r="N24" s="2043">
        <v>0</v>
      </c>
      <c r="O24" s="2043">
        <v>0</v>
      </c>
      <c r="P24" s="2068">
        <f>+(P23/P22)</f>
        <v>0</v>
      </c>
    </row>
    <row r="25" spans="2:17" ht="31.5">
      <c r="B25" s="2067" t="s">
        <v>566</v>
      </c>
      <c r="C25" s="2048">
        <v>0</v>
      </c>
      <c r="D25" s="2048">
        <v>0</v>
      </c>
      <c r="E25" s="2048">
        <v>0</v>
      </c>
      <c r="F25" s="2048">
        <v>0</v>
      </c>
      <c r="G25" s="2048">
        <v>0</v>
      </c>
      <c r="H25" s="2048">
        <v>0</v>
      </c>
      <c r="I25" s="2048">
        <v>0</v>
      </c>
      <c r="J25" s="2048">
        <v>0</v>
      </c>
      <c r="K25" s="2048">
        <v>0</v>
      </c>
      <c r="L25" s="2048">
        <v>0</v>
      </c>
      <c r="M25" s="2048">
        <v>0</v>
      </c>
      <c r="N25" s="2048">
        <v>0</v>
      </c>
      <c r="O25" s="2048">
        <v>0</v>
      </c>
      <c r="P25" s="2041">
        <f>SUM(C25:O25)</f>
        <v>0</v>
      </c>
      <c r="Q25" s="672">
        <f>+(P25/$P22)</f>
        <v>0</v>
      </c>
    </row>
    <row r="26" spans="2:17" ht="32.25" thickBot="1">
      <c r="B26" s="2067" t="s">
        <v>567</v>
      </c>
      <c r="C26" s="2069">
        <v>0</v>
      </c>
      <c r="D26" s="2069">
        <v>0</v>
      </c>
      <c r="E26" s="2069">
        <v>0</v>
      </c>
      <c r="F26" s="2069">
        <v>0</v>
      </c>
      <c r="G26" s="2069">
        <v>0</v>
      </c>
      <c r="H26" s="2069">
        <v>0</v>
      </c>
      <c r="I26" s="2069">
        <v>0</v>
      </c>
      <c r="J26" s="2069">
        <v>0</v>
      </c>
      <c r="K26" s="2069">
        <v>0</v>
      </c>
      <c r="L26" s="2069">
        <v>0</v>
      </c>
      <c r="M26" s="2069">
        <v>0</v>
      </c>
      <c r="N26" s="2069">
        <v>0</v>
      </c>
      <c r="O26" s="2069">
        <v>0</v>
      </c>
      <c r="P26" s="2041">
        <f>SUM(C26:O26)</f>
        <v>0</v>
      </c>
      <c r="Q26" s="673">
        <f>+(P26/$P22)</f>
        <v>0</v>
      </c>
    </row>
    <row r="27" spans="2:17" ht="31.5">
      <c r="B27" s="2067" t="s">
        <v>568</v>
      </c>
      <c r="C27" s="2038">
        <f>+(C25+C26)</f>
        <v>0</v>
      </c>
      <c r="D27" s="2038">
        <f t="shared" ref="D27:O27" si="6">+(D25+D26)</f>
        <v>0</v>
      </c>
      <c r="E27" s="2038">
        <f t="shared" si="6"/>
        <v>0</v>
      </c>
      <c r="F27" s="2038">
        <f t="shared" si="6"/>
        <v>0</v>
      </c>
      <c r="G27" s="2038">
        <f t="shared" si="6"/>
        <v>0</v>
      </c>
      <c r="H27" s="2038">
        <f t="shared" si="6"/>
        <v>0</v>
      </c>
      <c r="I27" s="2038">
        <f t="shared" si="6"/>
        <v>0</v>
      </c>
      <c r="J27" s="2038">
        <f t="shared" si="6"/>
        <v>0</v>
      </c>
      <c r="K27" s="2038">
        <f t="shared" si="6"/>
        <v>0</v>
      </c>
      <c r="L27" s="2038">
        <f t="shared" si="6"/>
        <v>0</v>
      </c>
      <c r="M27" s="2038">
        <f t="shared" si="6"/>
        <v>0</v>
      </c>
      <c r="N27" s="2038">
        <f t="shared" si="6"/>
        <v>0</v>
      </c>
      <c r="O27" s="2038">
        <f t="shared" si="6"/>
        <v>0</v>
      </c>
      <c r="P27" s="2039">
        <f>+(P25+P26)</f>
        <v>0</v>
      </c>
      <c r="Q27" s="674"/>
    </row>
    <row r="28" spans="2:17" ht="16.5" thickBot="1">
      <c r="B28" s="2070" t="s">
        <v>560</v>
      </c>
      <c r="C28" s="2071">
        <f t="shared" ref="C28:P28" si="7">+(C27/C22)</f>
        <v>0</v>
      </c>
      <c r="D28" s="2071" t="e">
        <f t="shared" si="7"/>
        <v>#DIV/0!</v>
      </c>
      <c r="E28" s="2071" t="e">
        <f t="shared" si="7"/>
        <v>#DIV/0!</v>
      </c>
      <c r="F28" s="2071" t="e">
        <f t="shared" si="7"/>
        <v>#DIV/0!</v>
      </c>
      <c r="G28" s="2071" t="e">
        <f t="shared" si="7"/>
        <v>#DIV/0!</v>
      </c>
      <c r="H28" s="2071" t="e">
        <f t="shared" si="7"/>
        <v>#DIV/0!</v>
      </c>
      <c r="I28" s="2071" t="e">
        <f t="shared" si="7"/>
        <v>#DIV/0!</v>
      </c>
      <c r="J28" s="2071" t="e">
        <f t="shared" si="7"/>
        <v>#DIV/0!</v>
      </c>
      <c r="K28" s="2071" t="e">
        <f t="shared" si="7"/>
        <v>#DIV/0!</v>
      </c>
      <c r="L28" s="2071" t="e">
        <f t="shared" si="7"/>
        <v>#DIV/0!</v>
      </c>
      <c r="M28" s="2071" t="e">
        <f t="shared" si="7"/>
        <v>#DIV/0!</v>
      </c>
      <c r="N28" s="2071" t="e">
        <f t="shared" si="7"/>
        <v>#DIV/0!</v>
      </c>
      <c r="O28" s="2071" t="e">
        <f t="shared" si="7"/>
        <v>#DIV/0!</v>
      </c>
      <c r="P28" s="2072">
        <f t="shared" si="7"/>
        <v>0</v>
      </c>
    </row>
    <row r="29" spans="2:17" ht="16.5" thickBot="1">
      <c r="B29" s="2073" t="s">
        <v>561</v>
      </c>
      <c r="C29" s="2074">
        <f>+(C23-C27)</f>
        <v>0</v>
      </c>
      <c r="D29" s="2074">
        <f t="shared" ref="D29:P29" si="8">+(D23-D27)</f>
        <v>0</v>
      </c>
      <c r="E29" s="2074">
        <f t="shared" si="8"/>
        <v>0</v>
      </c>
      <c r="F29" s="2074">
        <f t="shared" si="8"/>
        <v>0</v>
      </c>
      <c r="G29" s="2074">
        <f t="shared" si="8"/>
        <v>0</v>
      </c>
      <c r="H29" s="2074">
        <f t="shared" si="8"/>
        <v>0</v>
      </c>
      <c r="I29" s="2074">
        <f t="shared" si="8"/>
        <v>0</v>
      </c>
      <c r="J29" s="2074">
        <f t="shared" si="8"/>
        <v>0</v>
      </c>
      <c r="K29" s="2074">
        <f t="shared" si="8"/>
        <v>0</v>
      </c>
      <c r="L29" s="2074">
        <f>+(L23-L27)</f>
        <v>0</v>
      </c>
      <c r="M29" s="2074">
        <f>+(M23-M27)</f>
        <v>0</v>
      </c>
      <c r="N29" s="2074">
        <f>+(N23-N27)</f>
        <v>0</v>
      </c>
      <c r="O29" s="2074">
        <f>+(O23-O27)</f>
        <v>0</v>
      </c>
      <c r="P29" s="2075">
        <f t="shared" si="8"/>
        <v>0</v>
      </c>
      <c r="Q29" s="2076"/>
    </row>
    <row r="30" spans="2:17" ht="16.5" thickBot="1">
      <c r="B30" s="2073" t="s">
        <v>561</v>
      </c>
      <c r="C30" s="2077">
        <f>+(C29/C22)</f>
        <v>0</v>
      </c>
      <c r="D30" s="2077" t="e">
        <f t="shared" ref="D30:P30" si="9">+(D29/D22)</f>
        <v>#DIV/0!</v>
      </c>
      <c r="E30" s="2077" t="e">
        <f t="shared" si="9"/>
        <v>#DIV/0!</v>
      </c>
      <c r="F30" s="2077" t="e">
        <f t="shared" si="9"/>
        <v>#DIV/0!</v>
      </c>
      <c r="G30" s="2077" t="e">
        <f t="shared" si="9"/>
        <v>#DIV/0!</v>
      </c>
      <c r="H30" s="2077" t="e">
        <f t="shared" si="9"/>
        <v>#DIV/0!</v>
      </c>
      <c r="I30" s="2077" t="e">
        <f t="shared" si="9"/>
        <v>#DIV/0!</v>
      </c>
      <c r="J30" s="2077" t="e">
        <f t="shared" si="9"/>
        <v>#DIV/0!</v>
      </c>
      <c r="K30" s="2077" t="e">
        <f t="shared" si="9"/>
        <v>#DIV/0!</v>
      </c>
      <c r="L30" s="2077" t="e">
        <f t="shared" si="9"/>
        <v>#DIV/0!</v>
      </c>
      <c r="M30" s="2077" t="e">
        <f t="shared" si="9"/>
        <v>#DIV/0!</v>
      </c>
      <c r="N30" s="2077" t="e">
        <f t="shared" si="9"/>
        <v>#DIV/0!</v>
      </c>
      <c r="O30" s="2077" t="e">
        <f t="shared" si="9"/>
        <v>#DIV/0!</v>
      </c>
      <c r="P30" s="2077">
        <f t="shared" si="9"/>
        <v>0</v>
      </c>
    </row>
    <row r="31" spans="2:17" ht="16.5" thickBot="1">
      <c r="L31" s="2061"/>
      <c r="M31" s="2061" t="s">
        <v>562</v>
      </c>
      <c r="N31" s="2061" t="s">
        <v>563</v>
      </c>
      <c r="O31" s="2061"/>
      <c r="P31" s="2063">
        <v>0</v>
      </c>
    </row>
    <row r="32" spans="2:17" ht="16.5" thickBot="1">
      <c r="L32" s="668"/>
      <c r="M32" s="1867"/>
      <c r="N32" s="1867"/>
      <c r="O32" s="668" t="s">
        <v>565</v>
      </c>
      <c r="P32" s="669">
        <f>+(P29-P31)</f>
        <v>0</v>
      </c>
      <c r="Q32" s="670">
        <f>+(P32/P22)</f>
        <v>0</v>
      </c>
    </row>
  </sheetData>
  <phoneticPr fontId="0" type="noConversion"/>
  <pageMargins left="0.75" right="0.75" top="1" bottom="1" header="0.5" footer="0.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S153"/>
  <sheetViews>
    <sheetView zoomScaleNormal="100" workbookViewId="0"/>
  </sheetViews>
  <sheetFormatPr defaultRowHeight="12.75"/>
  <cols>
    <col min="1" max="1" width="3.42578125" customWidth="1"/>
    <col min="2" max="2" width="49.7109375" customWidth="1"/>
    <col min="3" max="3" width="17.42578125" bestFit="1" customWidth="1"/>
    <col min="4" max="4" width="14.7109375" bestFit="1" customWidth="1"/>
    <col min="5" max="5" width="14.85546875" bestFit="1" customWidth="1"/>
    <col min="6" max="6" width="14" bestFit="1" customWidth="1"/>
    <col min="7" max="7" width="13.85546875" bestFit="1" customWidth="1"/>
    <col min="8" max="8" width="15.7109375" customWidth="1"/>
    <col min="9" max="9" width="14.85546875" bestFit="1" customWidth="1"/>
    <col min="10" max="10" width="15.140625" bestFit="1" customWidth="1"/>
    <col min="11" max="11" width="13.85546875" bestFit="1" customWidth="1"/>
    <col min="12" max="12" width="14.85546875" bestFit="1" customWidth="1"/>
    <col min="13" max="13" width="13.85546875" bestFit="1" customWidth="1"/>
    <col min="14" max="14" width="16" bestFit="1" customWidth="1"/>
    <col min="15" max="15" width="20.5703125" bestFit="1" customWidth="1"/>
    <col min="16" max="16" width="9.140625" bestFit="1" customWidth="1"/>
    <col min="17" max="17" width="11.7109375" customWidth="1"/>
  </cols>
  <sheetData>
    <row r="2" spans="2:16" ht="130.5" customHeight="1">
      <c r="B2" s="10"/>
    </row>
    <row r="3" spans="2:16" ht="25.15" customHeight="1">
      <c r="B3" s="548" t="s">
        <v>474</v>
      </c>
    </row>
    <row r="4" spans="2:16" ht="25.15" customHeight="1" thickBot="1"/>
    <row r="5" spans="2:16" ht="25.15" customHeight="1">
      <c r="B5" s="7"/>
      <c r="C5" s="549" t="s">
        <v>228</v>
      </c>
      <c r="D5" s="568" t="s">
        <v>477</v>
      </c>
      <c r="E5" s="568" t="s">
        <v>475</v>
      </c>
      <c r="F5" s="568" t="s">
        <v>476</v>
      </c>
      <c r="G5" s="568" t="s">
        <v>1150</v>
      </c>
      <c r="H5" s="568" t="s">
        <v>774</v>
      </c>
      <c r="I5" s="568" t="s">
        <v>233</v>
      </c>
      <c r="J5" s="568" t="s">
        <v>478</v>
      </c>
      <c r="K5" s="568" t="s">
        <v>478</v>
      </c>
      <c r="L5" s="568" t="s">
        <v>490</v>
      </c>
      <c r="M5" s="568" t="s">
        <v>1153</v>
      </c>
      <c r="N5" s="568" t="s">
        <v>1</v>
      </c>
      <c r="O5" s="568" t="s">
        <v>1</v>
      </c>
      <c r="P5" s="569" t="s">
        <v>1</v>
      </c>
    </row>
    <row r="6" spans="2:16" ht="25.15" customHeight="1">
      <c r="B6" s="3"/>
      <c r="C6" s="550" t="s">
        <v>0</v>
      </c>
      <c r="D6" s="570" t="s">
        <v>481</v>
      </c>
      <c r="E6" s="570" t="s">
        <v>479</v>
      </c>
      <c r="F6" s="570" t="s">
        <v>480</v>
      </c>
      <c r="G6" s="570" t="s">
        <v>1</v>
      </c>
      <c r="H6" s="570" t="s">
        <v>354</v>
      </c>
      <c r="I6" s="570"/>
      <c r="J6" s="570" t="s">
        <v>775</v>
      </c>
      <c r="K6" s="570" t="s">
        <v>479</v>
      </c>
      <c r="L6" s="570" t="s">
        <v>480</v>
      </c>
      <c r="M6" s="570" t="s">
        <v>1152</v>
      </c>
      <c r="N6" s="570" t="s">
        <v>907</v>
      </c>
      <c r="O6" s="570" t="s">
        <v>908</v>
      </c>
      <c r="P6" s="571" t="s">
        <v>1</v>
      </c>
    </row>
    <row r="7" spans="2:16" ht="25.15" customHeight="1">
      <c r="B7" s="551" t="s">
        <v>482</v>
      </c>
      <c r="C7" s="552">
        <f>SUM(D7:P7)</f>
        <v>4000000</v>
      </c>
      <c r="D7" s="690">
        <f>'What if Sales-mix'!C22</f>
        <v>4000000</v>
      </c>
      <c r="E7" s="690">
        <f>'What if Sales-mix'!D22</f>
        <v>0</v>
      </c>
      <c r="F7" s="690">
        <f>'What if Sales-mix'!E22</f>
        <v>0</v>
      </c>
      <c r="G7" s="690">
        <f>'What if Sales-mix'!F22</f>
        <v>0</v>
      </c>
      <c r="H7" s="690">
        <f>'What if Sales-mix'!G22</f>
        <v>0</v>
      </c>
      <c r="I7" s="690">
        <f>'What if Sales-mix'!H22</f>
        <v>0</v>
      </c>
      <c r="J7" s="690">
        <f>'What if Sales-mix'!I22</f>
        <v>0</v>
      </c>
      <c r="K7" s="690">
        <f>'What if Sales-mix'!J22</f>
        <v>0</v>
      </c>
      <c r="L7" s="690">
        <f>'What if Sales-mix'!K22</f>
        <v>0</v>
      </c>
      <c r="M7" s="690">
        <f>'What if Sales-mix'!L22</f>
        <v>0</v>
      </c>
      <c r="N7" s="690">
        <f>'What if Sales-mix'!M22</f>
        <v>0</v>
      </c>
      <c r="O7" s="690">
        <f>'What if Sales-mix'!N22</f>
        <v>0</v>
      </c>
      <c r="P7" s="690">
        <f>'What if Sales-mix'!O22</f>
        <v>0</v>
      </c>
    </row>
    <row r="8" spans="2:16" ht="25.15" customHeight="1">
      <c r="B8" s="520" t="s">
        <v>2674</v>
      </c>
      <c r="C8" s="553">
        <f>+(C7/C7)</f>
        <v>1</v>
      </c>
      <c r="D8" s="560">
        <f>+(D7/$C$7)</f>
        <v>1</v>
      </c>
      <c r="E8" s="560">
        <f t="shared" ref="E8:P8" si="0">+(E7/$C$7)</f>
        <v>0</v>
      </c>
      <c r="F8" s="560">
        <f t="shared" si="0"/>
        <v>0</v>
      </c>
      <c r="G8" s="560">
        <f t="shared" si="0"/>
        <v>0</v>
      </c>
      <c r="H8" s="560">
        <f t="shared" si="0"/>
        <v>0</v>
      </c>
      <c r="I8" s="560">
        <f t="shared" si="0"/>
        <v>0</v>
      </c>
      <c r="J8" s="560">
        <f t="shared" si="0"/>
        <v>0</v>
      </c>
      <c r="K8" s="560">
        <f t="shared" si="0"/>
        <v>0</v>
      </c>
      <c r="L8" s="560">
        <f t="shared" si="0"/>
        <v>0</v>
      </c>
      <c r="M8" s="560">
        <f t="shared" si="0"/>
        <v>0</v>
      </c>
      <c r="N8" s="560">
        <f t="shared" si="0"/>
        <v>0</v>
      </c>
      <c r="O8" s="560">
        <f t="shared" si="0"/>
        <v>0</v>
      </c>
      <c r="P8" s="560">
        <f t="shared" si="0"/>
        <v>0</v>
      </c>
    </row>
    <row r="9" spans="2:16" ht="25.15" customHeight="1">
      <c r="B9" s="554" t="s">
        <v>653</v>
      </c>
      <c r="C9" s="1603">
        <f>SUM(D9:P9)</f>
        <v>0</v>
      </c>
      <c r="D9" s="691">
        <v>0</v>
      </c>
      <c r="E9" s="692">
        <v>0</v>
      </c>
      <c r="F9" s="693">
        <v>0</v>
      </c>
      <c r="G9" s="693">
        <v>0</v>
      </c>
      <c r="H9" s="693">
        <v>0</v>
      </c>
      <c r="I9" s="693">
        <v>0</v>
      </c>
      <c r="J9" s="693">
        <v>0</v>
      </c>
      <c r="K9" s="693">
        <v>0</v>
      </c>
      <c r="L9" s="693">
        <v>0</v>
      </c>
      <c r="M9" s="693">
        <v>0</v>
      </c>
      <c r="N9" s="693">
        <v>0</v>
      </c>
      <c r="O9" s="693">
        <v>0</v>
      </c>
      <c r="P9" s="694">
        <v>0</v>
      </c>
    </row>
    <row r="10" spans="2:16" ht="25.15" customHeight="1">
      <c r="B10" s="554" t="s">
        <v>483</v>
      </c>
      <c r="C10" s="1603">
        <f>SUM(D10:P10)</f>
        <v>0</v>
      </c>
      <c r="D10" s="691">
        <v>0</v>
      </c>
      <c r="E10" s="692">
        <v>0</v>
      </c>
      <c r="F10" s="693">
        <v>0</v>
      </c>
      <c r="G10" s="693">
        <v>0</v>
      </c>
      <c r="H10" s="693">
        <v>0</v>
      </c>
      <c r="I10" s="693">
        <v>0</v>
      </c>
      <c r="J10" s="693">
        <v>0</v>
      </c>
      <c r="K10" s="693">
        <v>0</v>
      </c>
      <c r="L10" s="693">
        <v>0</v>
      </c>
      <c r="M10" s="693">
        <v>0</v>
      </c>
      <c r="N10" s="693">
        <v>0</v>
      </c>
      <c r="O10" s="693">
        <v>0</v>
      </c>
      <c r="P10" s="694">
        <v>0</v>
      </c>
    </row>
    <row r="11" spans="2:16" ht="25.15" customHeight="1">
      <c r="B11" s="554" t="s">
        <v>484</v>
      </c>
      <c r="C11" s="552">
        <f>SUM(D11:P11)</f>
        <v>0</v>
      </c>
      <c r="D11" s="561">
        <f>SUM(D9:D10)</f>
        <v>0</v>
      </c>
      <c r="E11" s="561">
        <f t="shared" ref="E11:P11" si="1">SUM(E9:E10)</f>
        <v>0</v>
      </c>
      <c r="F11" s="561">
        <f t="shared" si="1"/>
        <v>0</v>
      </c>
      <c r="G11" s="561">
        <f t="shared" si="1"/>
        <v>0</v>
      </c>
      <c r="H11" s="561">
        <f t="shared" si="1"/>
        <v>0</v>
      </c>
      <c r="I11" s="561">
        <f t="shared" si="1"/>
        <v>0</v>
      </c>
      <c r="J11" s="561">
        <f t="shared" si="1"/>
        <v>0</v>
      </c>
      <c r="K11" s="561">
        <f t="shared" si="1"/>
        <v>0</v>
      </c>
      <c r="L11" s="561">
        <f t="shared" si="1"/>
        <v>0</v>
      </c>
      <c r="M11" s="561">
        <f t="shared" si="1"/>
        <v>0</v>
      </c>
      <c r="N11" s="561">
        <f t="shared" si="1"/>
        <v>0</v>
      </c>
      <c r="O11" s="561">
        <f t="shared" si="1"/>
        <v>0</v>
      </c>
      <c r="P11" s="561">
        <f t="shared" si="1"/>
        <v>0</v>
      </c>
    </row>
    <row r="12" spans="2:16" ht="25.15" customHeight="1">
      <c r="B12" s="554" t="s">
        <v>485</v>
      </c>
      <c r="C12" s="552">
        <f>SUM(D12:P12)</f>
        <v>0</v>
      </c>
      <c r="D12" s="762">
        <v>0</v>
      </c>
      <c r="E12" s="763">
        <v>0</v>
      </c>
      <c r="F12" s="693">
        <v>0</v>
      </c>
      <c r="G12" s="764">
        <v>0</v>
      </c>
      <c r="H12" s="764">
        <v>0</v>
      </c>
      <c r="I12" s="764">
        <v>0</v>
      </c>
      <c r="J12" s="764">
        <v>0</v>
      </c>
      <c r="K12" s="764">
        <v>0</v>
      </c>
      <c r="L12" s="764">
        <v>0</v>
      </c>
      <c r="M12" s="764">
        <v>0</v>
      </c>
      <c r="N12" s="764">
        <v>0</v>
      </c>
      <c r="O12" s="764">
        <v>0</v>
      </c>
      <c r="P12" s="765">
        <v>0</v>
      </c>
    </row>
    <row r="13" spans="2:16" ht="25.15" customHeight="1">
      <c r="B13" s="554" t="s">
        <v>486</v>
      </c>
      <c r="C13" s="696">
        <f>SUM(D13:P13)</f>
        <v>1.3333333333333333</v>
      </c>
      <c r="D13" s="561">
        <f t="shared" ref="D13:L13" si="2">+(D7/D22)</f>
        <v>1.3333333333333333</v>
      </c>
      <c r="E13" s="558">
        <f t="shared" si="2"/>
        <v>0</v>
      </c>
      <c r="F13" s="565">
        <f t="shared" si="2"/>
        <v>0</v>
      </c>
      <c r="G13" s="565">
        <f t="shared" si="2"/>
        <v>0</v>
      </c>
      <c r="H13" s="565">
        <f t="shared" si="2"/>
        <v>0</v>
      </c>
      <c r="I13" s="565">
        <f t="shared" si="2"/>
        <v>0</v>
      </c>
      <c r="J13" s="565">
        <f t="shared" si="2"/>
        <v>0</v>
      </c>
      <c r="K13" s="565">
        <f t="shared" si="2"/>
        <v>0</v>
      </c>
      <c r="L13" s="565">
        <f t="shared" si="2"/>
        <v>0</v>
      </c>
      <c r="M13" s="565">
        <f>+(M7/K22)</f>
        <v>0</v>
      </c>
      <c r="N13" s="565">
        <f>+(N7/L22)</f>
        <v>0</v>
      </c>
      <c r="O13" s="565">
        <f>+(O7/M22)</f>
        <v>0</v>
      </c>
      <c r="P13" s="572">
        <f>+(P7/N22)</f>
        <v>0</v>
      </c>
    </row>
    <row r="14" spans="2:16" ht="25.15" customHeight="1">
      <c r="B14" s="554" t="s">
        <v>487</v>
      </c>
      <c r="C14" s="552" t="e">
        <f>+(C7/C11)</f>
        <v>#DIV/0!</v>
      </c>
      <c r="D14" s="562" t="e">
        <f t="shared" ref="D14:N14" si="3">+(D7/D11)</f>
        <v>#DIV/0!</v>
      </c>
      <c r="E14" s="559" t="e">
        <f t="shared" si="3"/>
        <v>#DIV/0!</v>
      </c>
      <c r="F14" s="566" t="e">
        <f t="shared" si="3"/>
        <v>#DIV/0!</v>
      </c>
      <c r="G14" s="566" t="e">
        <f t="shared" si="3"/>
        <v>#DIV/0!</v>
      </c>
      <c r="H14" s="566" t="e">
        <f t="shared" si="3"/>
        <v>#DIV/0!</v>
      </c>
      <c r="I14" s="566" t="e">
        <f t="shared" si="3"/>
        <v>#DIV/0!</v>
      </c>
      <c r="J14" s="566" t="e">
        <f t="shared" si="3"/>
        <v>#DIV/0!</v>
      </c>
      <c r="K14" s="566" t="e">
        <f t="shared" si="3"/>
        <v>#DIV/0!</v>
      </c>
      <c r="L14" s="566" t="e">
        <f t="shared" si="3"/>
        <v>#DIV/0!</v>
      </c>
      <c r="M14" s="566" t="e">
        <f t="shared" si="3"/>
        <v>#DIV/0!</v>
      </c>
      <c r="N14" s="566" t="e">
        <f t="shared" si="3"/>
        <v>#DIV/0!</v>
      </c>
      <c r="O14" s="566" t="e">
        <f>+(O7/O11)</f>
        <v>#DIV/0!</v>
      </c>
      <c r="P14" s="573" t="e">
        <f>+(P7/P11)</f>
        <v>#DIV/0!</v>
      </c>
    </row>
    <row r="15" spans="2:16" ht="25.15" customHeight="1">
      <c r="B15" s="554" t="s">
        <v>488</v>
      </c>
      <c r="C15" s="552">
        <f>SUM(D15:P15)</f>
        <v>4000000</v>
      </c>
      <c r="D15" s="563">
        <f>'Next Year''s Budget - Set Goals'!F33</f>
        <v>4000000</v>
      </c>
      <c r="E15" s="563">
        <f>'Next Year''s Budget - Set Goals'!H33</f>
        <v>0</v>
      </c>
      <c r="F15" s="563">
        <f>'Next Year''s Budget - Set Goals'!J33</f>
        <v>0</v>
      </c>
      <c r="G15" s="563">
        <f>'Next Year''s Budget - Set Goals'!L33</f>
        <v>0</v>
      </c>
      <c r="H15" s="563">
        <f>'Next Year''s Budget - Set Goals'!N33</f>
        <v>0</v>
      </c>
      <c r="I15" s="563">
        <f>'Next Year''s Budget - Set Goals'!P33</f>
        <v>0</v>
      </c>
      <c r="J15" s="563">
        <f>'Next Year''s Budget - Set Goals'!R33</f>
        <v>0</v>
      </c>
      <c r="K15" s="563">
        <f>'Next Year''s Budget - Set Goals'!T33</f>
        <v>0</v>
      </c>
      <c r="L15" s="563">
        <f>'Next Year''s Budget - Set Goals'!V33</f>
        <v>0</v>
      </c>
      <c r="M15" s="563">
        <f>'Next Year''s Budget - Set Goals'!X33</f>
        <v>0</v>
      </c>
      <c r="N15" s="563">
        <f>'Next Year''s Budget - Set Goals'!Z33</f>
        <v>0</v>
      </c>
      <c r="O15" s="563">
        <f>'Next Year''s Budget - Set Goals'!AB33</f>
        <v>0</v>
      </c>
      <c r="P15" s="563">
        <f>'Next Year''s Budget - Set Goals'!AD33</f>
        <v>0</v>
      </c>
    </row>
    <row r="16" spans="2:16" ht="25.15" customHeight="1">
      <c r="B16" s="554" t="s">
        <v>652</v>
      </c>
      <c r="C16" s="552" t="e">
        <f>+(C15/C11)</f>
        <v>#DIV/0!</v>
      </c>
      <c r="D16" s="552" t="e">
        <f t="shared" ref="D16:P16" si="4">+(D15/D11)</f>
        <v>#DIV/0!</v>
      </c>
      <c r="E16" s="552" t="e">
        <f t="shared" si="4"/>
        <v>#DIV/0!</v>
      </c>
      <c r="F16" s="552" t="e">
        <f t="shared" si="4"/>
        <v>#DIV/0!</v>
      </c>
      <c r="G16" s="552" t="e">
        <f t="shared" si="4"/>
        <v>#DIV/0!</v>
      </c>
      <c r="H16" s="552" t="e">
        <f t="shared" si="4"/>
        <v>#DIV/0!</v>
      </c>
      <c r="I16" s="552" t="e">
        <f t="shared" si="4"/>
        <v>#DIV/0!</v>
      </c>
      <c r="J16" s="552" t="e">
        <f t="shared" si="4"/>
        <v>#DIV/0!</v>
      </c>
      <c r="K16" s="552" t="e">
        <f t="shared" si="4"/>
        <v>#DIV/0!</v>
      </c>
      <c r="L16" s="552" t="e">
        <f t="shared" si="4"/>
        <v>#DIV/0!</v>
      </c>
      <c r="M16" s="552" t="e">
        <f t="shared" si="4"/>
        <v>#DIV/0!</v>
      </c>
      <c r="N16" s="552" t="e">
        <f t="shared" si="4"/>
        <v>#DIV/0!</v>
      </c>
      <c r="O16" s="552" t="e">
        <f t="shared" si="4"/>
        <v>#DIV/0!</v>
      </c>
      <c r="P16" s="552" t="e">
        <f t="shared" si="4"/>
        <v>#DIV/0!</v>
      </c>
    </row>
    <row r="17" spans="2:19" ht="25.15" customHeight="1">
      <c r="B17" s="554" t="s">
        <v>489</v>
      </c>
      <c r="C17" s="552" t="e">
        <f>SUM(D17:P17)</f>
        <v>#DIV/0!</v>
      </c>
      <c r="D17" s="564" t="e">
        <f>+(D15/D16)</f>
        <v>#DIV/0!</v>
      </c>
      <c r="E17" s="558"/>
      <c r="F17" s="567" t="e">
        <f t="shared" ref="F17:L17" si="5">+(F15/F16)</f>
        <v>#DIV/0!</v>
      </c>
      <c r="G17" s="567" t="e">
        <f t="shared" si="5"/>
        <v>#DIV/0!</v>
      </c>
      <c r="H17" s="567" t="e">
        <f t="shared" si="5"/>
        <v>#DIV/0!</v>
      </c>
      <c r="I17" s="567" t="e">
        <f t="shared" si="5"/>
        <v>#DIV/0!</v>
      </c>
      <c r="J17" s="567" t="e">
        <f t="shared" si="5"/>
        <v>#DIV/0!</v>
      </c>
      <c r="K17" s="567" t="e">
        <f t="shared" si="5"/>
        <v>#DIV/0!</v>
      </c>
      <c r="L17" s="567" t="e">
        <f t="shared" si="5"/>
        <v>#DIV/0!</v>
      </c>
      <c r="M17" s="565"/>
      <c r="N17" s="565"/>
      <c r="O17" s="565"/>
      <c r="P17" s="572"/>
    </row>
    <row r="18" spans="2:19" ht="25.15" customHeight="1">
      <c r="B18" s="554" t="s">
        <v>654</v>
      </c>
      <c r="C18" s="552">
        <f>SUM(D18:P18)</f>
        <v>0</v>
      </c>
      <c r="D18" s="561"/>
      <c r="E18" s="558"/>
      <c r="F18" s="565"/>
      <c r="G18" s="565"/>
      <c r="H18" s="565"/>
      <c r="I18" s="565"/>
      <c r="J18" s="565"/>
      <c r="K18" s="565"/>
      <c r="L18" s="565"/>
      <c r="M18" s="565"/>
      <c r="N18" s="565"/>
      <c r="O18" s="565"/>
      <c r="P18" s="572"/>
    </row>
    <row r="19" spans="2:19" ht="25.15" customHeight="1">
      <c r="B19" s="554" t="s">
        <v>651</v>
      </c>
      <c r="C19" s="552">
        <f>SUM(D19:P19)</f>
        <v>0</v>
      </c>
      <c r="D19" s="561"/>
      <c r="E19" s="558"/>
      <c r="F19" s="565"/>
      <c r="G19" s="565"/>
      <c r="H19" s="565"/>
      <c r="I19" s="565"/>
      <c r="J19" s="565"/>
      <c r="K19" s="565"/>
      <c r="L19" s="565"/>
      <c r="M19" s="565"/>
      <c r="N19" s="565"/>
      <c r="O19" s="565"/>
      <c r="P19" s="572"/>
    </row>
    <row r="20" spans="2:19" ht="25.15" customHeight="1" thickBot="1">
      <c r="B20" s="5"/>
      <c r="C20" s="556">
        <f>SUM(D20:P20)</f>
        <v>0</v>
      </c>
      <c r="D20" s="574"/>
      <c r="E20" s="575"/>
      <c r="F20" s="576"/>
      <c r="G20" s="576"/>
      <c r="H20" s="576"/>
      <c r="I20" s="576"/>
      <c r="J20" s="576"/>
      <c r="K20" s="576"/>
      <c r="L20" s="576"/>
      <c r="M20" s="576"/>
      <c r="N20" s="576"/>
      <c r="O20" s="576"/>
      <c r="P20" s="577"/>
    </row>
    <row r="21" spans="2:19" ht="25.15" customHeight="1">
      <c r="C21" s="555"/>
      <c r="D21" s="555"/>
      <c r="E21" s="555"/>
      <c r="F21" s="555"/>
      <c r="G21" s="555"/>
      <c r="H21" s="555"/>
      <c r="I21" s="555"/>
      <c r="J21" s="555"/>
      <c r="K21" s="555"/>
      <c r="L21" s="555"/>
      <c r="M21" s="555"/>
      <c r="N21" s="555"/>
    </row>
    <row r="22" spans="2:19" ht="25.15" customHeight="1">
      <c r="B22" s="4" t="s">
        <v>1165</v>
      </c>
      <c r="C22" s="555"/>
      <c r="D22" s="557">
        <v>3000000</v>
      </c>
      <c r="E22" s="557">
        <v>250000</v>
      </c>
      <c r="F22" s="557">
        <v>80000</v>
      </c>
      <c r="G22" s="557">
        <v>2000000</v>
      </c>
      <c r="H22" s="557">
        <v>850000</v>
      </c>
      <c r="I22" s="557">
        <v>300000</v>
      </c>
      <c r="J22" s="557">
        <v>1500000</v>
      </c>
      <c r="K22" s="557">
        <v>500000</v>
      </c>
      <c r="L22" s="557">
        <v>250000</v>
      </c>
      <c r="M22" s="557">
        <v>0.01</v>
      </c>
      <c r="N22" s="557">
        <v>800000</v>
      </c>
      <c r="O22" s="557">
        <v>0.01</v>
      </c>
      <c r="P22" s="557">
        <v>0.01</v>
      </c>
    </row>
    <row r="23" spans="2:19" ht="25.15" customHeight="1" thickBot="1">
      <c r="B23" s="10"/>
    </row>
    <row r="24" spans="2:19" ht="16.5" customHeight="1" thickTop="1">
      <c r="B24" s="55"/>
      <c r="C24" s="54"/>
      <c r="D24" s="48"/>
      <c r="E24" s="48"/>
      <c r="F24" s="48"/>
      <c r="G24" s="48"/>
      <c r="H24" s="48"/>
      <c r="I24" s="48"/>
      <c r="J24" s="48"/>
      <c r="K24" s="48"/>
      <c r="L24" s="48"/>
      <c r="M24" s="48"/>
      <c r="N24" s="48"/>
      <c r="O24" s="48"/>
      <c r="P24" s="48"/>
      <c r="Q24" s="48"/>
      <c r="R24" s="48"/>
    </row>
    <row r="25" spans="2:19" ht="24.75" customHeight="1">
      <c r="B25" s="49" t="s">
        <v>202</v>
      </c>
      <c r="C25" s="50" t="s">
        <v>180</v>
      </c>
    </row>
    <row r="26" spans="2:19">
      <c r="C26" s="51" t="s">
        <v>181</v>
      </c>
      <c r="D26" s="34" t="s">
        <v>182</v>
      </c>
      <c r="E26" s="34" t="s">
        <v>183</v>
      </c>
      <c r="F26" s="34" t="s">
        <v>184</v>
      </c>
      <c r="G26" s="34" t="s">
        <v>185</v>
      </c>
      <c r="H26" s="34" t="s">
        <v>186</v>
      </c>
      <c r="I26" s="34" t="s">
        <v>187</v>
      </c>
      <c r="J26" s="34" t="s">
        <v>188</v>
      </c>
      <c r="K26" s="34" t="s">
        <v>189</v>
      </c>
      <c r="L26" s="34" t="s">
        <v>190</v>
      </c>
      <c r="M26" s="34" t="s">
        <v>191</v>
      </c>
      <c r="N26" s="34" t="s">
        <v>192</v>
      </c>
      <c r="O26" s="34" t="s">
        <v>193</v>
      </c>
      <c r="Q26" s="34" t="s">
        <v>194</v>
      </c>
    </row>
    <row r="27" spans="2:19" ht="15">
      <c r="B27" s="47"/>
      <c r="C27" s="56" t="s">
        <v>207</v>
      </c>
      <c r="D27" s="308"/>
      <c r="E27" s="308"/>
      <c r="F27" s="308"/>
      <c r="G27" s="308"/>
      <c r="H27" s="308"/>
      <c r="I27" s="308">
        <v>0</v>
      </c>
      <c r="J27" s="308">
        <v>0</v>
      </c>
      <c r="K27" s="308">
        <v>0</v>
      </c>
      <c r="L27" s="308">
        <v>0</v>
      </c>
      <c r="M27" s="308">
        <v>0</v>
      </c>
      <c r="N27" s="308">
        <v>0</v>
      </c>
      <c r="O27" s="308">
        <v>0</v>
      </c>
      <c r="P27" s="4"/>
      <c r="Q27" s="35">
        <f>SUM(D27:O27)</f>
        <v>0</v>
      </c>
      <c r="S27" s="245" t="str">
        <f>IF(S26=1," ",IF(S26=0," ","ERROR"))</f>
        <v xml:space="preserve"> </v>
      </c>
    </row>
    <row r="28" spans="2:19">
      <c r="C28" s="56" t="s">
        <v>206</v>
      </c>
      <c r="D28" s="308"/>
      <c r="E28" s="308"/>
      <c r="F28" s="308"/>
      <c r="G28" s="308"/>
      <c r="H28" s="308"/>
      <c r="I28" s="308">
        <v>0</v>
      </c>
      <c r="J28" s="308">
        <v>0</v>
      </c>
      <c r="K28" s="308">
        <v>0</v>
      </c>
      <c r="L28" s="308">
        <v>0</v>
      </c>
      <c r="M28" s="308">
        <v>0</v>
      </c>
      <c r="N28" s="308">
        <v>0</v>
      </c>
      <c r="O28" s="308">
        <v>0</v>
      </c>
      <c r="P28" s="4"/>
      <c r="Q28" s="35">
        <f>SUM(D28:O28)</f>
        <v>0</v>
      </c>
    </row>
    <row r="29" spans="2:19">
      <c r="B29" s="36"/>
      <c r="C29" s="56" t="s">
        <v>205</v>
      </c>
      <c r="D29" s="308"/>
      <c r="E29" s="308"/>
      <c r="F29" s="308"/>
      <c r="G29" s="308"/>
      <c r="H29" s="308"/>
      <c r="I29" s="308">
        <v>0</v>
      </c>
      <c r="J29" s="308">
        <v>0</v>
      </c>
      <c r="K29" s="308">
        <v>0</v>
      </c>
      <c r="L29" s="308">
        <v>0</v>
      </c>
      <c r="M29" s="308">
        <v>0</v>
      </c>
      <c r="N29" s="308">
        <v>0</v>
      </c>
      <c r="O29" s="308">
        <v>0</v>
      </c>
      <c r="P29" s="37"/>
      <c r="Q29" s="35">
        <f>SUM(D29:O29)</f>
        <v>0</v>
      </c>
    </row>
    <row r="30" spans="2:19">
      <c r="B30" s="38" t="s">
        <v>195</v>
      </c>
      <c r="C30" s="52" t="s">
        <v>196</v>
      </c>
      <c r="D30" s="39">
        <f>SUM(D27:D29)</f>
        <v>0</v>
      </c>
      <c r="E30" s="39">
        <f>SUM(E27:E29)</f>
        <v>0</v>
      </c>
      <c r="F30" s="39">
        <f t="shared" ref="F30:O30" si="6">SUM(F27:F29)</f>
        <v>0</v>
      </c>
      <c r="G30" s="39">
        <f t="shared" si="6"/>
        <v>0</v>
      </c>
      <c r="H30" s="39">
        <f t="shared" si="6"/>
        <v>0</v>
      </c>
      <c r="I30" s="39">
        <f t="shared" si="6"/>
        <v>0</v>
      </c>
      <c r="J30" s="39">
        <f t="shared" si="6"/>
        <v>0</v>
      </c>
      <c r="K30" s="39">
        <f t="shared" si="6"/>
        <v>0</v>
      </c>
      <c r="L30" s="39">
        <f t="shared" si="6"/>
        <v>0</v>
      </c>
      <c r="M30" s="39">
        <f t="shared" si="6"/>
        <v>0</v>
      </c>
      <c r="N30" s="39">
        <f t="shared" si="6"/>
        <v>0</v>
      </c>
      <c r="O30" s="39">
        <f t="shared" si="6"/>
        <v>0</v>
      </c>
      <c r="P30" s="4"/>
      <c r="Q30" s="35">
        <f>SUM(D30:O30)</f>
        <v>0</v>
      </c>
    </row>
    <row r="31" spans="2:19" ht="13.5" thickBot="1">
      <c r="B31" s="40" t="s">
        <v>197</v>
      </c>
      <c r="C31" s="52"/>
      <c r="D31" s="41" t="str">
        <f>IF(Q30=0,"0",(D30/Q30))</f>
        <v>0</v>
      </c>
      <c r="E31" s="41" t="str">
        <f>IF(Q30=0,"0",(E30/Q30))</f>
        <v>0</v>
      </c>
      <c r="F31" s="41" t="str">
        <f>IF(Q30=0,"0",(F30/Q30))</f>
        <v>0</v>
      </c>
      <c r="G31" s="41" t="str">
        <f>IF(Q30=0,"0",(G30/Q30))</f>
        <v>0</v>
      </c>
      <c r="H31" s="41" t="str">
        <f>IF(Q30=0,"0",(H30/Q30))</f>
        <v>0</v>
      </c>
      <c r="I31" s="41" t="str">
        <f>IF(Q30=0,"0",(I30/Q30))</f>
        <v>0</v>
      </c>
      <c r="J31" s="41" t="str">
        <f>IF(Q30=0,"0",(J30/Q30))</f>
        <v>0</v>
      </c>
      <c r="K31" s="41" t="str">
        <f>IF(Q30=0,"0",(K30/Q30))</f>
        <v>0</v>
      </c>
      <c r="L31" s="41" t="str">
        <f>IF(Q30=0,"0",(L30/Q30))</f>
        <v>0</v>
      </c>
      <c r="M31" s="41" t="str">
        <f>IF(Q30=0,"0",(M30/Q30))</f>
        <v>0</v>
      </c>
      <c r="N31" s="41" t="str">
        <f>IF(Q30=0,"0",(N30/Q30))</f>
        <v>0</v>
      </c>
      <c r="O31" s="41" t="str">
        <f>IF(Q30=0,"0",(O30/Q30))</f>
        <v>0</v>
      </c>
      <c r="P31" s="4"/>
    </row>
    <row r="32" spans="2:19" ht="13.5" thickBot="1">
      <c r="B32" s="40" t="s">
        <v>198</v>
      </c>
      <c r="C32" s="52"/>
      <c r="D32" s="42">
        <v>0</v>
      </c>
      <c r="E32" s="43">
        <v>0</v>
      </c>
      <c r="F32" s="43">
        <v>0</v>
      </c>
      <c r="G32" s="43">
        <v>0</v>
      </c>
      <c r="H32" s="43">
        <v>0</v>
      </c>
      <c r="I32" s="43">
        <v>0</v>
      </c>
      <c r="J32" s="43">
        <v>0</v>
      </c>
      <c r="K32" s="43">
        <v>0</v>
      </c>
      <c r="L32" s="43">
        <v>0</v>
      </c>
      <c r="M32" s="43">
        <v>0</v>
      </c>
      <c r="N32" s="43">
        <v>0</v>
      </c>
      <c r="O32" s="44">
        <v>0</v>
      </c>
      <c r="P32" s="4"/>
      <c r="Q32" s="45">
        <f>SUM(D32:O32)</f>
        <v>0</v>
      </c>
      <c r="R32" s="4" t="str">
        <f>IF(Q32=1,"Perfect",IF(Q32&lt;1,"ERROR Needs Edited"))</f>
        <v>ERROR Needs Edited</v>
      </c>
    </row>
    <row r="33" spans="2:18" ht="13.5" thickBot="1">
      <c r="C33" s="53"/>
    </row>
    <row r="34" spans="2:18" ht="13.5" thickTop="1">
      <c r="B34" s="48"/>
      <c r="C34" s="54"/>
      <c r="D34" s="48"/>
      <c r="E34" s="48"/>
      <c r="F34" s="48"/>
      <c r="G34" s="48"/>
      <c r="H34" s="48"/>
      <c r="I34" s="48"/>
      <c r="J34" s="48"/>
      <c r="K34" s="48"/>
      <c r="L34" s="48"/>
      <c r="M34" s="48"/>
      <c r="N34" s="48"/>
      <c r="O34" s="48"/>
      <c r="P34" s="48"/>
      <c r="Q34" s="48"/>
      <c r="R34" s="48"/>
    </row>
    <row r="35" spans="2:18" ht="15.75">
      <c r="B35" s="49" t="s">
        <v>203</v>
      </c>
      <c r="C35" s="50" t="s">
        <v>180</v>
      </c>
    </row>
    <row r="36" spans="2:18">
      <c r="C36" s="51" t="s">
        <v>181</v>
      </c>
      <c r="D36" s="34" t="s">
        <v>182</v>
      </c>
      <c r="E36" s="34" t="s">
        <v>183</v>
      </c>
      <c r="F36" s="34" t="s">
        <v>184</v>
      </c>
      <c r="G36" s="34" t="s">
        <v>185</v>
      </c>
      <c r="H36" s="34" t="s">
        <v>186</v>
      </c>
      <c r="I36" s="34" t="s">
        <v>187</v>
      </c>
      <c r="J36" s="34" t="s">
        <v>188</v>
      </c>
      <c r="K36" s="34" t="s">
        <v>189</v>
      </c>
      <c r="L36" s="34" t="s">
        <v>190</v>
      </c>
      <c r="M36" s="34" t="s">
        <v>191</v>
      </c>
      <c r="N36" s="34" t="s">
        <v>192</v>
      </c>
      <c r="O36" s="34" t="s">
        <v>193</v>
      </c>
      <c r="Q36" s="34" t="s">
        <v>194</v>
      </c>
    </row>
    <row r="37" spans="2:18" ht="15">
      <c r="B37" s="47"/>
      <c r="C37" s="56" t="s">
        <v>207</v>
      </c>
      <c r="D37" s="308">
        <v>0</v>
      </c>
      <c r="E37" s="308">
        <v>0</v>
      </c>
      <c r="F37" s="308">
        <v>0</v>
      </c>
      <c r="G37" s="308">
        <v>0</v>
      </c>
      <c r="H37" s="308">
        <v>0</v>
      </c>
      <c r="I37" s="308">
        <v>0</v>
      </c>
      <c r="J37" s="308">
        <v>0</v>
      </c>
      <c r="K37" s="308">
        <v>0</v>
      </c>
      <c r="L37" s="308">
        <v>0</v>
      </c>
      <c r="M37" s="308">
        <v>0</v>
      </c>
      <c r="N37" s="308">
        <v>0</v>
      </c>
      <c r="O37" s="308">
        <v>0</v>
      </c>
      <c r="P37" s="4"/>
      <c r="Q37" s="35">
        <f>SUM(D37:O37)</f>
        <v>0</v>
      </c>
    </row>
    <row r="38" spans="2:18">
      <c r="C38" s="56" t="s">
        <v>206</v>
      </c>
      <c r="D38" s="308">
        <v>0</v>
      </c>
      <c r="E38" s="308">
        <v>0</v>
      </c>
      <c r="F38" s="308">
        <v>0</v>
      </c>
      <c r="G38" s="308">
        <v>0</v>
      </c>
      <c r="H38" s="308">
        <v>0</v>
      </c>
      <c r="I38" s="308">
        <v>0</v>
      </c>
      <c r="J38" s="308">
        <v>0</v>
      </c>
      <c r="K38" s="308">
        <v>0</v>
      </c>
      <c r="L38" s="308">
        <v>0</v>
      </c>
      <c r="M38" s="308">
        <v>0</v>
      </c>
      <c r="N38" s="308">
        <v>0</v>
      </c>
      <c r="O38" s="308">
        <v>0</v>
      </c>
      <c r="P38" s="4"/>
      <c r="Q38" s="35">
        <f>SUM(D38:O38)</f>
        <v>0</v>
      </c>
    </row>
    <row r="39" spans="2:18">
      <c r="B39" s="36"/>
      <c r="C39" s="56" t="s">
        <v>205</v>
      </c>
      <c r="D39" s="308">
        <v>0</v>
      </c>
      <c r="E39" s="308">
        <v>0</v>
      </c>
      <c r="F39" s="308">
        <v>0</v>
      </c>
      <c r="G39" s="308">
        <v>0</v>
      </c>
      <c r="H39" s="308">
        <v>0</v>
      </c>
      <c r="I39" s="308">
        <v>0</v>
      </c>
      <c r="J39" s="308">
        <v>0</v>
      </c>
      <c r="K39" s="308">
        <v>0</v>
      </c>
      <c r="L39" s="308">
        <v>0</v>
      </c>
      <c r="M39" s="308">
        <v>0</v>
      </c>
      <c r="N39" s="308">
        <v>0</v>
      </c>
      <c r="O39" s="308">
        <v>0</v>
      </c>
      <c r="P39" s="37"/>
      <c r="Q39" s="35">
        <f>SUM(D39:O39)</f>
        <v>0</v>
      </c>
    </row>
    <row r="40" spans="2:18">
      <c r="B40" s="38" t="s">
        <v>195</v>
      </c>
      <c r="C40" s="52" t="s">
        <v>196</v>
      </c>
      <c r="D40" s="39">
        <f t="shared" ref="D40:O40" si="7">SUM(D37:D39)</f>
        <v>0</v>
      </c>
      <c r="E40" s="39">
        <f t="shared" si="7"/>
        <v>0</v>
      </c>
      <c r="F40" s="39">
        <f t="shared" si="7"/>
        <v>0</v>
      </c>
      <c r="G40" s="39">
        <f t="shared" si="7"/>
        <v>0</v>
      </c>
      <c r="H40" s="39">
        <f t="shared" si="7"/>
        <v>0</v>
      </c>
      <c r="I40" s="39">
        <f t="shared" si="7"/>
        <v>0</v>
      </c>
      <c r="J40" s="39">
        <f t="shared" si="7"/>
        <v>0</v>
      </c>
      <c r="K40" s="39">
        <f t="shared" si="7"/>
        <v>0</v>
      </c>
      <c r="L40" s="39">
        <f t="shared" si="7"/>
        <v>0</v>
      </c>
      <c r="M40" s="39">
        <f t="shared" si="7"/>
        <v>0</v>
      </c>
      <c r="N40" s="39">
        <f t="shared" si="7"/>
        <v>0</v>
      </c>
      <c r="O40" s="39">
        <f t="shared" si="7"/>
        <v>0</v>
      </c>
      <c r="P40" s="4"/>
      <c r="Q40" s="35">
        <f>SUM(D40:O40)</f>
        <v>0</v>
      </c>
    </row>
    <row r="41" spans="2:18" ht="13.5" thickBot="1">
      <c r="B41" s="40" t="s">
        <v>197</v>
      </c>
      <c r="C41" s="52"/>
      <c r="D41" s="41" t="str">
        <f>IF(Q40=0,"0",(D40/Q40))</f>
        <v>0</v>
      </c>
      <c r="E41" s="41" t="str">
        <f>IF(Q40=0,"0",(E40/Q40))</f>
        <v>0</v>
      </c>
      <c r="F41" s="41" t="str">
        <f>IF(Q40=0,"0",(F40/Q40))</f>
        <v>0</v>
      </c>
      <c r="G41" s="41" t="str">
        <f>IF(Q40=0,"0",(G40/Q40))</f>
        <v>0</v>
      </c>
      <c r="H41" s="41" t="str">
        <f>IF(Q40=0,"0",(H40/Q40))</f>
        <v>0</v>
      </c>
      <c r="I41" s="41" t="str">
        <f>IF(Q40=0,"0",(I40/Q40))</f>
        <v>0</v>
      </c>
      <c r="J41" s="41" t="str">
        <f>IF(Q40=0,"0",(J40/Q40))</f>
        <v>0</v>
      </c>
      <c r="K41" s="41" t="str">
        <f>IF(Q40=0,"0",(K40/Q40))</f>
        <v>0</v>
      </c>
      <c r="L41" s="41" t="str">
        <f>IF(Q40=0,"0",(L40/Q40))</f>
        <v>0</v>
      </c>
      <c r="M41" s="41" t="str">
        <f>IF(Q40=0,"0",(M40/Q40))</f>
        <v>0</v>
      </c>
      <c r="N41" s="41" t="str">
        <f>IF(Q40=0,"0",(N40/Q40))</f>
        <v>0</v>
      </c>
      <c r="O41" s="41" t="str">
        <f>IF(Q40=0,"0",(O40/Q40))</f>
        <v>0</v>
      </c>
      <c r="P41" s="4"/>
    </row>
    <row r="42" spans="2:18" ht="13.5" thickBot="1">
      <c r="B42" s="40" t="s">
        <v>198</v>
      </c>
      <c r="C42" s="52"/>
      <c r="D42" s="42">
        <v>0</v>
      </c>
      <c r="E42" s="43">
        <v>0</v>
      </c>
      <c r="F42" s="43">
        <v>0</v>
      </c>
      <c r="G42" s="43">
        <v>0</v>
      </c>
      <c r="H42" s="43">
        <v>0</v>
      </c>
      <c r="I42" s="43">
        <v>0</v>
      </c>
      <c r="J42" s="43">
        <v>0</v>
      </c>
      <c r="K42" s="43">
        <v>0</v>
      </c>
      <c r="L42" s="43">
        <v>0</v>
      </c>
      <c r="M42" s="43">
        <v>0</v>
      </c>
      <c r="N42" s="43">
        <v>0</v>
      </c>
      <c r="O42" s="44">
        <v>0</v>
      </c>
      <c r="P42" s="4"/>
      <c r="Q42" s="45">
        <f>SUM(D42:O42)</f>
        <v>0</v>
      </c>
      <c r="R42" s="4" t="str">
        <f>IF(Q42=1,"Perfect",IF(Q42&lt;1,"ERROR Needs Edited"))</f>
        <v>ERROR Needs Edited</v>
      </c>
    </row>
    <row r="43" spans="2:18" ht="13.5" thickBot="1">
      <c r="C43" s="53"/>
    </row>
    <row r="44" spans="2:18" ht="13.5" thickTop="1">
      <c r="B44" s="48"/>
      <c r="C44" s="54"/>
      <c r="D44" s="48"/>
      <c r="E44" s="48"/>
      <c r="F44" s="48"/>
      <c r="G44" s="48"/>
      <c r="H44" s="48"/>
      <c r="I44" s="48"/>
      <c r="J44" s="48"/>
      <c r="K44" s="48"/>
      <c r="L44" s="48"/>
      <c r="M44" s="48"/>
      <c r="N44" s="48"/>
      <c r="O44" s="48"/>
      <c r="P44" s="48"/>
      <c r="Q44" s="48"/>
      <c r="R44" s="48"/>
    </row>
    <row r="45" spans="2:18" ht="15.75">
      <c r="B45" s="49" t="s">
        <v>204</v>
      </c>
      <c r="C45" s="50" t="s">
        <v>180</v>
      </c>
    </row>
    <row r="46" spans="2:18">
      <c r="C46" s="51" t="s">
        <v>181</v>
      </c>
      <c r="D46" s="34" t="s">
        <v>182</v>
      </c>
      <c r="E46" s="34" t="s">
        <v>183</v>
      </c>
      <c r="F46" s="34" t="s">
        <v>184</v>
      </c>
      <c r="G46" s="34" t="s">
        <v>185</v>
      </c>
      <c r="H46" s="34" t="s">
        <v>186</v>
      </c>
      <c r="I46" s="34" t="s">
        <v>187</v>
      </c>
      <c r="J46" s="34" t="s">
        <v>188</v>
      </c>
      <c r="K46" s="34" t="s">
        <v>189</v>
      </c>
      <c r="L46" s="34" t="s">
        <v>190</v>
      </c>
      <c r="M46" s="34" t="s">
        <v>191</v>
      </c>
      <c r="N46" s="34" t="s">
        <v>192</v>
      </c>
      <c r="O46" s="34" t="s">
        <v>193</v>
      </c>
      <c r="Q46" s="34" t="s">
        <v>194</v>
      </c>
    </row>
    <row r="47" spans="2:18" ht="15">
      <c r="B47" s="47"/>
      <c r="C47" s="56" t="s">
        <v>207</v>
      </c>
      <c r="D47" s="308">
        <v>0</v>
      </c>
      <c r="E47" s="308">
        <v>0</v>
      </c>
      <c r="F47" s="308">
        <v>0</v>
      </c>
      <c r="G47" s="308">
        <v>0</v>
      </c>
      <c r="H47" s="308">
        <v>0</v>
      </c>
      <c r="I47" s="308">
        <v>0</v>
      </c>
      <c r="J47" s="308">
        <v>0</v>
      </c>
      <c r="K47" s="308">
        <v>0</v>
      </c>
      <c r="L47" s="308">
        <v>0</v>
      </c>
      <c r="M47" s="308">
        <v>0</v>
      </c>
      <c r="N47" s="308">
        <v>0</v>
      </c>
      <c r="O47" s="308">
        <v>0</v>
      </c>
      <c r="P47" s="4"/>
      <c r="Q47" s="35">
        <f>SUM(D47:O47)</f>
        <v>0</v>
      </c>
    </row>
    <row r="48" spans="2:18">
      <c r="C48" s="56" t="s">
        <v>206</v>
      </c>
      <c r="D48" s="308">
        <v>0</v>
      </c>
      <c r="E48" s="308">
        <v>0</v>
      </c>
      <c r="F48" s="308">
        <v>0</v>
      </c>
      <c r="G48" s="308">
        <v>0</v>
      </c>
      <c r="H48" s="308">
        <v>0</v>
      </c>
      <c r="I48" s="308">
        <v>0</v>
      </c>
      <c r="J48" s="308">
        <v>0</v>
      </c>
      <c r="K48" s="308">
        <v>0</v>
      </c>
      <c r="L48" s="308">
        <v>0</v>
      </c>
      <c r="M48" s="308">
        <v>0</v>
      </c>
      <c r="N48" s="308">
        <v>0</v>
      </c>
      <c r="O48" s="308">
        <v>0</v>
      </c>
      <c r="P48" s="4"/>
      <c r="Q48" s="35">
        <f>SUM(D48:O48)</f>
        <v>0</v>
      </c>
    </row>
    <row r="49" spans="2:18">
      <c r="B49" s="36"/>
      <c r="C49" s="56" t="s">
        <v>205</v>
      </c>
      <c r="D49" s="308">
        <v>0</v>
      </c>
      <c r="E49" s="308">
        <v>0</v>
      </c>
      <c r="F49" s="308">
        <v>0</v>
      </c>
      <c r="G49" s="308">
        <v>0</v>
      </c>
      <c r="H49" s="308">
        <v>0</v>
      </c>
      <c r="I49" s="308">
        <v>0</v>
      </c>
      <c r="J49" s="308">
        <v>0</v>
      </c>
      <c r="K49" s="308">
        <v>0</v>
      </c>
      <c r="L49" s="308">
        <v>0</v>
      </c>
      <c r="M49" s="308">
        <v>0</v>
      </c>
      <c r="N49" s="308">
        <v>0</v>
      </c>
      <c r="O49" s="308">
        <v>0</v>
      </c>
      <c r="P49" s="37"/>
      <c r="Q49" s="35">
        <f>SUM(D49:O49)</f>
        <v>0</v>
      </c>
    </row>
    <row r="50" spans="2:18">
      <c r="B50" s="38" t="s">
        <v>195</v>
      </c>
      <c r="C50" s="52" t="s">
        <v>196</v>
      </c>
      <c r="D50" s="39">
        <f t="shared" ref="D50:O50" si="8">SUM(D47:D49)</f>
        <v>0</v>
      </c>
      <c r="E50" s="39">
        <f t="shared" si="8"/>
        <v>0</v>
      </c>
      <c r="F50" s="39">
        <f t="shared" si="8"/>
        <v>0</v>
      </c>
      <c r="G50" s="39">
        <f t="shared" si="8"/>
        <v>0</v>
      </c>
      <c r="H50" s="39">
        <f t="shared" si="8"/>
        <v>0</v>
      </c>
      <c r="I50" s="39">
        <f t="shared" si="8"/>
        <v>0</v>
      </c>
      <c r="J50" s="39">
        <f t="shared" si="8"/>
        <v>0</v>
      </c>
      <c r="K50" s="39">
        <f t="shared" si="8"/>
        <v>0</v>
      </c>
      <c r="L50" s="39">
        <f t="shared" si="8"/>
        <v>0</v>
      </c>
      <c r="M50" s="39">
        <f t="shared" si="8"/>
        <v>0</v>
      </c>
      <c r="N50" s="39">
        <f t="shared" si="8"/>
        <v>0</v>
      </c>
      <c r="O50" s="39">
        <f t="shared" si="8"/>
        <v>0</v>
      </c>
      <c r="P50" s="4"/>
      <c r="Q50" s="35">
        <f>SUM(D50:O50)</f>
        <v>0</v>
      </c>
    </row>
    <row r="51" spans="2:18" ht="13.5" thickBot="1">
      <c r="B51" s="40" t="s">
        <v>197</v>
      </c>
      <c r="C51" s="52"/>
      <c r="D51" s="41" t="str">
        <f>IF(Q50=0,"0",(D50/Q50))</f>
        <v>0</v>
      </c>
      <c r="E51" s="41" t="str">
        <f>IF(Q50=0,"0",(E50/Q50))</f>
        <v>0</v>
      </c>
      <c r="F51" s="41" t="str">
        <f>IF(Q50=0,"0",(F50/Q50))</f>
        <v>0</v>
      </c>
      <c r="G51" s="41" t="str">
        <f>IF(Q50=0,"0",(G50/Q50))</f>
        <v>0</v>
      </c>
      <c r="H51" s="41" t="str">
        <f>IF(Q50=0,"0",(H50/Q50))</f>
        <v>0</v>
      </c>
      <c r="I51" s="41" t="str">
        <f>IF(Q50=0,"0",(I50/Q50))</f>
        <v>0</v>
      </c>
      <c r="J51" s="41" t="str">
        <f>IF(Q50=0,"0",(J50/Q50))</f>
        <v>0</v>
      </c>
      <c r="K51" s="41" t="str">
        <f>IF(Q50=0,"0",(K50/Q50))</f>
        <v>0</v>
      </c>
      <c r="L51" s="41" t="str">
        <f>IF(Q50=0,"0",(L50/Q50))</f>
        <v>0</v>
      </c>
      <c r="M51" s="41" t="str">
        <f>IF(Q50=0,"0",(M50/Q50))</f>
        <v>0</v>
      </c>
      <c r="N51" s="41" t="str">
        <f>IF(Q50=0,"0",(N50/Q50))</f>
        <v>0</v>
      </c>
      <c r="O51" s="41" t="str">
        <f>IF(Q50=0,"0",(O50/Q50))</f>
        <v>0</v>
      </c>
      <c r="P51" s="4"/>
    </row>
    <row r="52" spans="2:18" ht="13.5" thickBot="1">
      <c r="B52" s="40" t="s">
        <v>198</v>
      </c>
      <c r="C52" s="52"/>
      <c r="D52" s="42">
        <v>0</v>
      </c>
      <c r="E52" s="43">
        <v>0</v>
      </c>
      <c r="F52" s="43">
        <v>0</v>
      </c>
      <c r="G52" s="43">
        <v>0</v>
      </c>
      <c r="H52" s="43">
        <v>0</v>
      </c>
      <c r="I52" s="43">
        <v>0</v>
      </c>
      <c r="J52" s="43">
        <v>0</v>
      </c>
      <c r="K52" s="43">
        <v>0</v>
      </c>
      <c r="L52" s="43">
        <v>0</v>
      </c>
      <c r="M52" s="43">
        <v>0</v>
      </c>
      <c r="N52" s="43">
        <v>0</v>
      </c>
      <c r="O52" s="44">
        <v>0</v>
      </c>
      <c r="P52" s="4"/>
      <c r="Q52" s="45">
        <f>SUM(D52:O52)</f>
        <v>0</v>
      </c>
      <c r="R52" s="4" t="str">
        <f>IF(Q52=1,"Perfect",IF(Q52&lt;1,"ERROR Needs Edited"))</f>
        <v>ERROR Needs Edited</v>
      </c>
    </row>
    <row r="53" spans="2:18" ht="13.5" thickBot="1">
      <c r="C53" s="53"/>
    </row>
    <row r="54" spans="2:18" ht="13.5" thickTop="1">
      <c r="B54" s="48"/>
      <c r="C54" s="54"/>
      <c r="D54" s="48"/>
      <c r="E54" s="48"/>
      <c r="F54" s="48"/>
      <c r="G54" s="48"/>
      <c r="H54" s="48"/>
      <c r="I54" s="48"/>
      <c r="J54" s="48"/>
      <c r="K54" s="48"/>
      <c r="L54" s="48"/>
      <c r="M54" s="48"/>
      <c r="N54" s="48"/>
      <c r="O54" s="48"/>
      <c r="P54" s="48"/>
      <c r="Q54" s="48"/>
    </row>
    <row r="55" spans="2:18" ht="15.75">
      <c r="B55" s="46" t="s">
        <v>1145</v>
      </c>
      <c r="C55" s="50" t="s">
        <v>180</v>
      </c>
      <c r="I55">
        <v>0</v>
      </c>
    </row>
    <row r="56" spans="2:18">
      <c r="C56" s="51" t="s">
        <v>181</v>
      </c>
      <c r="D56" s="34" t="s">
        <v>182</v>
      </c>
      <c r="E56" s="34" t="s">
        <v>183</v>
      </c>
      <c r="F56" s="34" t="s">
        <v>184</v>
      </c>
      <c r="G56" s="34" t="s">
        <v>185</v>
      </c>
      <c r="H56" s="34" t="s">
        <v>186</v>
      </c>
      <c r="I56" s="34" t="s">
        <v>187</v>
      </c>
      <c r="J56" s="34" t="s">
        <v>188</v>
      </c>
      <c r="K56" s="34" t="s">
        <v>189</v>
      </c>
      <c r="L56" s="34" t="s">
        <v>190</v>
      </c>
      <c r="M56" s="34" t="s">
        <v>191</v>
      </c>
      <c r="N56" s="34" t="s">
        <v>192</v>
      </c>
      <c r="O56" s="34" t="s">
        <v>193</v>
      </c>
      <c r="Q56" s="34" t="s">
        <v>194</v>
      </c>
    </row>
    <row r="57" spans="2:18" ht="15">
      <c r="B57" s="47"/>
      <c r="C57" s="56" t="s">
        <v>207</v>
      </c>
      <c r="D57" s="308">
        <v>0</v>
      </c>
      <c r="E57" s="308">
        <v>0</v>
      </c>
      <c r="F57" s="308">
        <v>0</v>
      </c>
      <c r="G57" s="308">
        <v>0</v>
      </c>
      <c r="H57" s="308">
        <v>0</v>
      </c>
      <c r="I57" s="308">
        <v>0</v>
      </c>
      <c r="J57" s="308">
        <v>0</v>
      </c>
      <c r="K57" s="308">
        <v>0</v>
      </c>
      <c r="L57" s="308">
        <v>0</v>
      </c>
      <c r="M57" s="308">
        <v>0</v>
      </c>
      <c r="N57" s="308">
        <v>0</v>
      </c>
      <c r="O57" s="308">
        <v>0</v>
      </c>
      <c r="P57" s="4"/>
      <c r="Q57" s="35">
        <f>SUM(D57:O57)</f>
        <v>0</v>
      </c>
    </row>
    <row r="58" spans="2:18">
      <c r="C58" s="56" t="s">
        <v>206</v>
      </c>
      <c r="D58" s="308">
        <v>0</v>
      </c>
      <c r="E58" s="308">
        <v>0</v>
      </c>
      <c r="F58" s="308">
        <v>0</v>
      </c>
      <c r="G58" s="308">
        <v>0</v>
      </c>
      <c r="H58" s="308">
        <v>0</v>
      </c>
      <c r="I58" s="308">
        <v>0</v>
      </c>
      <c r="J58" s="308">
        <v>0</v>
      </c>
      <c r="K58" s="308">
        <v>0</v>
      </c>
      <c r="L58" s="308">
        <v>0</v>
      </c>
      <c r="M58" s="308">
        <v>0</v>
      </c>
      <c r="N58" s="308">
        <v>0</v>
      </c>
      <c r="O58" s="308">
        <v>0</v>
      </c>
      <c r="P58" s="4"/>
      <c r="Q58" s="35">
        <f>SUM(D58:O58)</f>
        <v>0</v>
      </c>
    </row>
    <row r="59" spans="2:18">
      <c r="B59" s="36"/>
      <c r="C59" s="56" t="s">
        <v>205</v>
      </c>
      <c r="D59" s="308">
        <v>0</v>
      </c>
      <c r="E59" s="308">
        <v>0</v>
      </c>
      <c r="F59" s="308">
        <v>0</v>
      </c>
      <c r="G59" s="308">
        <v>0</v>
      </c>
      <c r="H59" s="308">
        <v>0</v>
      </c>
      <c r="I59" s="308">
        <v>0</v>
      </c>
      <c r="J59" s="308">
        <v>0</v>
      </c>
      <c r="K59" s="308">
        <v>0</v>
      </c>
      <c r="L59" s="308">
        <v>0</v>
      </c>
      <c r="M59" s="308">
        <v>0</v>
      </c>
      <c r="N59" s="308">
        <v>0</v>
      </c>
      <c r="O59" s="308">
        <v>0</v>
      </c>
      <c r="P59" s="37"/>
      <c r="Q59" s="35">
        <f>SUM(D59:O59)</f>
        <v>0</v>
      </c>
    </row>
    <row r="60" spans="2:18">
      <c r="B60" s="38" t="s">
        <v>195</v>
      </c>
      <c r="C60" s="52" t="s">
        <v>196</v>
      </c>
      <c r="D60" s="39">
        <f t="shared" ref="D60:O60" si="9">SUM(D57:D59)</f>
        <v>0</v>
      </c>
      <c r="E60" s="39">
        <f t="shared" si="9"/>
        <v>0</v>
      </c>
      <c r="F60" s="39">
        <f t="shared" si="9"/>
        <v>0</v>
      </c>
      <c r="G60" s="39">
        <f t="shared" si="9"/>
        <v>0</v>
      </c>
      <c r="H60" s="39">
        <f t="shared" si="9"/>
        <v>0</v>
      </c>
      <c r="I60" s="39">
        <f t="shared" si="9"/>
        <v>0</v>
      </c>
      <c r="J60" s="39">
        <f t="shared" si="9"/>
        <v>0</v>
      </c>
      <c r="K60" s="39">
        <f t="shared" si="9"/>
        <v>0</v>
      </c>
      <c r="L60" s="39">
        <f t="shared" si="9"/>
        <v>0</v>
      </c>
      <c r="M60" s="39">
        <f t="shared" si="9"/>
        <v>0</v>
      </c>
      <c r="N60" s="39">
        <f t="shared" si="9"/>
        <v>0</v>
      </c>
      <c r="O60" s="39">
        <f t="shared" si="9"/>
        <v>0</v>
      </c>
      <c r="P60" s="4"/>
      <c r="Q60" s="35">
        <f>SUM(D60:O60)</f>
        <v>0</v>
      </c>
    </row>
    <row r="61" spans="2:18" ht="13.5" thickBot="1">
      <c r="B61" s="40" t="s">
        <v>197</v>
      </c>
      <c r="C61" s="52"/>
      <c r="D61" s="41" t="str">
        <f>IF(Q60=0,"0",(D60/Q60))</f>
        <v>0</v>
      </c>
      <c r="E61" s="41" t="str">
        <f>IF(Q60=0,"0",(E60/Q60))</f>
        <v>0</v>
      </c>
      <c r="F61" s="41" t="str">
        <f>IF(Q60=0,"0",(F60/Q60))</f>
        <v>0</v>
      </c>
      <c r="G61" s="41" t="str">
        <f>IF(Q60=0,"0",(G60/Q60))</f>
        <v>0</v>
      </c>
      <c r="H61" s="41" t="str">
        <f>IF(Q60=0,"0",(H60/Q60))</f>
        <v>0</v>
      </c>
      <c r="I61" s="41" t="str">
        <f>IF(Q60=0,"0",(I60/Q60))</f>
        <v>0</v>
      </c>
      <c r="J61" s="41" t="str">
        <f>IF(Q60=0,"0",(J60/Q60))</f>
        <v>0</v>
      </c>
      <c r="K61" s="41" t="str">
        <f>IF(Q60=0,"0",(K60/Q60))</f>
        <v>0</v>
      </c>
      <c r="L61" s="41" t="str">
        <f>IF(Q60=0,"0",(L60/Q60))</f>
        <v>0</v>
      </c>
      <c r="M61" s="41" t="str">
        <f>IF(Q60=0,"0",(M60/Q60))</f>
        <v>0</v>
      </c>
      <c r="N61" s="41" t="str">
        <f>IF(Q60=0,"0",(N60/Q60))</f>
        <v>0</v>
      </c>
      <c r="O61" s="41" t="str">
        <f>IF(Q60=0,"0",(O60/Q60))</f>
        <v>0</v>
      </c>
      <c r="P61" s="4"/>
    </row>
    <row r="62" spans="2:18" ht="13.5" thickBot="1">
      <c r="B62" s="40" t="s">
        <v>198</v>
      </c>
      <c r="C62" s="52"/>
      <c r="D62" s="42">
        <v>0</v>
      </c>
      <c r="E62" s="43">
        <v>0</v>
      </c>
      <c r="F62" s="43">
        <v>0</v>
      </c>
      <c r="G62" s="43">
        <v>0</v>
      </c>
      <c r="H62" s="43">
        <v>0</v>
      </c>
      <c r="I62" s="43">
        <v>0</v>
      </c>
      <c r="J62" s="43">
        <v>0</v>
      </c>
      <c r="K62" s="43">
        <v>0</v>
      </c>
      <c r="L62" s="43">
        <v>0</v>
      </c>
      <c r="M62" s="43">
        <v>0</v>
      </c>
      <c r="N62" s="43">
        <v>0</v>
      </c>
      <c r="O62" s="44">
        <v>0</v>
      </c>
      <c r="P62" s="4"/>
      <c r="Q62" s="45">
        <f>SUM(D62:O62)</f>
        <v>0</v>
      </c>
      <c r="R62" s="4" t="str">
        <f>IF(Q62=1,"Perfect",IF(Q62&lt;1,"ERROR Needs Edited"))</f>
        <v>ERROR Needs Edited</v>
      </c>
    </row>
    <row r="63" spans="2:18">
      <c r="C63" s="53"/>
    </row>
    <row r="64" spans="2:18" ht="13.5" thickBot="1">
      <c r="C64" s="53"/>
    </row>
    <row r="65" spans="2:18" ht="13.5" thickTop="1">
      <c r="B65" s="48"/>
      <c r="C65" s="54"/>
      <c r="D65" s="48"/>
      <c r="E65" s="48"/>
      <c r="F65" s="48"/>
      <c r="G65" s="48"/>
      <c r="H65" s="48"/>
      <c r="I65" s="48"/>
      <c r="J65" s="48"/>
      <c r="K65" s="48"/>
      <c r="L65" s="48"/>
      <c r="M65" s="48"/>
      <c r="N65" s="48"/>
      <c r="O65" s="48"/>
      <c r="P65" s="48"/>
      <c r="Q65" s="48"/>
    </row>
    <row r="66" spans="2:18" ht="15.75">
      <c r="B66" s="46" t="s">
        <v>779</v>
      </c>
      <c r="C66" s="50" t="s">
        <v>180</v>
      </c>
    </row>
    <row r="67" spans="2:18">
      <c r="C67" s="51" t="s">
        <v>181</v>
      </c>
      <c r="D67" s="34" t="s">
        <v>182</v>
      </c>
      <c r="E67" s="34" t="s">
        <v>183</v>
      </c>
      <c r="F67" s="34" t="s">
        <v>184</v>
      </c>
      <c r="G67" s="34" t="s">
        <v>185</v>
      </c>
      <c r="H67" s="34" t="s">
        <v>186</v>
      </c>
      <c r="I67" s="34" t="s">
        <v>187</v>
      </c>
      <c r="J67" s="34" t="s">
        <v>188</v>
      </c>
      <c r="K67" s="34" t="s">
        <v>189</v>
      </c>
      <c r="L67" s="34" t="s">
        <v>190</v>
      </c>
      <c r="M67" s="34" t="s">
        <v>191</v>
      </c>
      <c r="N67" s="34" t="s">
        <v>192</v>
      </c>
      <c r="O67" s="34" t="s">
        <v>193</v>
      </c>
      <c r="Q67" s="34" t="s">
        <v>194</v>
      </c>
    </row>
    <row r="68" spans="2:18" ht="15">
      <c r="B68" s="47"/>
      <c r="C68" s="56" t="s">
        <v>207</v>
      </c>
      <c r="D68" s="308">
        <v>0</v>
      </c>
      <c r="E68" s="308">
        <v>0</v>
      </c>
      <c r="F68" s="308">
        <v>0</v>
      </c>
      <c r="G68" s="308">
        <v>0</v>
      </c>
      <c r="H68" s="308">
        <v>0</v>
      </c>
      <c r="I68" s="308">
        <v>0</v>
      </c>
      <c r="J68" s="308">
        <v>0</v>
      </c>
      <c r="K68" s="308">
        <v>0</v>
      </c>
      <c r="L68" s="308">
        <v>0</v>
      </c>
      <c r="M68" s="308">
        <v>0</v>
      </c>
      <c r="N68" s="308">
        <v>0</v>
      </c>
      <c r="O68" s="308">
        <v>0</v>
      </c>
      <c r="P68" s="4"/>
      <c r="Q68" s="35">
        <f>SUM(D68:O68)</f>
        <v>0</v>
      </c>
    </row>
    <row r="69" spans="2:18">
      <c r="C69" s="56" t="s">
        <v>206</v>
      </c>
      <c r="D69" s="308">
        <v>0</v>
      </c>
      <c r="E69" s="308">
        <v>0</v>
      </c>
      <c r="F69" s="308">
        <v>0</v>
      </c>
      <c r="G69" s="308">
        <v>0</v>
      </c>
      <c r="H69" s="308">
        <v>0</v>
      </c>
      <c r="I69" s="308">
        <v>0</v>
      </c>
      <c r="J69" s="308">
        <v>0</v>
      </c>
      <c r="K69" s="308">
        <v>0</v>
      </c>
      <c r="L69" s="308">
        <v>0</v>
      </c>
      <c r="M69" s="308">
        <v>0</v>
      </c>
      <c r="N69" s="308">
        <v>0</v>
      </c>
      <c r="O69" s="308">
        <v>0</v>
      </c>
      <c r="P69" s="4"/>
      <c r="Q69" s="35">
        <f>SUM(D69:O69)</f>
        <v>0</v>
      </c>
    </row>
    <row r="70" spans="2:18">
      <c r="B70" s="36"/>
      <c r="C70" s="56" t="s">
        <v>205</v>
      </c>
      <c r="D70" s="308">
        <v>0</v>
      </c>
      <c r="E70" s="308">
        <v>0</v>
      </c>
      <c r="F70" s="308">
        <v>0</v>
      </c>
      <c r="G70" s="308">
        <v>0</v>
      </c>
      <c r="H70" s="308">
        <v>0</v>
      </c>
      <c r="I70" s="308">
        <v>0</v>
      </c>
      <c r="J70" s="308">
        <v>0</v>
      </c>
      <c r="K70" s="308">
        <v>0</v>
      </c>
      <c r="L70" s="308">
        <v>0</v>
      </c>
      <c r="M70" s="308">
        <v>0</v>
      </c>
      <c r="N70" s="308">
        <v>0</v>
      </c>
      <c r="O70" s="308">
        <v>0</v>
      </c>
      <c r="P70" s="37"/>
      <c r="Q70" s="35">
        <f>SUM(D70:O70)</f>
        <v>0</v>
      </c>
    </row>
    <row r="71" spans="2:18">
      <c r="B71" s="38" t="s">
        <v>195</v>
      </c>
      <c r="C71" s="52" t="s">
        <v>196</v>
      </c>
      <c r="D71" s="39">
        <f t="shared" ref="D71:O71" si="10">SUM(D68:D70)</f>
        <v>0</v>
      </c>
      <c r="E71" s="39">
        <f t="shared" si="10"/>
        <v>0</v>
      </c>
      <c r="F71" s="39">
        <f t="shared" si="10"/>
        <v>0</v>
      </c>
      <c r="G71" s="39">
        <f t="shared" si="10"/>
        <v>0</v>
      </c>
      <c r="H71" s="39">
        <f t="shared" si="10"/>
        <v>0</v>
      </c>
      <c r="I71" s="39">
        <f t="shared" si="10"/>
        <v>0</v>
      </c>
      <c r="J71" s="39">
        <f t="shared" si="10"/>
        <v>0</v>
      </c>
      <c r="K71" s="39">
        <f t="shared" si="10"/>
        <v>0</v>
      </c>
      <c r="L71" s="39">
        <f t="shared" si="10"/>
        <v>0</v>
      </c>
      <c r="M71" s="39">
        <f t="shared" si="10"/>
        <v>0</v>
      </c>
      <c r="N71" s="39">
        <f t="shared" si="10"/>
        <v>0</v>
      </c>
      <c r="O71" s="39">
        <f t="shared" si="10"/>
        <v>0</v>
      </c>
      <c r="P71" s="4"/>
      <c r="Q71" s="35">
        <f>SUM(D71:O71)</f>
        <v>0</v>
      </c>
    </row>
    <row r="72" spans="2:18" ht="13.5" thickBot="1">
      <c r="B72" s="40" t="s">
        <v>197</v>
      </c>
      <c r="C72" s="52"/>
      <c r="D72" s="41" t="str">
        <f>IF(Q71=0,"0",(D71/Q71))</f>
        <v>0</v>
      </c>
      <c r="E72" s="41" t="str">
        <f>IF(Q71=0,"0",(E71/Q71))</f>
        <v>0</v>
      </c>
      <c r="F72" s="41" t="str">
        <f>IF(Q71=0,"0",(F71/Q71))</f>
        <v>0</v>
      </c>
      <c r="G72" s="41" t="str">
        <f>IF(Q71=0,"0",(G71/Q71))</f>
        <v>0</v>
      </c>
      <c r="H72" s="41" t="str">
        <f>IF(Q71=0,"0",(H71/Q71))</f>
        <v>0</v>
      </c>
      <c r="I72" s="41" t="str">
        <f>IF(Q71=0,"0",(I71/Q71))</f>
        <v>0</v>
      </c>
      <c r="J72" s="41" t="str">
        <f>IF(Q71=0,"0",(J71/Q71))</f>
        <v>0</v>
      </c>
      <c r="K72" s="41" t="str">
        <f>IF(Q71=0,"0",(K71/Q71))</f>
        <v>0</v>
      </c>
      <c r="L72" s="41" t="str">
        <f>IF(Q71=0,"0",(L71/Q71))</f>
        <v>0</v>
      </c>
      <c r="M72" s="41" t="str">
        <f>IF(Q71=0,"0",(M71/Q71))</f>
        <v>0</v>
      </c>
      <c r="N72" s="41" t="str">
        <f>IF(Q71=0,"0",(N71/Q71))</f>
        <v>0</v>
      </c>
      <c r="O72" s="41" t="str">
        <f>IF(Q71=0,"0",(O71/Q71))</f>
        <v>0</v>
      </c>
      <c r="P72" s="4"/>
    </row>
    <row r="73" spans="2:18" ht="13.5" thickBot="1">
      <c r="B73" s="40" t="s">
        <v>198</v>
      </c>
      <c r="C73" s="52"/>
      <c r="D73" s="42">
        <v>0.08</v>
      </c>
      <c r="E73" s="43">
        <v>0.08</v>
      </c>
      <c r="F73" s="43">
        <v>0.09</v>
      </c>
      <c r="G73" s="43">
        <v>0.09</v>
      </c>
      <c r="H73" s="43">
        <v>0.08</v>
      </c>
      <c r="I73" s="43">
        <v>0.08</v>
      </c>
      <c r="J73" s="43">
        <v>0.09</v>
      </c>
      <c r="K73" s="43">
        <v>0.09</v>
      </c>
      <c r="L73" s="43">
        <v>0.08</v>
      </c>
      <c r="M73" s="43">
        <v>0.08</v>
      </c>
      <c r="N73" s="43">
        <v>0.08</v>
      </c>
      <c r="O73" s="44">
        <v>0.08</v>
      </c>
      <c r="P73" s="4"/>
      <c r="Q73" s="45">
        <f>SUM(D73:O73)</f>
        <v>0.99999999999999978</v>
      </c>
      <c r="R73" s="4" t="str">
        <f>IF(Q73=1,"Perfect",IF(Q73&lt;1,"ERROR Needs Edited"))</f>
        <v>Perfect</v>
      </c>
    </row>
    <row r="74" spans="2:18" ht="13.5" thickBot="1">
      <c r="C74" s="53"/>
    </row>
    <row r="75" spans="2:18" ht="13.5" thickTop="1">
      <c r="B75" s="48"/>
      <c r="C75" s="54"/>
      <c r="D75" s="48"/>
      <c r="E75" s="48"/>
      <c r="F75" s="48"/>
      <c r="G75" s="48"/>
      <c r="H75" s="48"/>
      <c r="I75" s="48"/>
      <c r="J75" s="48"/>
      <c r="K75" s="48"/>
      <c r="L75" s="48"/>
      <c r="M75" s="48"/>
      <c r="N75" s="48"/>
      <c r="O75" s="48"/>
      <c r="P75" s="48"/>
      <c r="Q75" s="48"/>
    </row>
    <row r="76" spans="2:18" ht="15.75">
      <c r="B76" s="46" t="s">
        <v>780</v>
      </c>
      <c r="C76" s="50" t="s">
        <v>180</v>
      </c>
    </row>
    <row r="77" spans="2:18">
      <c r="C77" s="51" t="s">
        <v>181</v>
      </c>
      <c r="D77" s="34" t="s">
        <v>182</v>
      </c>
      <c r="E77" s="34" t="s">
        <v>183</v>
      </c>
      <c r="F77" s="34" t="s">
        <v>184</v>
      </c>
      <c r="G77" s="34" t="s">
        <v>185</v>
      </c>
      <c r="H77" s="34" t="s">
        <v>186</v>
      </c>
      <c r="I77" s="34" t="s">
        <v>187</v>
      </c>
      <c r="J77" s="34" t="s">
        <v>188</v>
      </c>
      <c r="K77" s="34" t="s">
        <v>189</v>
      </c>
      <c r="L77" s="34" t="s">
        <v>190</v>
      </c>
      <c r="M77" s="34" t="s">
        <v>191</v>
      </c>
      <c r="N77" s="34" t="s">
        <v>192</v>
      </c>
      <c r="O77" s="34" t="s">
        <v>193</v>
      </c>
      <c r="Q77" s="34" t="s">
        <v>194</v>
      </c>
    </row>
    <row r="78" spans="2:18" ht="15">
      <c r="B78" s="47"/>
      <c r="C78" s="56" t="s">
        <v>207</v>
      </c>
      <c r="D78" s="308">
        <v>0</v>
      </c>
      <c r="E78" s="308">
        <v>0</v>
      </c>
      <c r="F78" s="308">
        <v>0</v>
      </c>
      <c r="G78" s="308">
        <v>0</v>
      </c>
      <c r="H78" s="308">
        <v>0</v>
      </c>
      <c r="I78" s="308">
        <v>0</v>
      </c>
      <c r="J78" s="308">
        <v>0</v>
      </c>
      <c r="K78" s="308">
        <v>0</v>
      </c>
      <c r="L78" s="308">
        <v>0</v>
      </c>
      <c r="M78" s="308">
        <v>0</v>
      </c>
      <c r="N78" s="308">
        <v>0</v>
      </c>
      <c r="O78" s="308">
        <v>0</v>
      </c>
      <c r="P78" s="4"/>
      <c r="Q78" s="35">
        <f>SUM(D78:O78)</f>
        <v>0</v>
      </c>
    </row>
    <row r="79" spans="2:18">
      <c r="C79" s="56" t="s">
        <v>206</v>
      </c>
      <c r="D79" s="308">
        <v>0</v>
      </c>
      <c r="E79" s="308">
        <v>0</v>
      </c>
      <c r="F79" s="308">
        <v>0</v>
      </c>
      <c r="G79" s="308">
        <v>0</v>
      </c>
      <c r="H79" s="308">
        <v>0</v>
      </c>
      <c r="I79" s="308">
        <v>0</v>
      </c>
      <c r="J79" s="308">
        <v>0</v>
      </c>
      <c r="K79" s="308">
        <v>0</v>
      </c>
      <c r="L79" s="308">
        <v>0</v>
      </c>
      <c r="M79" s="308">
        <v>0</v>
      </c>
      <c r="N79" s="308">
        <v>0</v>
      </c>
      <c r="O79" s="308">
        <v>0</v>
      </c>
      <c r="P79" s="4"/>
      <c r="Q79" s="35">
        <f>SUM(D79:O79)</f>
        <v>0</v>
      </c>
    </row>
    <row r="80" spans="2:18">
      <c r="B80" s="36"/>
      <c r="C80" s="56" t="s">
        <v>205</v>
      </c>
      <c r="D80" s="308">
        <v>0</v>
      </c>
      <c r="E80" s="308">
        <v>0</v>
      </c>
      <c r="F80" s="308">
        <v>0</v>
      </c>
      <c r="G80" s="308">
        <v>0</v>
      </c>
      <c r="H80" s="308">
        <v>0</v>
      </c>
      <c r="I80" s="308">
        <v>0</v>
      </c>
      <c r="J80" s="308">
        <v>0</v>
      </c>
      <c r="K80" s="308">
        <v>0</v>
      </c>
      <c r="L80" s="308">
        <v>0</v>
      </c>
      <c r="M80" s="308">
        <v>0</v>
      </c>
      <c r="N80" s="308">
        <v>0</v>
      </c>
      <c r="O80" s="308">
        <v>0</v>
      </c>
      <c r="P80" s="37"/>
      <c r="Q80" s="35">
        <f>SUM(D80:O80)</f>
        <v>0</v>
      </c>
    </row>
    <row r="81" spans="2:18">
      <c r="B81" s="38" t="s">
        <v>195</v>
      </c>
      <c r="C81" s="52" t="s">
        <v>196</v>
      </c>
      <c r="D81" s="39">
        <f t="shared" ref="D81:O81" si="11">SUM(D78:D80)</f>
        <v>0</v>
      </c>
      <c r="E81" s="39">
        <f t="shared" si="11"/>
        <v>0</v>
      </c>
      <c r="F81" s="39">
        <f t="shared" si="11"/>
        <v>0</v>
      </c>
      <c r="G81" s="39">
        <f t="shared" si="11"/>
        <v>0</v>
      </c>
      <c r="H81" s="39">
        <f t="shared" si="11"/>
        <v>0</v>
      </c>
      <c r="I81" s="39">
        <f t="shared" si="11"/>
        <v>0</v>
      </c>
      <c r="J81" s="39">
        <f t="shared" si="11"/>
        <v>0</v>
      </c>
      <c r="K81" s="39">
        <f t="shared" si="11"/>
        <v>0</v>
      </c>
      <c r="L81" s="39">
        <f t="shared" si="11"/>
        <v>0</v>
      </c>
      <c r="M81" s="39">
        <f t="shared" si="11"/>
        <v>0</v>
      </c>
      <c r="N81" s="39">
        <f t="shared" si="11"/>
        <v>0</v>
      </c>
      <c r="O81" s="39">
        <f t="shared" si="11"/>
        <v>0</v>
      </c>
      <c r="P81" s="4"/>
      <c r="Q81" s="35">
        <f>SUM(D81:O81)</f>
        <v>0</v>
      </c>
    </row>
    <row r="82" spans="2:18" ht="13.5" thickBot="1">
      <c r="B82" s="40" t="s">
        <v>197</v>
      </c>
      <c r="C82" s="52"/>
      <c r="D82" s="41" t="str">
        <f>IF(Q81=0,"0",(D81/Q81))</f>
        <v>0</v>
      </c>
      <c r="E82" s="41" t="str">
        <f>IF(Q81=0,"0",(E81/Q81))</f>
        <v>0</v>
      </c>
      <c r="F82" s="41" t="str">
        <f>IF(Q81=0,"0",(F81/Q81))</f>
        <v>0</v>
      </c>
      <c r="G82" s="41" t="str">
        <f>IF(Q81=0,"0",(G81/Q81))</f>
        <v>0</v>
      </c>
      <c r="H82" s="41" t="str">
        <f>IF(Q81=0,"0",(H81/Q81))</f>
        <v>0</v>
      </c>
      <c r="I82" s="41" t="str">
        <f>IF(Q81=0,"0",(I81/Q81))</f>
        <v>0</v>
      </c>
      <c r="J82" s="41" t="str">
        <f>IF(Q81=0,"0",(J81/Q81))</f>
        <v>0</v>
      </c>
      <c r="K82" s="41" t="str">
        <f>IF(Q81=0,"0",(K81/Q81))</f>
        <v>0</v>
      </c>
      <c r="L82" s="41" t="str">
        <f>IF(Q81=0,"0",(L81/Q81))</f>
        <v>0</v>
      </c>
      <c r="M82" s="41" t="str">
        <f>IF(Q81=0,"0",(M81/Q81))</f>
        <v>0</v>
      </c>
      <c r="N82" s="41" t="str">
        <f>IF(Q81=0,"0",(N81/Q81))</f>
        <v>0</v>
      </c>
      <c r="O82" s="41" t="str">
        <f>IF(Q81=0,"0",(O81/Q81))</f>
        <v>0</v>
      </c>
      <c r="P82" s="4"/>
    </row>
    <row r="83" spans="2:18" ht="13.5" thickBot="1">
      <c r="B83" s="40" t="s">
        <v>198</v>
      </c>
      <c r="C83" s="52"/>
      <c r="D83" s="42">
        <v>0</v>
      </c>
      <c r="E83" s="43">
        <v>0</v>
      </c>
      <c r="F83" s="43">
        <v>0</v>
      </c>
      <c r="G83" s="43">
        <v>0</v>
      </c>
      <c r="H83" s="43">
        <v>0</v>
      </c>
      <c r="I83" s="43">
        <v>0</v>
      </c>
      <c r="J83" s="43">
        <v>0</v>
      </c>
      <c r="K83" s="43">
        <v>0</v>
      </c>
      <c r="L83" s="43">
        <v>0</v>
      </c>
      <c r="M83" s="43">
        <v>0</v>
      </c>
      <c r="N83" s="43">
        <v>0</v>
      </c>
      <c r="O83" s="44">
        <v>0</v>
      </c>
      <c r="P83" s="4"/>
      <c r="Q83" s="45">
        <f>SUM(D83:O83)</f>
        <v>0</v>
      </c>
      <c r="R83" s="4" t="str">
        <f>IF(Q83=1,"Perfect",IF(Q83&lt;1,"ERROR Needs Edited"))</f>
        <v>ERROR Needs Edited</v>
      </c>
    </row>
    <row r="84" spans="2:18" ht="13.5" thickBot="1">
      <c r="C84" s="53"/>
    </row>
    <row r="85" spans="2:18" ht="13.5" thickTop="1">
      <c r="B85" s="48"/>
      <c r="C85" s="54"/>
      <c r="D85" s="48"/>
      <c r="E85" s="48"/>
      <c r="F85" s="48"/>
      <c r="G85" s="48"/>
      <c r="H85" s="48"/>
      <c r="I85" s="48"/>
      <c r="J85" s="48"/>
      <c r="K85" s="48"/>
      <c r="L85" s="48"/>
      <c r="M85" s="48"/>
      <c r="N85" s="48"/>
      <c r="O85" s="48"/>
      <c r="P85" s="48"/>
      <c r="Q85" s="48"/>
    </row>
    <row r="86" spans="2:18" ht="15.75">
      <c r="B86" s="46" t="s">
        <v>1135</v>
      </c>
      <c r="C86" s="50" t="s">
        <v>180</v>
      </c>
    </row>
    <row r="87" spans="2:18">
      <c r="C87" s="51" t="s">
        <v>181</v>
      </c>
      <c r="D87" s="34" t="s">
        <v>182</v>
      </c>
      <c r="E87" s="34" t="s">
        <v>183</v>
      </c>
      <c r="F87" s="34" t="s">
        <v>184</v>
      </c>
      <c r="G87" s="34" t="s">
        <v>185</v>
      </c>
      <c r="H87" s="34" t="s">
        <v>186</v>
      </c>
      <c r="I87" s="34" t="s">
        <v>187</v>
      </c>
      <c r="J87" s="34" t="s">
        <v>188</v>
      </c>
      <c r="K87" s="34" t="s">
        <v>189</v>
      </c>
      <c r="L87" s="34" t="s">
        <v>190</v>
      </c>
      <c r="M87" s="34" t="s">
        <v>191</v>
      </c>
      <c r="N87" s="34" t="s">
        <v>192</v>
      </c>
      <c r="O87" s="34" t="s">
        <v>193</v>
      </c>
      <c r="Q87" s="34" t="s">
        <v>194</v>
      </c>
    </row>
    <row r="88" spans="2:18" ht="15">
      <c r="B88" s="47"/>
      <c r="C88" s="56" t="s">
        <v>207</v>
      </c>
      <c r="D88" s="308">
        <v>0</v>
      </c>
      <c r="E88" s="308">
        <v>0</v>
      </c>
      <c r="F88" s="308">
        <v>0</v>
      </c>
      <c r="G88" s="308">
        <v>0</v>
      </c>
      <c r="H88" s="308">
        <v>0</v>
      </c>
      <c r="I88" s="308">
        <v>0</v>
      </c>
      <c r="J88" s="308">
        <v>0</v>
      </c>
      <c r="K88" s="308">
        <v>0</v>
      </c>
      <c r="L88" s="308">
        <v>0</v>
      </c>
      <c r="M88" s="308">
        <v>0</v>
      </c>
      <c r="N88" s="308">
        <v>0</v>
      </c>
      <c r="O88" s="308">
        <v>0</v>
      </c>
      <c r="P88" s="4"/>
      <c r="Q88" s="35">
        <f>SUM(D88:O88)</f>
        <v>0</v>
      </c>
    </row>
    <row r="89" spans="2:18">
      <c r="C89" s="56" t="s">
        <v>206</v>
      </c>
      <c r="D89" s="308">
        <v>0</v>
      </c>
      <c r="E89" s="308">
        <v>0</v>
      </c>
      <c r="F89" s="308">
        <v>0</v>
      </c>
      <c r="G89" s="308">
        <v>0</v>
      </c>
      <c r="H89" s="308">
        <v>0</v>
      </c>
      <c r="I89" s="308">
        <v>0</v>
      </c>
      <c r="J89" s="308">
        <v>0</v>
      </c>
      <c r="K89" s="308">
        <v>0</v>
      </c>
      <c r="L89" s="308">
        <v>0</v>
      </c>
      <c r="M89" s="308">
        <v>0</v>
      </c>
      <c r="N89" s="308">
        <v>0</v>
      </c>
      <c r="O89" s="308">
        <v>0</v>
      </c>
      <c r="P89" s="4"/>
      <c r="Q89" s="35">
        <f>SUM(D89:O89)</f>
        <v>0</v>
      </c>
    </row>
    <row r="90" spans="2:18">
      <c r="B90" s="36"/>
      <c r="C90" s="56" t="s">
        <v>205</v>
      </c>
      <c r="D90" s="308">
        <v>0</v>
      </c>
      <c r="E90" s="308">
        <v>0</v>
      </c>
      <c r="F90" s="308">
        <v>0</v>
      </c>
      <c r="G90" s="308">
        <v>0</v>
      </c>
      <c r="H90" s="308">
        <v>0</v>
      </c>
      <c r="I90" s="308">
        <v>0</v>
      </c>
      <c r="J90" s="308">
        <v>0</v>
      </c>
      <c r="K90" s="308">
        <v>0</v>
      </c>
      <c r="L90" s="308">
        <v>0</v>
      </c>
      <c r="M90" s="308">
        <v>0</v>
      </c>
      <c r="N90" s="308">
        <v>0</v>
      </c>
      <c r="O90" s="308">
        <v>0</v>
      </c>
      <c r="P90" s="37"/>
      <c r="Q90" s="35">
        <f>SUM(D90:O90)</f>
        <v>0</v>
      </c>
    </row>
    <row r="91" spans="2:18">
      <c r="B91" s="38" t="s">
        <v>195</v>
      </c>
      <c r="C91" s="52" t="s">
        <v>196</v>
      </c>
      <c r="D91" s="39">
        <f t="shared" ref="D91:O91" si="12">SUM(D88:D90)</f>
        <v>0</v>
      </c>
      <c r="E91" s="39">
        <f t="shared" si="12"/>
        <v>0</v>
      </c>
      <c r="F91" s="39">
        <f t="shared" si="12"/>
        <v>0</v>
      </c>
      <c r="G91" s="39">
        <f t="shared" si="12"/>
        <v>0</v>
      </c>
      <c r="H91" s="39">
        <f t="shared" si="12"/>
        <v>0</v>
      </c>
      <c r="I91" s="39">
        <f t="shared" si="12"/>
        <v>0</v>
      </c>
      <c r="J91" s="39">
        <f t="shared" si="12"/>
        <v>0</v>
      </c>
      <c r="K91" s="39">
        <f t="shared" si="12"/>
        <v>0</v>
      </c>
      <c r="L91" s="39">
        <f t="shared" si="12"/>
        <v>0</v>
      </c>
      <c r="M91" s="39">
        <f t="shared" si="12"/>
        <v>0</v>
      </c>
      <c r="N91" s="39">
        <f t="shared" si="12"/>
        <v>0</v>
      </c>
      <c r="O91" s="39">
        <f t="shared" si="12"/>
        <v>0</v>
      </c>
      <c r="P91" s="4"/>
      <c r="Q91" s="35">
        <f>SUM(D91:O91)</f>
        <v>0</v>
      </c>
    </row>
    <row r="92" spans="2:18" ht="13.5" thickBot="1">
      <c r="B92" s="40" t="s">
        <v>197</v>
      </c>
      <c r="C92" s="52"/>
      <c r="D92" s="41" t="str">
        <f>IF(Q91=0,"0",(D91/Q91))</f>
        <v>0</v>
      </c>
      <c r="E92" s="41" t="str">
        <f>IF(Q91=0,"0",(E91/Q91))</f>
        <v>0</v>
      </c>
      <c r="F92" s="41" t="str">
        <f>IF(Q91=0,"0",(F91/Q91))</f>
        <v>0</v>
      </c>
      <c r="G92" s="41" t="str">
        <f>IF(Q91=0,"0",(G91/Q91))</f>
        <v>0</v>
      </c>
      <c r="H92" s="41" t="str">
        <f>IF(Q91=0,"0",(H91/Q91))</f>
        <v>0</v>
      </c>
      <c r="I92" s="41" t="str">
        <f>IF(Q91=0,"0",(I91/Q91))</f>
        <v>0</v>
      </c>
      <c r="J92" s="41" t="str">
        <f>IF(Q91=0,"0",(J91/Q91))</f>
        <v>0</v>
      </c>
      <c r="K92" s="41" t="str">
        <f>IF(Q91=0,"0",(K91/Q91))</f>
        <v>0</v>
      </c>
      <c r="L92" s="41" t="str">
        <f>IF(Q91=0,"0",(L91/Q91))</f>
        <v>0</v>
      </c>
      <c r="M92" s="41" t="str">
        <f>IF(Q91=0,"0",(M91/Q91))</f>
        <v>0</v>
      </c>
      <c r="N92" s="41" t="str">
        <f>IF(Q91=0,"0",(N91/Q91))</f>
        <v>0</v>
      </c>
      <c r="O92" s="41" t="str">
        <f>IF(Q91=0,"0",(O91/Q91))</f>
        <v>0</v>
      </c>
      <c r="P92" s="4"/>
    </row>
    <row r="93" spans="2:18" ht="13.5" thickBot="1">
      <c r="B93" s="40" t="s">
        <v>198</v>
      </c>
      <c r="C93" s="52"/>
      <c r="D93" s="42">
        <v>0</v>
      </c>
      <c r="E93" s="43">
        <v>0</v>
      </c>
      <c r="F93" s="43">
        <v>0</v>
      </c>
      <c r="G93" s="43">
        <v>0</v>
      </c>
      <c r="H93" s="43">
        <v>0</v>
      </c>
      <c r="I93" s="43">
        <v>0</v>
      </c>
      <c r="J93" s="43">
        <v>0</v>
      </c>
      <c r="K93" s="43">
        <v>0</v>
      </c>
      <c r="L93" s="43">
        <v>0</v>
      </c>
      <c r="M93" s="43">
        <v>0</v>
      </c>
      <c r="N93" s="43">
        <v>0</v>
      </c>
      <c r="O93" s="44">
        <v>0</v>
      </c>
      <c r="P93" s="4"/>
      <c r="Q93" s="45">
        <f>SUM(D93:O93)</f>
        <v>0</v>
      </c>
      <c r="R93" s="4" t="str">
        <f>IF(Q93=1,"Perfect",IF(Q93&lt;1,"ERROR Needs Edited"))</f>
        <v>ERROR Needs Edited</v>
      </c>
    </row>
    <row r="94" spans="2:18" ht="13.5" thickBot="1">
      <c r="C94" s="53"/>
    </row>
    <row r="95" spans="2:18" ht="13.5" thickTop="1">
      <c r="B95" s="48"/>
      <c r="C95" s="54"/>
      <c r="D95" s="48"/>
      <c r="E95" s="48"/>
      <c r="F95" s="48"/>
      <c r="G95" s="48"/>
      <c r="H95" s="48"/>
      <c r="I95" s="48"/>
      <c r="J95" s="48"/>
      <c r="K95" s="48"/>
      <c r="L95" s="48"/>
      <c r="M95" s="48"/>
      <c r="N95" s="48"/>
      <c r="O95" s="48"/>
      <c r="P95" s="48"/>
      <c r="Q95" s="48"/>
    </row>
    <row r="96" spans="2:18" ht="15.75">
      <c r="B96" s="46" t="s">
        <v>781</v>
      </c>
      <c r="C96" s="50" t="s">
        <v>180</v>
      </c>
    </row>
    <row r="97" spans="2:18">
      <c r="C97" s="51" t="s">
        <v>181</v>
      </c>
      <c r="D97" s="34" t="s">
        <v>182</v>
      </c>
      <c r="E97" s="34" t="s">
        <v>183</v>
      </c>
      <c r="F97" s="34" t="s">
        <v>184</v>
      </c>
      <c r="G97" s="34" t="s">
        <v>185</v>
      </c>
      <c r="H97" s="34" t="s">
        <v>186</v>
      </c>
      <c r="I97" s="34" t="s">
        <v>187</v>
      </c>
      <c r="J97" s="34" t="s">
        <v>188</v>
      </c>
      <c r="K97" s="34" t="s">
        <v>189</v>
      </c>
      <c r="L97" s="34" t="s">
        <v>190</v>
      </c>
      <c r="M97" s="34" t="s">
        <v>191</v>
      </c>
      <c r="N97" s="34" t="s">
        <v>192</v>
      </c>
      <c r="O97" s="34" t="s">
        <v>193</v>
      </c>
      <c r="Q97" s="34" t="s">
        <v>194</v>
      </c>
    </row>
    <row r="98" spans="2:18" ht="15">
      <c r="B98" s="47"/>
      <c r="C98" s="56" t="s">
        <v>207</v>
      </c>
      <c r="D98" s="308">
        <v>0</v>
      </c>
      <c r="E98" s="308">
        <v>0</v>
      </c>
      <c r="F98" s="308">
        <v>0</v>
      </c>
      <c r="G98" s="308">
        <v>0</v>
      </c>
      <c r="H98" s="308">
        <v>0</v>
      </c>
      <c r="I98" s="308">
        <v>0</v>
      </c>
      <c r="J98" s="308">
        <v>0</v>
      </c>
      <c r="K98" s="308">
        <v>0</v>
      </c>
      <c r="L98" s="308">
        <v>0</v>
      </c>
      <c r="M98" s="308">
        <v>0</v>
      </c>
      <c r="N98" s="308">
        <v>0</v>
      </c>
      <c r="O98" s="308">
        <v>0</v>
      </c>
      <c r="P98" s="4"/>
      <c r="Q98" s="35">
        <f>SUM(D98:O98)</f>
        <v>0</v>
      </c>
    </row>
    <row r="99" spans="2:18">
      <c r="C99" s="56" t="s">
        <v>206</v>
      </c>
      <c r="D99" s="308">
        <v>0</v>
      </c>
      <c r="E99" s="308">
        <v>0</v>
      </c>
      <c r="F99" s="308">
        <v>0</v>
      </c>
      <c r="G99" s="308">
        <v>0</v>
      </c>
      <c r="H99" s="308">
        <v>0</v>
      </c>
      <c r="I99" s="308">
        <v>0</v>
      </c>
      <c r="J99" s="308">
        <v>0</v>
      </c>
      <c r="K99" s="308">
        <v>0</v>
      </c>
      <c r="L99" s="308">
        <v>0</v>
      </c>
      <c r="M99" s="308">
        <v>0</v>
      </c>
      <c r="N99" s="308">
        <v>0</v>
      </c>
      <c r="O99" s="308">
        <v>0</v>
      </c>
      <c r="P99" s="4"/>
      <c r="Q99" s="35">
        <f>SUM(D99:O99)</f>
        <v>0</v>
      </c>
    </row>
    <row r="100" spans="2:18">
      <c r="B100" s="36"/>
      <c r="C100" s="56" t="s">
        <v>205</v>
      </c>
      <c r="D100" s="308">
        <v>0</v>
      </c>
      <c r="E100" s="308">
        <v>0</v>
      </c>
      <c r="F100" s="308">
        <v>0</v>
      </c>
      <c r="G100" s="308">
        <v>0</v>
      </c>
      <c r="H100" s="308">
        <v>0</v>
      </c>
      <c r="I100" s="308">
        <v>0</v>
      </c>
      <c r="J100" s="308">
        <v>0</v>
      </c>
      <c r="K100" s="308">
        <v>0</v>
      </c>
      <c r="L100" s="308">
        <v>0</v>
      </c>
      <c r="M100" s="308">
        <v>0</v>
      </c>
      <c r="N100" s="308">
        <v>0</v>
      </c>
      <c r="O100" s="308">
        <v>0</v>
      </c>
      <c r="P100" s="37"/>
      <c r="Q100" s="35">
        <f>SUM(D100:O100)</f>
        <v>0</v>
      </c>
    </row>
    <row r="101" spans="2:18">
      <c r="B101" s="38" t="s">
        <v>195</v>
      </c>
      <c r="C101" s="52" t="s">
        <v>196</v>
      </c>
      <c r="D101" s="39">
        <f t="shared" ref="D101:O101" si="13">SUM(D98:D100)</f>
        <v>0</v>
      </c>
      <c r="E101" s="39">
        <f t="shared" si="13"/>
        <v>0</v>
      </c>
      <c r="F101" s="39">
        <f t="shared" si="13"/>
        <v>0</v>
      </c>
      <c r="G101" s="39">
        <f t="shared" si="13"/>
        <v>0</v>
      </c>
      <c r="H101" s="39">
        <f t="shared" si="13"/>
        <v>0</v>
      </c>
      <c r="I101" s="39">
        <f t="shared" si="13"/>
        <v>0</v>
      </c>
      <c r="J101" s="39">
        <f t="shared" si="13"/>
        <v>0</v>
      </c>
      <c r="K101" s="39">
        <f t="shared" si="13"/>
        <v>0</v>
      </c>
      <c r="L101" s="39">
        <f t="shared" si="13"/>
        <v>0</v>
      </c>
      <c r="M101" s="39">
        <f t="shared" si="13"/>
        <v>0</v>
      </c>
      <c r="N101" s="39">
        <f t="shared" si="13"/>
        <v>0</v>
      </c>
      <c r="O101" s="39">
        <f t="shared" si="13"/>
        <v>0</v>
      </c>
      <c r="P101" s="4"/>
      <c r="Q101" s="35">
        <f>SUM(D101:O101)</f>
        <v>0</v>
      </c>
    </row>
    <row r="102" spans="2:18" ht="13.5" thickBot="1">
      <c r="B102" s="40" t="s">
        <v>197</v>
      </c>
      <c r="C102" s="52"/>
      <c r="D102" s="41" t="str">
        <f>IF(Q101=0,"0",(D101/Q101))</f>
        <v>0</v>
      </c>
      <c r="E102" s="41" t="str">
        <f>IF(Q101=0,"0",(E101/Q101))</f>
        <v>0</v>
      </c>
      <c r="F102" s="41" t="str">
        <f>IF(Q101=0,"0",(F101/Q101))</f>
        <v>0</v>
      </c>
      <c r="G102" s="41" t="str">
        <f>IF(Q101=0,"0",(G101/Q101))</f>
        <v>0</v>
      </c>
      <c r="H102" s="41" t="str">
        <f>IF(Q101=0,"0",(H101/Q101))</f>
        <v>0</v>
      </c>
      <c r="I102" s="41" t="str">
        <f>IF(Q101=0,"0",(I101/Q101))</f>
        <v>0</v>
      </c>
      <c r="J102" s="41" t="str">
        <f>IF(Q101=0,"0",(J101/Q101))</f>
        <v>0</v>
      </c>
      <c r="K102" s="41" t="str">
        <f>IF(Q101=0,"0",(K101/Q101))</f>
        <v>0</v>
      </c>
      <c r="L102" s="41" t="str">
        <f>IF(Q101=0,"0",(L101/Q101))</f>
        <v>0</v>
      </c>
      <c r="M102" s="41" t="str">
        <f>IF(Q101=0,"0",(M101/Q101))</f>
        <v>0</v>
      </c>
      <c r="N102" s="41" t="str">
        <f>IF(Q101=0,"0",(N101/Q101))</f>
        <v>0</v>
      </c>
      <c r="O102" s="41" t="str">
        <f>IF(Q101=0,"0",(O101/Q101))</f>
        <v>0</v>
      </c>
      <c r="P102" s="4"/>
    </row>
    <row r="103" spans="2:18" ht="13.5" thickBot="1">
      <c r="B103" s="40" t="s">
        <v>198</v>
      </c>
      <c r="C103" s="52"/>
      <c r="D103" s="42">
        <v>0</v>
      </c>
      <c r="E103" s="43">
        <v>0</v>
      </c>
      <c r="F103" s="43">
        <v>0</v>
      </c>
      <c r="G103" s="43">
        <v>0</v>
      </c>
      <c r="H103" s="43">
        <v>0</v>
      </c>
      <c r="I103" s="43">
        <v>0</v>
      </c>
      <c r="J103" s="43">
        <v>0</v>
      </c>
      <c r="K103" s="43">
        <v>0</v>
      </c>
      <c r="L103" s="43">
        <v>0</v>
      </c>
      <c r="M103" s="43">
        <v>0</v>
      </c>
      <c r="N103" s="43">
        <v>0</v>
      </c>
      <c r="O103" s="44">
        <v>0</v>
      </c>
      <c r="P103" s="4"/>
      <c r="Q103" s="45">
        <f>SUM(D103:O103)</f>
        <v>0</v>
      </c>
      <c r="R103" s="4" t="str">
        <f>IF(Q103=1,"Perfect",IF(Q103&lt;1,"ERROR Needs Edited"))</f>
        <v>ERROR Needs Edited</v>
      </c>
    </row>
    <row r="104" spans="2:18">
      <c r="C104" s="53"/>
    </row>
    <row r="105" spans="2:18">
      <c r="C105" s="53"/>
    </row>
    <row r="106" spans="2:18" ht="15.75">
      <c r="B106" s="46" t="s">
        <v>782</v>
      </c>
      <c r="C106" s="50" t="s">
        <v>180</v>
      </c>
    </row>
    <row r="107" spans="2:18">
      <c r="C107" s="51" t="s">
        <v>181</v>
      </c>
      <c r="D107" s="34" t="s">
        <v>182</v>
      </c>
      <c r="E107" s="34" t="s">
        <v>183</v>
      </c>
      <c r="F107" s="34" t="s">
        <v>184</v>
      </c>
      <c r="G107" s="34" t="s">
        <v>185</v>
      </c>
      <c r="H107" s="34" t="s">
        <v>186</v>
      </c>
      <c r="I107" s="34" t="s">
        <v>187</v>
      </c>
      <c r="J107" s="34" t="s">
        <v>188</v>
      </c>
      <c r="K107" s="34" t="s">
        <v>189</v>
      </c>
      <c r="L107" s="34" t="s">
        <v>190</v>
      </c>
      <c r="M107" s="34" t="s">
        <v>191</v>
      </c>
      <c r="N107" s="34" t="s">
        <v>192</v>
      </c>
      <c r="O107" s="34" t="s">
        <v>193</v>
      </c>
      <c r="Q107" s="34" t="s">
        <v>194</v>
      </c>
    </row>
    <row r="108" spans="2:18" ht="15">
      <c r="B108" s="47"/>
      <c r="C108" s="56" t="s">
        <v>207</v>
      </c>
      <c r="D108" s="308">
        <v>0</v>
      </c>
      <c r="E108" s="308">
        <v>0</v>
      </c>
      <c r="F108" s="308">
        <v>0</v>
      </c>
      <c r="G108" s="308">
        <v>0</v>
      </c>
      <c r="H108" s="308">
        <v>0</v>
      </c>
      <c r="I108" s="308">
        <v>0</v>
      </c>
      <c r="J108" s="308">
        <v>0</v>
      </c>
      <c r="K108" s="308">
        <v>0</v>
      </c>
      <c r="L108" s="308">
        <v>0</v>
      </c>
      <c r="M108" s="308">
        <v>0</v>
      </c>
      <c r="N108" s="308">
        <v>0</v>
      </c>
      <c r="O108" s="308">
        <v>0</v>
      </c>
      <c r="P108" s="4"/>
      <c r="Q108" s="35">
        <f>SUM(D108:O108)</f>
        <v>0</v>
      </c>
    </row>
    <row r="109" spans="2:18">
      <c r="C109" s="56" t="s">
        <v>206</v>
      </c>
      <c r="D109" s="308">
        <v>0</v>
      </c>
      <c r="E109" s="308">
        <v>0</v>
      </c>
      <c r="F109" s="308">
        <v>0</v>
      </c>
      <c r="G109" s="308">
        <v>0</v>
      </c>
      <c r="H109" s="308">
        <v>0</v>
      </c>
      <c r="I109" s="308">
        <v>0</v>
      </c>
      <c r="J109" s="308">
        <v>0</v>
      </c>
      <c r="K109" s="308">
        <v>0</v>
      </c>
      <c r="L109" s="308">
        <v>0</v>
      </c>
      <c r="M109" s="308">
        <v>0</v>
      </c>
      <c r="N109" s="308">
        <v>0</v>
      </c>
      <c r="O109" s="308">
        <v>0</v>
      </c>
      <c r="P109" s="4"/>
      <c r="Q109" s="35">
        <f>SUM(D109:O109)</f>
        <v>0</v>
      </c>
    </row>
    <row r="110" spans="2:18">
      <c r="B110" s="36"/>
      <c r="C110" s="56" t="s">
        <v>205</v>
      </c>
      <c r="D110" s="308">
        <v>0</v>
      </c>
      <c r="E110" s="308">
        <v>0</v>
      </c>
      <c r="F110" s="308">
        <v>0</v>
      </c>
      <c r="G110" s="308">
        <v>0</v>
      </c>
      <c r="H110" s="308">
        <v>0</v>
      </c>
      <c r="I110" s="308">
        <v>0</v>
      </c>
      <c r="J110" s="308">
        <v>0</v>
      </c>
      <c r="K110" s="308">
        <v>0</v>
      </c>
      <c r="L110" s="308">
        <v>0</v>
      </c>
      <c r="M110" s="308">
        <v>0</v>
      </c>
      <c r="N110" s="308">
        <v>0</v>
      </c>
      <c r="O110" s="308">
        <v>0</v>
      </c>
      <c r="P110" s="37"/>
      <c r="Q110" s="35">
        <f>SUM(D110:O110)</f>
        <v>0</v>
      </c>
    </row>
    <row r="111" spans="2:18">
      <c r="B111" s="38" t="s">
        <v>195</v>
      </c>
      <c r="C111" s="52" t="s">
        <v>196</v>
      </c>
      <c r="D111" s="39">
        <f t="shared" ref="D111:O111" si="14">SUM(D108:D110)</f>
        <v>0</v>
      </c>
      <c r="E111" s="39">
        <f t="shared" si="14"/>
        <v>0</v>
      </c>
      <c r="F111" s="39">
        <f t="shared" si="14"/>
        <v>0</v>
      </c>
      <c r="G111" s="39">
        <f t="shared" si="14"/>
        <v>0</v>
      </c>
      <c r="H111" s="39">
        <f t="shared" si="14"/>
        <v>0</v>
      </c>
      <c r="I111" s="39">
        <f t="shared" si="14"/>
        <v>0</v>
      </c>
      <c r="J111" s="39">
        <f t="shared" si="14"/>
        <v>0</v>
      </c>
      <c r="K111" s="39">
        <f t="shared" si="14"/>
        <v>0</v>
      </c>
      <c r="L111" s="39">
        <f t="shared" si="14"/>
        <v>0</v>
      </c>
      <c r="M111" s="39">
        <f t="shared" si="14"/>
        <v>0</v>
      </c>
      <c r="N111" s="39">
        <f t="shared" si="14"/>
        <v>0</v>
      </c>
      <c r="O111" s="39">
        <f t="shared" si="14"/>
        <v>0</v>
      </c>
      <c r="P111" s="4"/>
      <c r="Q111" s="35">
        <f>SUM(D111:O111)</f>
        <v>0</v>
      </c>
    </row>
    <row r="112" spans="2:18" ht="13.5" thickBot="1">
      <c r="B112" s="40" t="s">
        <v>197</v>
      </c>
      <c r="C112" s="52"/>
      <c r="D112" s="41" t="str">
        <f>IF(Q111=0,"0",(D111/Q111))</f>
        <v>0</v>
      </c>
      <c r="E112" s="41" t="str">
        <f>IF(Q111=0,"0",(E111/Q111))</f>
        <v>0</v>
      </c>
      <c r="F112" s="41" t="str">
        <f>IF(Q111=0,"0",(F111/Q111))</f>
        <v>0</v>
      </c>
      <c r="G112" s="41" t="str">
        <f>IF(Q111=0,"0",(G111/Q111))</f>
        <v>0</v>
      </c>
      <c r="H112" s="41" t="str">
        <f>IF(Q111=0,"0",(H111/Q111))</f>
        <v>0</v>
      </c>
      <c r="I112" s="41" t="str">
        <f>IF(Q111=0,"0",(I111/Q111))</f>
        <v>0</v>
      </c>
      <c r="J112" s="41" t="str">
        <f>IF(Q111=0,"0",(J111/Q111))</f>
        <v>0</v>
      </c>
      <c r="K112" s="41" t="str">
        <f>IF(Q111=0,"0",(K111/Q111))</f>
        <v>0</v>
      </c>
      <c r="L112" s="41" t="str">
        <f>IF(Q111=0,"0",(L111/Q111))</f>
        <v>0</v>
      </c>
      <c r="M112" s="41" t="str">
        <f>IF(Q111=0,"0",(M111/Q111))</f>
        <v>0</v>
      </c>
      <c r="N112" s="41" t="str">
        <f>IF(Q111=0,"0",(N111/Q111))</f>
        <v>0</v>
      </c>
      <c r="O112" s="41" t="str">
        <f>IF(Q111=0,"0",(O111/Q111))</f>
        <v>0</v>
      </c>
      <c r="P112" s="4"/>
    </row>
    <row r="113" spans="2:18" ht="13.5" thickBot="1">
      <c r="B113" s="40" t="s">
        <v>198</v>
      </c>
      <c r="C113" s="52"/>
      <c r="D113" s="42">
        <v>0</v>
      </c>
      <c r="E113" s="43">
        <v>0</v>
      </c>
      <c r="F113" s="43">
        <v>0</v>
      </c>
      <c r="G113" s="43">
        <v>0</v>
      </c>
      <c r="H113" s="43">
        <v>0</v>
      </c>
      <c r="I113" s="43">
        <v>0</v>
      </c>
      <c r="J113" s="43">
        <v>0</v>
      </c>
      <c r="K113" s="43">
        <v>0</v>
      </c>
      <c r="L113" s="43">
        <v>0</v>
      </c>
      <c r="M113" s="43">
        <v>0</v>
      </c>
      <c r="N113" s="43">
        <v>0</v>
      </c>
      <c r="O113" s="44">
        <v>0</v>
      </c>
      <c r="P113" s="4"/>
      <c r="Q113" s="45">
        <f>SUM(D113:O113)</f>
        <v>0</v>
      </c>
      <c r="R113" s="4" t="str">
        <f>IF(Q113=1,"Perfect",IF(Q113&lt;1,"ERROR Needs Edited"))</f>
        <v>ERROR Needs Edited</v>
      </c>
    </row>
    <row r="114" spans="2:18" ht="13.5" thickBot="1">
      <c r="C114" s="53"/>
    </row>
    <row r="115" spans="2:18" ht="13.5" thickTop="1">
      <c r="B115" s="48"/>
      <c r="C115" s="54"/>
      <c r="D115" s="48"/>
      <c r="E115" s="48"/>
      <c r="F115" s="48"/>
      <c r="G115" s="48"/>
      <c r="H115" s="48"/>
      <c r="I115" s="48"/>
      <c r="J115" s="48"/>
      <c r="K115" s="48"/>
      <c r="L115" s="48"/>
      <c r="M115" s="48"/>
      <c r="N115" s="48"/>
      <c r="O115" s="48"/>
      <c r="P115" s="48"/>
      <c r="Q115" s="48"/>
    </row>
    <row r="116" spans="2:18" ht="15.75">
      <c r="B116" s="46" t="s">
        <v>783</v>
      </c>
      <c r="C116" s="50" t="s">
        <v>180</v>
      </c>
    </row>
    <row r="117" spans="2:18">
      <c r="C117" s="51" t="s">
        <v>181</v>
      </c>
      <c r="D117" s="34" t="s">
        <v>182</v>
      </c>
      <c r="E117" s="34" t="s">
        <v>183</v>
      </c>
      <c r="F117" s="34" t="s">
        <v>184</v>
      </c>
      <c r="G117" s="34" t="s">
        <v>185</v>
      </c>
      <c r="H117" s="34" t="s">
        <v>186</v>
      </c>
      <c r="I117" s="34" t="s">
        <v>187</v>
      </c>
      <c r="J117" s="34" t="s">
        <v>188</v>
      </c>
      <c r="K117" s="34" t="s">
        <v>189</v>
      </c>
      <c r="L117" s="34" t="s">
        <v>190</v>
      </c>
      <c r="M117" s="34" t="s">
        <v>191</v>
      </c>
      <c r="N117" s="34" t="s">
        <v>192</v>
      </c>
      <c r="O117" s="34" t="s">
        <v>193</v>
      </c>
      <c r="Q117" s="34" t="s">
        <v>194</v>
      </c>
    </row>
    <row r="118" spans="2:18" ht="15">
      <c r="B118" s="47"/>
      <c r="C118" s="56" t="s">
        <v>207</v>
      </c>
      <c r="D118" s="308">
        <v>0</v>
      </c>
      <c r="E118" s="308">
        <v>0</v>
      </c>
      <c r="F118" s="308">
        <v>0</v>
      </c>
      <c r="G118" s="308">
        <v>0</v>
      </c>
      <c r="H118" s="308">
        <v>0</v>
      </c>
      <c r="I118" s="308">
        <v>0</v>
      </c>
      <c r="J118" s="308">
        <v>0</v>
      </c>
      <c r="K118" s="308">
        <v>0</v>
      </c>
      <c r="L118" s="308">
        <v>0</v>
      </c>
      <c r="M118" s="308">
        <v>0</v>
      </c>
      <c r="N118" s="308">
        <v>0</v>
      </c>
      <c r="O118" s="308">
        <v>0</v>
      </c>
      <c r="P118" s="4"/>
      <c r="Q118" s="35">
        <f>SUM(D118:O118)</f>
        <v>0</v>
      </c>
    </row>
    <row r="119" spans="2:18">
      <c r="C119" s="56" t="s">
        <v>206</v>
      </c>
      <c r="D119" s="308">
        <v>0</v>
      </c>
      <c r="E119" s="308">
        <v>0</v>
      </c>
      <c r="F119" s="308">
        <v>0</v>
      </c>
      <c r="G119" s="308">
        <v>0</v>
      </c>
      <c r="H119" s="308">
        <v>0</v>
      </c>
      <c r="I119" s="308">
        <v>0</v>
      </c>
      <c r="J119" s="308">
        <v>0</v>
      </c>
      <c r="K119" s="308">
        <v>0</v>
      </c>
      <c r="L119" s="308">
        <v>0</v>
      </c>
      <c r="M119" s="308">
        <v>0</v>
      </c>
      <c r="N119" s="308">
        <v>0</v>
      </c>
      <c r="O119" s="308">
        <v>0</v>
      </c>
      <c r="P119" s="4"/>
      <c r="Q119" s="35">
        <f>SUM(D119:O119)</f>
        <v>0</v>
      </c>
    </row>
    <row r="120" spans="2:18">
      <c r="B120" s="36"/>
      <c r="C120" s="56" t="s">
        <v>205</v>
      </c>
      <c r="D120" s="308">
        <v>0</v>
      </c>
      <c r="E120" s="308">
        <v>0</v>
      </c>
      <c r="F120" s="308">
        <v>0</v>
      </c>
      <c r="G120" s="308">
        <v>0</v>
      </c>
      <c r="H120" s="308">
        <v>0</v>
      </c>
      <c r="I120" s="308">
        <v>0</v>
      </c>
      <c r="J120" s="308">
        <v>0</v>
      </c>
      <c r="K120" s="308">
        <v>0</v>
      </c>
      <c r="L120" s="308">
        <v>0</v>
      </c>
      <c r="M120" s="308">
        <v>0</v>
      </c>
      <c r="N120" s="308">
        <v>0</v>
      </c>
      <c r="O120" s="308">
        <v>0</v>
      </c>
      <c r="P120" s="37"/>
      <c r="Q120" s="35">
        <f>SUM(D120:O120)</f>
        <v>0</v>
      </c>
    </row>
    <row r="121" spans="2:18">
      <c r="B121" s="38" t="s">
        <v>195</v>
      </c>
      <c r="C121" s="52" t="s">
        <v>196</v>
      </c>
      <c r="D121" s="39">
        <f t="shared" ref="D121:O121" si="15">SUM(D118:D120)</f>
        <v>0</v>
      </c>
      <c r="E121" s="39">
        <f t="shared" si="15"/>
        <v>0</v>
      </c>
      <c r="F121" s="39">
        <f t="shared" si="15"/>
        <v>0</v>
      </c>
      <c r="G121" s="39">
        <f t="shared" si="15"/>
        <v>0</v>
      </c>
      <c r="H121" s="39">
        <f t="shared" si="15"/>
        <v>0</v>
      </c>
      <c r="I121" s="39">
        <f t="shared" si="15"/>
        <v>0</v>
      </c>
      <c r="J121" s="39">
        <f t="shared" si="15"/>
        <v>0</v>
      </c>
      <c r="K121" s="39">
        <f t="shared" si="15"/>
        <v>0</v>
      </c>
      <c r="L121" s="39">
        <f t="shared" si="15"/>
        <v>0</v>
      </c>
      <c r="M121" s="39">
        <f t="shared" si="15"/>
        <v>0</v>
      </c>
      <c r="N121" s="39">
        <f t="shared" si="15"/>
        <v>0</v>
      </c>
      <c r="O121" s="39">
        <f t="shared" si="15"/>
        <v>0</v>
      </c>
      <c r="P121" s="4"/>
      <c r="Q121" s="35">
        <f>SUM(D121:O121)</f>
        <v>0</v>
      </c>
    </row>
    <row r="122" spans="2:18" ht="13.5" thickBot="1">
      <c r="B122" s="40" t="s">
        <v>197</v>
      </c>
      <c r="C122" s="52"/>
      <c r="D122" s="41" t="str">
        <f>IF(Q121=0,"0",(D121/Q121))</f>
        <v>0</v>
      </c>
      <c r="E122" s="41" t="str">
        <f>IF(Q121=0,"0",(E121/Q121))</f>
        <v>0</v>
      </c>
      <c r="F122" s="41" t="str">
        <f>IF(Q121=0,"0",(F121/Q121))</f>
        <v>0</v>
      </c>
      <c r="G122" s="41" t="str">
        <f>IF(Q121=0,"0",(G121/Q121))</f>
        <v>0</v>
      </c>
      <c r="H122" s="41" t="str">
        <f>IF(Q121=0,"0",(H121/Q121))</f>
        <v>0</v>
      </c>
      <c r="I122" s="41" t="str">
        <f>IF(Q121=0,"0",(I121/Q121))</f>
        <v>0</v>
      </c>
      <c r="J122" s="41" t="str">
        <f>IF(Q121=0,"0",(J121/Q121))</f>
        <v>0</v>
      </c>
      <c r="K122" s="41" t="str">
        <f>IF(Q121=0,"0",(K121/Q121))</f>
        <v>0</v>
      </c>
      <c r="L122" s="41" t="str">
        <f>IF(Q121=0,"0",(L121/Q121))</f>
        <v>0</v>
      </c>
      <c r="M122" s="41" t="str">
        <f>IF(Q121=0,"0",(M121/Q121))</f>
        <v>0</v>
      </c>
      <c r="N122" s="41" t="str">
        <f>IF(Q121=0,"0",(N121/Q121))</f>
        <v>0</v>
      </c>
      <c r="O122" s="41" t="str">
        <f>IF(Q121=0,"0",(O121/Q121))</f>
        <v>0</v>
      </c>
      <c r="P122" s="4"/>
    </row>
    <row r="123" spans="2:18" ht="13.5" thickBot="1">
      <c r="B123" s="40" t="s">
        <v>198</v>
      </c>
      <c r="C123" s="52"/>
      <c r="D123" s="42">
        <v>0</v>
      </c>
      <c r="E123" s="43">
        <v>0</v>
      </c>
      <c r="F123" s="43">
        <v>0</v>
      </c>
      <c r="G123" s="43">
        <v>0</v>
      </c>
      <c r="H123" s="43">
        <v>0</v>
      </c>
      <c r="I123" s="43">
        <v>0</v>
      </c>
      <c r="J123" s="43">
        <v>0</v>
      </c>
      <c r="K123" s="43">
        <v>0</v>
      </c>
      <c r="L123" s="43">
        <v>0</v>
      </c>
      <c r="M123" s="43">
        <v>0</v>
      </c>
      <c r="N123" s="43">
        <v>0</v>
      </c>
      <c r="O123" s="44">
        <v>0</v>
      </c>
      <c r="P123" s="4"/>
      <c r="Q123" s="45">
        <f>SUM(D123:O123)</f>
        <v>0</v>
      </c>
      <c r="R123" s="4" t="str">
        <f>IF(Q123=1,"Perfect",IF(Q123&lt;1,"ERROR Needs Edited"))</f>
        <v>ERROR Needs Edited</v>
      </c>
    </row>
    <row r="124" spans="2:18" ht="13.5" thickBot="1">
      <c r="C124" s="53"/>
    </row>
    <row r="125" spans="2:18" ht="13.5" thickTop="1">
      <c r="B125" s="48"/>
      <c r="C125" s="54"/>
      <c r="D125" s="48"/>
      <c r="E125" s="48"/>
      <c r="F125" s="48"/>
      <c r="G125" s="48"/>
      <c r="H125" s="48"/>
      <c r="I125" s="48"/>
      <c r="J125" s="48"/>
      <c r="K125" s="48"/>
      <c r="L125" s="48"/>
      <c r="M125" s="48"/>
      <c r="N125" s="48"/>
      <c r="O125" s="48"/>
      <c r="P125" s="48"/>
      <c r="Q125" s="48"/>
    </row>
    <row r="126" spans="2:18" ht="15.75">
      <c r="B126" s="46" t="s">
        <v>909</v>
      </c>
      <c r="C126" s="50" t="s">
        <v>180</v>
      </c>
    </row>
    <row r="127" spans="2:18">
      <c r="C127" s="51" t="s">
        <v>181</v>
      </c>
      <c r="D127" s="34" t="s">
        <v>182</v>
      </c>
      <c r="E127" s="34" t="s">
        <v>183</v>
      </c>
      <c r="F127" s="34" t="s">
        <v>184</v>
      </c>
      <c r="G127" s="34" t="s">
        <v>185</v>
      </c>
      <c r="H127" s="34" t="s">
        <v>186</v>
      </c>
      <c r="I127" s="34" t="s">
        <v>187</v>
      </c>
      <c r="J127" s="34" t="s">
        <v>188</v>
      </c>
      <c r="K127" s="34" t="s">
        <v>189</v>
      </c>
      <c r="L127" s="34" t="s">
        <v>190</v>
      </c>
      <c r="M127" s="34" t="s">
        <v>191</v>
      </c>
      <c r="N127" s="34" t="s">
        <v>192</v>
      </c>
      <c r="O127" s="34" t="s">
        <v>193</v>
      </c>
      <c r="Q127" s="34" t="s">
        <v>194</v>
      </c>
    </row>
    <row r="128" spans="2:18" ht="15">
      <c r="B128" s="47"/>
      <c r="C128" s="56" t="s">
        <v>207</v>
      </c>
      <c r="D128" s="308">
        <v>0</v>
      </c>
      <c r="E128" s="308">
        <v>0</v>
      </c>
      <c r="F128" s="308">
        <v>0</v>
      </c>
      <c r="G128" s="308">
        <v>0</v>
      </c>
      <c r="H128" s="308">
        <v>0</v>
      </c>
      <c r="I128" s="308">
        <v>0</v>
      </c>
      <c r="J128" s="308">
        <v>0</v>
      </c>
      <c r="K128" s="308">
        <v>0</v>
      </c>
      <c r="L128" s="308">
        <v>0</v>
      </c>
      <c r="M128" s="308">
        <v>0</v>
      </c>
      <c r="N128" s="308">
        <v>0</v>
      </c>
      <c r="O128" s="308">
        <v>0</v>
      </c>
      <c r="P128" s="4"/>
      <c r="Q128" s="35">
        <f>SUM(D128:O128)</f>
        <v>0</v>
      </c>
    </row>
    <row r="129" spans="2:18">
      <c r="C129" s="56" t="s">
        <v>206</v>
      </c>
      <c r="D129" s="308">
        <v>0</v>
      </c>
      <c r="E129" s="308">
        <v>0</v>
      </c>
      <c r="F129" s="308">
        <v>0</v>
      </c>
      <c r="G129" s="308">
        <v>0</v>
      </c>
      <c r="H129" s="308">
        <v>0</v>
      </c>
      <c r="I129" s="308">
        <v>0</v>
      </c>
      <c r="J129" s="308">
        <v>0</v>
      </c>
      <c r="K129" s="308">
        <v>0</v>
      </c>
      <c r="L129" s="308">
        <v>0</v>
      </c>
      <c r="M129" s="308">
        <v>0</v>
      </c>
      <c r="N129" s="308">
        <v>0</v>
      </c>
      <c r="O129" s="308">
        <v>0</v>
      </c>
      <c r="P129" s="4"/>
      <c r="Q129" s="35">
        <f>SUM(D129:O129)</f>
        <v>0</v>
      </c>
    </row>
    <row r="130" spans="2:18">
      <c r="B130" s="36"/>
      <c r="C130" s="56" t="s">
        <v>205</v>
      </c>
      <c r="D130" s="308">
        <v>0</v>
      </c>
      <c r="E130" s="308">
        <v>0</v>
      </c>
      <c r="F130" s="308">
        <v>0</v>
      </c>
      <c r="G130" s="308">
        <v>0</v>
      </c>
      <c r="H130" s="308">
        <v>0</v>
      </c>
      <c r="I130" s="308">
        <v>0</v>
      </c>
      <c r="J130" s="308">
        <v>0</v>
      </c>
      <c r="K130" s="308">
        <v>0</v>
      </c>
      <c r="L130" s="308">
        <v>0</v>
      </c>
      <c r="M130" s="308">
        <v>0</v>
      </c>
      <c r="N130" s="308">
        <v>0</v>
      </c>
      <c r="O130" s="308">
        <v>0</v>
      </c>
      <c r="P130" s="37"/>
      <c r="Q130" s="35">
        <f>SUM(D130:O130)</f>
        <v>0</v>
      </c>
    </row>
    <row r="131" spans="2:18">
      <c r="B131" s="38" t="s">
        <v>195</v>
      </c>
      <c r="C131" s="52" t="s">
        <v>196</v>
      </c>
      <c r="D131" s="39">
        <f t="shared" ref="D131:O131" si="16">SUM(D128:D130)</f>
        <v>0</v>
      </c>
      <c r="E131" s="39">
        <f t="shared" si="16"/>
        <v>0</v>
      </c>
      <c r="F131" s="39">
        <f t="shared" si="16"/>
        <v>0</v>
      </c>
      <c r="G131" s="39">
        <f t="shared" si="16"/>
        <v>0</v>
      </c>
      <c r="H131" s="39">
        <f t="shared" si="16"/>
        <v>0</v>
      </c>
      <c r="I131" s="39">
        <f t="shared" si="16"/>
        <v>0</v>
      </c>
      <c r="J131" s="39">
        <f t="shared" si="16"/>
        <v>0</v>
      </c>
      <c r="K131" s="39">
        <f t="shared" si="16"/>
        <v>0</v>
      </c>
      <c r="L131" s="39">
        <f t="shared" si="16"/>
        <v>0</v>
      </c>
      <c r="M131" s="39">
        <f t="shared" si="16"/>
        <v>0</v>
      </c>
      <c r="N131" s="39">
        <f t="shared" si="16"/>
        <v>0</v>
      </c>
      <c r="O131" s="39">
        <f t="shared" si="16"/>
        <v>0</v>
      </c>
      <c r="P131" s="4"/>
      <c r="Q131" s="35">
        <f>SUM(D131:O131)</f>
        <v>0</v>
      </c>
    </row>
    <row r="132" spans="2:18" ht="13.5" thickBot="1">
      <c r="B132" s="40" t="s">
        <v>197</v>
      </c>
      <c r="C132" s="52"/>
      <c r="D132" s="41" t="str">
        <f>IF(Q131=0,"0",(D131/Q131))</f>
        <v>0</v>
      </c>
      <c r="E132" s="41" t="str">
        <f>IF(Q131=0,"0",(E131/Q131))</f>
        <v>0</v>
      </c>
      <c r="F132" s="41" t="str">
        <f>IF(Q131=0,"0",(F131/Q131))</f>
        <v>0</v>
      </c>
      <c r="G132" s="41" t="str">
        <f>IF(Q131=0,"0",(G131/Q131))</f>
        <v>0</v>
      </c>
      <c r="H132" s="41" t="str">
        <f>IF(Q131=0,"0",(H131/Q131))</f>
        <v>0</v>
      </c>
      <c r="I132" s="41" t="str">
        <f>IF(Q131=0,"0",(I131/Q131))</f>
        <v>0</v>
      </c>
      <c r="J132" s="41" t="str">
        <f>IF(Q131=0,"0",(J131/Q131))</f>
        <v>0</v>
      </c>
      <c r="K132" s="41" t="str">
        <f>IF(Q131=0,"0",(K131/Q131))</f>
        <v>0</v>
      </c>
      <c r="L132" s="41" t="str">
        <f>IF(Q131=0,"0",(L131/Q131))</f>
        <v>0</v>
      </c>
      <c r="M132" s="41" t="str">
        <f>IF(Q131=0,"0",(M131/Q131))</f>
        <v>0</v>
      </c>
      <c r="N132" s="41" t="str">
        <f>IF(Q131=0,"0",(N131/Q131))</f>
        <v>0</v>
      </c>
      <c r="O132" s="41" t="str">
        <f>IF(Q131=0,"0",(O131/Q131))</f>
        <v>0</v>
      </c>
      <c r="P132" s="4"/>
    </row>
    <row r="133" spans="2:18" ht="13.5" thickBot="1">
      <c r="B133" s="40" t="s">
        <v>198</v>
      </c>
      <c r="C133" s="52"/>
      <c r="D133" s="42">
        <v>0</v>
      </c>
      <c r="E133" s="43">
        <v>0</v>
      </c>
      <c r="F133" s="43">
        <v>0</v>
      </c>
      <c r="G133" s="43">
        <v>0</v>
      </c>
      <c r="H133" s="43">
        <v>0</v>
      </c>
      <c r="I133" s="43">
        <v>0</v>
      </c>
      <c r="J133" s="43">
        <v>0</v>
      </c>
      <c r="K133" s="43">
        <v>0</v>
      </c>
      <c r="L133" s="43">
        <v>0</v>
      </c>
      <c r="M133" s="43">
        <v>0</v>
      </c>
      <c r="N133" s="43">
        <v>0</v>
      </c>
      <c r="O133" s="44">
        <v>0</v>
      </c>
      <c r="P133" s="4"/>
      <c r="Q133" s="45">
        <f>SUM(D133:O133)</f>
        <v>0</v>
      </c>
      <c r="R133" s="4" t="str">
        <f>IF(Q133=1,"Perfect",IF(Q133&lt;1,"ERROR Needs Edited"))</f>
        <v>ERROR Needs Edited</v>
      </c>
    </row>
    <row r="134" spans="2:18" ht="13.5" thickBot="1">
      <c r="C134" s="53"/>
    </row>
    <row r="135" spans="2:18" ht="13.5" thickTop="1">
      <c r="B135" s="48"/>
      <c r="C135" s="54"/>
      <c r="D135" s="48"/>
      <c r="E135" s="48"/>
      <c r="F135" s="48"/>
      <c r="G135" s="48"/>
      <c r="H135" s="48"/>
      <c r="I135" s="48"/>
      <c r="J135" s="48"/>
      <c r="K135" s="48"/>
      <c r="L135" s="48"/>
      <c r="M135" s="48"/>
      <c r="N135" s="48"/>
      <c r="O135" s="48"/>
      <c r="P135" s="48"/>
      <c r="Q135" s="48"/>
    </row>
    <row r="136" spans="2:18" ht="15.75">
      <c r="B136" s="46" t="s">
        <v>910</v>
      </c>
      <c r="C136" s="50" t="s">
        <v>180</v>
      </c>
    </row>
    <row r="137" spans="2:18">
      <c r="C137" s="51" t="s">
        <v>181</v>
      </c>
      <c r="D137" s="34" t="s">
        <v>182</v>
      </c>
      <c r="E137" s="34" t="s">
        <v>183</v>
      </c>
      <c r="F137" s="34" t="s">
        <v>184</v>
      </c>
      <c r="G137" s="34" t="s">
        <v>185</v>
      </c>
      <c r="H137" s="34" t="s">
        <v>186</v>
      </c>
      <c r="I137" s="34" t="s">
        <v>187</v>
      </c>
      <c r="J137" s="34" t="s">
        <v>188</v>
      </c>
      <c r="K137" s="34" t="s">
        <v>189</v>
      </c>
      <c r="L137" s="34" t="s">
        <v>190</v>
      </c>
      <c r="M137" s="34" t="s">
        <v>191</v>
      </c>
      <c r="N137" s="34" t="s">
        <v>192</v>
      </c>
      <c r="O137" s="34" t="s">
        <v>193</v>
      </c>
      <c r="Q137" s="34" t="s">
        <v>194</v>
      </c>
    </row>
    <row r="138" spans="2:18" ht="15">
      <c r="B138" s="47"/>
      <c r="C138" s="56" t="s">
        <v>207</v>
      </c>
      <c r="D138" s="308">
        <v>0</v>
      </c>
      <c r="E138" s="308">
        <v>0</v>
      </c>
      <c r="F138" s="308">
        <v>0</v>
      </c>
      <c r="G138" s="308">
        <v>0</v>
      </c>
      <c r="H138" s="308">
        <v>0</v>
      </c>
      <c r="I138" s="308">
        <v>0</v>
      </c>
      <c r="J138" s="308">
        <v>0</v>
      </c>
      <c r="K138" s="308">
        <v>0</v>
      </c>
      <c r="L138" s="308">
        <v>0</v>
      </c>
      <c r="M138" s="308">
        <v>0</v>
      </c>
      <c r="N138" s="308">
        <v>0</v>
      </c>
      <c r="O138" s="308">
        <v>0</v>
      </c>
      <c r="P138" s="4"/>
      <c r="Q138" s="35">
        <f>SUM(D138:O138)</f>
        <v>0</v>
      </c>
    </row>
    <row r="139" spans="2:18">
      <c r="C139" s="56" t="s">
        <v>206</v>
      </c>
      <c r="D139" s="308">
        <v>0</v>
      </c>
      <c r="E139" s="308">
        <v>0</v>
      </c>
      <c r="F139" s="308">
        <v>0</v>
      </c>
      <c r="G139" s="308">
        <v>0</v>
      </c>
      <c r="H139" s="308">
        <v>0</v>
      </c>
      <c r="I139" s="308">
        <v>0</v>
      </c>
      <c r="J139" s="308">
        <v>0</v>
      </c>
      <c r="K139" s="308">
        <v>0</v>
      </c>
      <c r="L139" s="308">
        <v>0</v>
      </c>
      <c r="M139" s="308">
        <v>0</v>
      </c>
      <c r="N139" s="308">
        <v>0</v>
      </c>
      <c r="O139" s="308">
        <v>0</v>
      </c>
      <c r="P139" s="4"/>
      <c r="Q139" s="35">
        <f>SUM(D139:O139)</f>
        <v>0</v>
      </c>
    </row>
    <row r="140" spans="2:18">
      <c r="B140" s="36"/>
      <c r="C140" s="56" t="s">
        <v>205</v>
      </c>
      <c r="D140" s="308">
        <v>0</v>
      </c>
      <c r="E140" s="308">
        <v>0</v>
      </c>
      <c r="F140" s="308">
        <v>0</v>
      </c>
      <c r="G140" s="308">
        <v>0</v>
      </c>
      <c r="H140" s="308">
        <v>0</v>
      </c>
      <c r="I140" s="308">
        <v>0</v>
      </c>
      <c r="J140" s="308">
        <v>0</v>
      </c>
      <c r="K140" s="308">
        <v>0</v>
      </c>
      <c r="L140" s="308">
        <v>0</v>
      </c>
      <c r="M140" s="308">
        <v>0</v>
      </c>
      <c r="N140" s="308">
        <v>0</v>
      </c>
      <c r="O140" s="308">
        <v>0</v>
      </c>
      <c r="P140" s="37"/>
      <c r="Q140" s="35">
        <f>SUM(D140:O140)</f>
        <v>0</v>
      </c>
    </row>
    <row r="141" spans="2:18">
      <c r="B141" s="38" t="s">
        <v>195</v>
      </c>
      <c r="C141" s="52" t="s">
        <v>196</v>
      </c>
      <c r="D141" s="39">
        <f t="shared" ref="D141:O141" si="17">SUM(D138:D140)</f>
        <v>0</v>
      </c>
      <c r="E141" s="39">
        <f t="shared" si="17"/>
        <v>0</v>
      </c>
      <c r="F141" s="39">
        <f t="shared" si="17"/>
        <v>0</v>
      </c>
      <c r="G141" s="39">
        <f t="shared" si="17"/>
        <v>0</v>
      </c>
      <c r="H141" s="39">
        <f t="shared" si="17"/>
        <v>0</v>
      </c>
      <c r="I141" s="39">
        <f t="shared" si="17"/>
        <v>0</v>
      </c>
      <c r="J141" s="39">
        <f t="shared" si="17"/>
        <v>0</v>
      </c>
      <c r="K141" s="39">
        <f t="shared" si="17"/>
        <v>0</v>
      </c>
      <c r="L141" s="39">
        <f t="shared" si="17"/>
        <v>0</v>
      </c>
      <c r="M141" s="39">
        <f t="shared" si="17"/>
        <v>0</v>
      </c>
      <c r="N141" s="39">
        <f t="shared" si="17"/>
        <v>0</v>
      </c>
      <c r="O141" s="39">
        <f t="shared" si="17"/>
        <v>0</v>
      </c>
      <c r="P141" s="4"/>
      <c r="Q141" s="35">
        <f>SUM(D141:O141)</f>
        <v>0</v>
      </c>
    </row>
    <row r="142" spans="2:18" ht="13.5" thickBot="1">
      <c r="B142" s="40" t="s">
        <v>197</v>
      </c>
      <c r="C142" s="52"/>
      <c r="D142" s="41" t="str">
        <f>IF(Q141=0,"0",(D141/Q141))</f>
        <v>0</v>
      </c>
      <c r="E142" s="41" t="str">
        <f>IF(Q141=0,"0",(E141/Q141))</f>
        <v>0</v>
      </c>
      <c r="F142" s="41" t="str">
        <f>IF(Q141=0,"0",(F141/Q141))</f>
        <v>0</v>
      </c>
      <c r="G142" s="41" t="str">
        <f>IF(Q141=0,"0",(G141/Q141))</f>
        <v>0</v>
      </c>
      <c r="H142" s="41" t="str">
        <f>IF(Q141=0,"0",(H141/Q141))</f>
        <v>0</v>
      </c>
      <c r="I142" s="41" t="str">
        <f>IF(Q141=0,"0",(I141/Q141))</f>
        <v>0</v>
      </c>
      <c r="J142" s="41" t="str">
        <f>IF(Q141=0,"0",(J141/Q141))</f>
        <v>0</v>
      </c>
      <c r="K142" s="41" t="str">
        <f>IF(Q141=0,"0",(K141/Q141))</f>
        <v>0</v>
      </c>
      <c r="L142" s="41" t="str">
        <f>IF(Q141=0,"0",(L141/Q141))</f>
        <v>0</v>
      </c>
      <c r="M142" s="41" t="str">
        <f>IF(Q141=0,"0",(M141/Q141))</f>
        <v>0</v>
      </c>
      <c r="N142" s="41" t="str">
        <f>IF(Q141=0,"0",(N141/Q141))</f>
        <v>0</v>
      </c>
      <c r="O142" s="41" t="str">
        <f>IF(Q141=0,"0",(O141/Q141))</f>
        <v>0</v>
      </c>
      <c r="P142" s="4"/>
    </row>
    <row r="143" spans="2:18" ht="13.5" thickBot="1">
      <c r="B143" s="40" t="s">
        <v>198</v>
      </c>
      <c r="C143" s="52"/>
      <c r="D143" s="42">
        <v>0</v>
      </c>
      <c r="E143" s="43">
        <v>0</v>
      </c>
      <c r="F143" s="43">
        <v>0</v>
      </c>
      <c r="G143" s="43">
        <v>0</v>
      </c>
      <c r="H143" s="43">
        <v>0</v>
      </c>
      <c r="I143" s="43">
        <v>0</v>
      </c>
      <c r="J143" s="43">
        <v>0</v>
      </c>
      <c r="K143" s="43">
        <v>0</v>
      </c>
      <c r="L143" s="43">
        <v>0</v>
      </c>
      <c r="M143" s="43">
        <v>0</v>
      </c>
      <c r="N143" s="43">
        <v>0</v>
      </c>
      <c r="O143" s="44">
        <v>0</v>
      </c>
      <c r="P143" s="4"/>
      <c r="Q143" s="45">
        <f>SUM(D143:O143)</f>
        <v>0</v>
      </c>
      <c r="R143" s="4" t="str">
        <f>IF(Q143=1,"Perfect",IF(Q143&lt;1,"ERROR Needs Edited"))</f>
        <v>ERROR Needs Edited</v>
      </c>
    </row>
    <row r="144" spans="2:18" ht="13.5" thickBot="1">
      <c r="C144" s="53"/>
    </row>
    <row r="145" spans="2:18" ht="13.5" thickTop="1">
      <c r="B145" s="48"/>
      <c r="C145" s="54"/>
      <c r="D145" s="48"/>
      <c r="E145" s="48"/>
      <c r="F145" s="48"/>
      <c r="G145" s="48"/>
      <c r="H145" s="48"/>
      <c r="I145" s="48"/>
      <c r="J145" s="48"/>
      <c r="K145" s="48"/>
      <c r="L145" s="48"/>
      <c r="M145" s="48"/>
      <c r="N145" s="48"/>
      <c r="O145" s="48"/>
      <c r="P145" s="48"/>
      <c r="Q145" s="48"/>
    </row>
    <row r="146" spans="2:18" ht="15.75">
      <c r="B146" s="46" t="s">
        <v>219</v>
      </c>
      <c r="C146" s="50" t="s">
        <v>180</v>
      </c>
    </row>
    <row r="147" spans="2:18">
      <c r="C147" s="51" t="s">
        <v>181</v>
      </c>
      <c r="D147" s="34" t="s">
        <v>182</v>
      </c>
      <c r="E147" s="34" t="s">
        <v>183</v>
      </c>
      <c r="F147" s="34" t="s">
        <v>184</v>
      </c>
      <c r="G147" s="34" t="s">
        <v>185</v>
      </c>
      <c r="H147" s="34" t="s">
        <v>186</v>
      </c>
      <c r="I147" s="34" t="s">
        <v>187</v>
      </c>
      <c r="J147" s="34" t="s">
        <v>188</v>
      </c>
      <c r="K147" s="34" t="s">
        <v>189</v>
      </c>
      <c r="L147" s="34" t="s">
        <v>190</v>
      </c>
      <c r="M147" s="34" t="s">
        <v>191</v>
      </c>
      <c r="N147" s="34" t="s">
        <v>192</v>
      </c>
      <c r="O147" s="34" t="s">
        <v>193</v>
      </c>
      <c r="Q147" s="34" t="s">
        <v>194</v>
      </c>
    </row>
    <row r="148" spans="2:18" ht="15">
      <c r="B148" s="47"/>
      <c r="C148" s="56" t="s">
        <v>207</v>
      </c>
      <c r="D148" s="308">
        <v>0</v>
      </c>
      <c r="E148" s="308">
        <v>0</v>
      </c>
      <c r="F148" s="308">
        <v>0</v>
      </c>
      <c r="G148" s="308">
        <v>0</v>
      </c>
      <c r="H148" s="308">
        <v>0</v>
      </c>
      <c r="I148" s="308">
        <v>0</v>
      </c>
      <c r="J148" s="308">
        <v>0</v>
      </c>
      <c r="K148" s="308">
        <v>0</v>
      </c>
      <c r="L148" s="308">
        <v>0</v>
      </c>
      <c r="M148" s="308">
        <v>0</v>
      </c>
      <c r="N148" s="308">
        <v>0</v>
      </c>
      <c r="O148" s="308">
        <v>0</v>
      </c>
      <c r="P148" s="4"/>
      <c r="Q148" s="35">
        <f>SUM(D148:O148)</f>
        <v>0</v>
      </c>
    </row>
    <row r="149" spans="2:18">
      <c r="C149" s="56" t="s">
        <v>206</v>
      </c>
      <c r="D149" s="308">
        <v>0</v>
      </c>
      <c r="E149" s="308">
        <v>0</v>
      </c>
      <c r="F149" s="308">
        <v>0</v>
      </c>
      <c r="G149" s="308">
        <v>0</v>
      </c>
      <c r="H149" s="308">
        <v>0</v>
      </c>
      <c r="I149" s="308">
        <v>0</v>
      </c>
      <c r="J149" s="308">
        <v>0</v>
      </c>
      <c r="K149" s="308">
        <v>0</v>
      </c>
      <c r="L149" s="308">
        <v>0</v>
      </c>
      <c r="M149" s="308">
        <v>0</v>
      </c>
      <c r="N149" s="308">
        <v>0</v>
      </c>
      <c r="O149" s="308">
        <v>0</v>
      </c>
      <c r="P149" s="4"/>
      <c r="Q149" s="35">
        <f>SUM(D149:O149)</f>
        <v>0</v>
      </c>
    </row>
    <row r="150" spans="2:18">
      <c r="B150" s="36"/>
      <c r="C150" s="56" t="s">
        <v>205</v>
      </c>
      <c r="D150" s="308">
        <v>0</v>
      </c>
      <c r="E150" s="308">
        <v>0</v>
      </c>
      <c r="F150" s="308">
        <v>0</v>
      </c>
      <c r="G150" s="308">
        <v>0</v>
      </c>
      <c r="H150" s="308">
        <v>0</v>
      </c>
      <c r="I150" s="308">
        <v>0</v>
      </c>
      <c r="J150" s="308">
        <v>0</v>
      </c>
      <c r="K150" s="308">
        <v>0</v>
      </c>
      <c r="L150" s="308">
        <v>0</v>
      </c>
      <c r="M150" s="308">
        <v>0</v>
      </c>
      <c r="N150" s="308">
        <v>0</v>
      </c>
      <c r="O150" s="308">
        <v>0</v>
      </c>
      <c r="P150" s="37"/>
      <c r="Q150" s="35">
        <f>SUM(D150:O150)</f>
        <v>0</v>
      </c>
    </row>
    <row r="151" spans="2:18">
      <c r="B151" s="38" t="s">
        <v>195</v>
      </c>
      <c r="C151" s="52" t="s">
        <v>196</v>
      </c>
      <c r="D151" s="39">
        <f t="shared" ref="D151:O151" si="18">SUM(D148:D150)</f>
        <v>0</v>
      </c>
      <c r="E151" s="39">
        <f t="shared" si="18"/>
        <v>0</v>
      </c>
      <c r="F151" s="39">
        <f t="shared" si="18"/>
        <v>0</v>
      </c>
      <c r="G151" s="39">
        <f t="shared" si="18"/>
        <v>0</v>
      </c>
      <c r="H151" s="39">
        <f t="shared" si="18"/>
        <v>0</v>
      </c>
      <c r="I151" s="39">
        <f t="shared" si="18"/>
        <v>0</v>
      </c>
      <c r="J151" s="39">
        <f t="shared" si="18"/>
        <v>0</v>
      </c>
      <c r="K151" s="39">
        <f t="shared" si="18"/>
        <v>0</v>
      </c>
      <c r="L151" s="39">
        <f t="shared" si="18"/>
        <v>0</v>
      </c>
      <c r="M151" s="39">
        <f t="shared" si="18"/>
        <v>0</v>
      </c>
      <c r="N151" s="39">
        <f t="shared" si="18"/>
        <v>0</v>
      </c>
      <c r="O151" s="39">
        <f t="shared" si="18"/>
        <v>0</v>
      </c>
      <c r="P151" s="4"/>
      <c r="Q151" s="35">
        <f>SUM(D151:O151)</f>
        <v>0</v>
      </c>
    </row>
    <row r="152" spans="2:18" ht="13.5" thickBot="1">
      <c r="B152" s="40" t="s">
        <v>197</v>
      </c>
      <c r="C152" s="52"/>
      <c r="D152" s="41" t="str">
        <f>IF(Q151=0,"0",(D151/Q151))</f>
        <v>0</v>
      </c>
      <c r="E152" s="41" t="str">
        <f>IF(Q151=0,"0",(E151/Q151))</f>
        <v>0</v>
      </c>
      <c r="F152" s="41" t="str">
        <f>IF(Q151=0,"0",(F151/Q151))</f>
        <v>0</v>
      </c>
      <c r="G152" s="41" t="str">
        <f>IF(Q151=0,"0",(G151/Q151))</f>
        <v>0</v>
      </c>
      <c r="H152" s="41" t="str">
        <f>IF(Q151=0,"0",(H151/Q151))</f>
        <v>0</v>
      </c>
      <c r="I152" s="41" t="str">
        <f>IF(Q151=0,"0",(I151/Q151))</f>
        <v>0</v>
      </c>
      <c r="J152" s="41" t="str">
        <f>IF(Q151=0,"0",(J151/Q151))</f>
        <v>0</v>
      </c>
      <c r="K152" s="41" t="str">
        <f>IF(Q151=0,"0",(K151/Q151))</f>
        <v>0</v>
      </c>
      <c r="L152" s="41" t="str">
        <f>IF(Q151=0,"0",(L151/Q151))</f>
        <v>0</v>
      </c>
      <c r="M152" s="41" t="str">
        <f>IF(Q151=0,"0",(M151/Q151))</f>
        <v>0</v>
      </c>
      <c r="N152" s="41" t="str">
        <f>IF(Q151=0,"0",(N151/Q151))</f>
        <v>0</v>
      </c>
      <c r="O152" s="41" t="str">
        <f>IF(Q151=0,"0",(O151/Q151))</f>
        <v>0</v>
      </c>
      <c r="P152" s="4"/>
    </row>
    <row r="153" spans="2:18" ht="13.5" thickBot="1">
      <c r="B153" s="40" t="s">
        <v>198</v>
      </c>
      <c r="C153" s="52"/>
      <c r="D153" s="42">
        <v>0</v>
      </c>
      <c r="E153" s="43">
        <v>0</v>
      </c>
      <c r="F153" s="43">
        <v>0</v>
      </c>
      <c r="G153" s="43">
        <v>0</v>
      </c>
      <c r="H153" s="43">
        <v>0</v>
      </c>
      <c r="I153" s="43">
        <v>0</v>
      </c>
      <c r="J153" s="43">
        <v>0</v>
      </c>
      <c r="K153" s="43">
        <v>0</v>
      </c>
      <c r="L153" s="43">
        <v>0</v>
      </c>
      <c r="M153" s="43">
        <v>0</v>
      </c>
      <c r="N153" s="43">
        <v>0</v>
      </c>
      <c r="O153" s="44">
        <v>0</v>
      </c>
      <c r="P153" s="4"/>
      <c r="Q153" s="45">
        <f>SUM(D153:O153)</f>
        <v>0</v>
      </c>
      <c r="R153" s="4" t="str">
        <f>IF(Q153=1,"Perfect",IF(Q153&lt;1,"ERROR Needs Edited"))</f>
        <v>ERROR Needs Edited</v>
      </c>
    </row>
  </sheetData>
  <phoneticPr fontId="0" type="noConversion"/>
  <pageMargins left="0.75" right="0.75" top="1" bottom="1" header="0.5" footer="0.5"/>
  <pageSetup orientation="portrait" horizontalDpi="4294967293"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8643-56C5-4817-90FF-BA292DE36BCA}">
  <dimension ref="B2:R24"/>
  <sheetViews>
    <sheetView zoomScaleNormal="100" zoomScalePageLayoutView="150" workbookViewId="0"/>
  </sheetViews>
  <sheetFormatPr defaultColWidth="11.7109375" defaultRowHeight="15.75"/>
  <cols>
    <col min="1" max="1" width="3" style="1416" customWidth="1"/>
    <col min="2" max="2" width="50.28515625" style="1416" customWidth="1"/>
    <col min="3" max="3" width="16" style="1416" customWidth="1"/>
    <col min="4" max="4" width="12" style="1416" bestFit="1" customWidth="1"/>
    <col min="5" max="10" width="11.7109375" style="1416"/>
    <col min="11" max="11" width="14.42578125" style="1416" bestFit="1" customWidth="1"/>
    <col min="12" max="12" width="13" style="1416" customWidth="1"/>
    <col min="13" max="13" width="13.85546875" style="1416" bestFit="1" customWidth="1"/>
    <col min="14" max="14" width="13.7109375" style="1416" bestFit="1" customWidth="1"/>
    <col min="15" max="15" width="16.42578125" style="1416" customWidth="1"/>
    <col min="16" max="16" width="26" style="1416" bestFit="1" customWidth="1"/>
    <col min="17" max="17" width="13.85546875" style="1416" customWidth="1"/>
    <col min="18" max="16384" width="11.7109375" style="1416"/>
  </cols>
  <sheetData>
    <row r="2" spans="2:18" ht="26.25">
      <c r="B2" s="1957" t="s">
        <v>1591</v>
      </c>
      <c r="C2" s="1958"/>
      <c r="D2" s="1958"/>
      <c r="E2" s="1958"/>
      <c r="F2" s="1958"/>
      <c r="G2" s="1959" t="s">
        <v>1590</v>
      </c>
      <c r="H2" s="1960"/>
      <c r="I2" s="1958"/>
      <c r="J2" s="1958"/>
      <c r="K2" s="1958"/>
      <c r="L2" s="1958"/>
      <c r="M2" s="1958"/>
      <c r="N2" s="1958"/>
      <c r="O2" s="1958"/>
    </row>
    <row r="3" spans="2:18">
      <c r="B3" s="1418"/>
      <c r="C3" s="1418"/>
      <c r="D3" s="1418"/>
      <c r="E3" s="1418"/>
      <c r="F3" s="1418"/>
      <c r="G3" s="1418"/>
      <c r="H3" s="1418"/>
      <c r="I3" s="1418"/>
      <c r="J3" s="1418"/>
      <c r="K3" s="1418"/>
      <c r="L3" s="1418"/>
      <c r="M3" s="1418"/>
      <c r="N3" s="1418"/>
      <c r="O3" s="1418"/>
    </row>
    <row r="4" spans="2:18">
      <c r="B4" s="1418"/>
      <c r="C4" s="1418"/>
      <c r="D4" s="1418"/>
      <c r="E4" s="1418"/>
      <c r="F4" s="1418"/>
      <c r="G4" s="1418"/>
      <c r="H4" s="1418"/>
      <c r="I4" s="1418"/>
      <c r="J4" s="1418"/>
      <c r="K4" s="1418"/>
      <c r="L4" s="1418"/>
      <c r="M4" s="1418"/>
      <c r="N4" s="1418"/>
      <c r="O4" s="1418"/>
    </row>
    <row r="5" spans="2:18">
      <c r="B5" s="1418" t="s">
        <v>1589</v>
      </c>
      <c r="C5" s="1428"/>
      <c r="D5" s="1428"/>
      <c r="E5" s="1428"/>
      <c r="F5" s="1428"/>
      <c r="G5" s="1428"/>
      <c r="H5" s="1428"/>
      <c r="I5" s="1428"/>
      <c r="J5" s="1428"/>
      <c r="K5" s="1428"/>
      <c r="L5" s="1428"/>
      <c r="M5" s="1428"/>
      <c r="N5" s="1428"/>
      <c r="O5" s="1418"/>
    </row>
    <row r="6" spans="2:18">
      <c r="B6" s="1418" t="s">
        <v>1588</v>
      </c>
      <c r="C6" s="1427"/>
      <c r="D6" s="1427"/>
      <c r="E6" s="1427"/>
      <c r="F6" s="1427"/>
      <c r="G6" s="1427"/>
      <c r="H6" s="1427"/>
      <c r="I6" s="1427"/>
      <c r="J6" s="1427"/>
      <c r="K6" s="1427"/>
      <c r="L6" s="1427"/>
      <c r="M6" s="1427"/>
      <c r="N6" s="1427"/>
      <c r="O6" s="1418"/>
    </row>
    <row r="7" spans="2:18" ht="26.25">
      <c r="B7" s="1418"/>
      <c r="C7" s="1422" t="s">
        <v>427</v>
      </c>
      <c r="D7" s="1422" t="s">
        <v>428</v>
      </c>
      <c r="E7" s="1422" t="s">
        <v>401</v>
      </c>
      <c r="F7" s="1422" t="s">
        <v>402</v>
      </c>
      <c r="G7" s="1422" t="s">
        <v>186</v>
      </c>
      <c r="H7" s="1422" t="s">
        <v>403</v>
      </c>
      <c r="I7" s="1422" t="s">
        <v>404</v>
      </c>
      <c r="J7" s="1422" t="s">
        <v>431</v>
      </c>
      <c r="K7" s="1422" t="s">
        <v>432</v>
      </c>
      <c r="L7" s="1422" t="s">
        <v>434</v>
      </c>
      <c r="M7" s="1422" t="s">
        <v>435</v>
      </c>
      <c r="N7" s="1422" t="s">
        <v>436</v>
      </c>
      <c r="O7" s="2081" t="s">
        <v>194</v>
      </c>
      <c r="P7" s="1426" t="s">
        <v>1587</v>
      </c>
    </row>
    <row r="8" spans="2:18" ht="26.25">
      <c r="B8" s="1425" t="s">
        <v>1586</v>
      </c>
      <c r="C8" s="1429">
        <v>21</v>
      </c>
      <c r="D8" s="1429">
        <v>20</v>
      </c>
      <c r="E8" s="1429">
        <v>22</v>
      </c>
      <c r="F8" s="1429">
        <v>21</v>
      </c>
      <c r="G8" s="1429">
        <v>21</v>
      </c>
      <c r="H8" s="1429">
        <v>22</v>
      </c>
      <c r="I8" s="1429">
        <v>23</v>
      </c>
      <c r="J8" s="1429">
        <v>23</v>
      </c>
      <c r="K8" s="1429">
        <v>21</v>
      </c>
      <c r="L8" s="1429">
        <v>22</v>
      </c>
      <c r="M8" s="1429">
        <v>22</v>
      </c>
      <c r="N8" s="1429">
        <v>19</v>
      </c>
      <c r="O8" s="1423">
        <f>SUM(C8:N8)</f>
        <v>257</v>
      </c>
    </row>
    <row r="9" spans="2:18" ht="26.25">
      <c r="B9" s="1425" t="s">
        <v>1585</v>
      </c>
      <c r="C9" s="1949">
        <v>3</v>
      </c>
      <c r="D9" s="1949">
        <v>0</v>
      </c>
      <c r="E9" s="1949">
        <v>0</v>
      </c>
      <c r="F9" s="1949">
        <v>0</v>
      </c>
      <c r="G9" s="1949">
        <v>0</v>
      </c>
      <c r="H9" s="1949">
        <v>0</v>
      </c>
      <c r="I9" s="1949">
        <v>0</v>
      </c>
      <c r="J9" s="1949">
        <v>0</v>
      </c>
      <c r="K9" s="1949">
        <v>0</v>
      </c>
      <c r="L9" s="1949">
        <v>0</v>
      </c>
      <c r="M9" s="1949">
        <v>0</v>
      </c>
      <c r="N9" s="1949">
        <v>0</v>
      </c>
      <c r="O9" s="1423"/>
    </row>
    <row r="10" spans="2:18" ht="26.25">
      <c r="B10" s="1425" t="s">
        <v>1584</v>
      </c>
      <c r="C10" s="1424">
        <f t="shared" ref="C10:N10" si="0">+(C8*C9)</f>
        <v>63</v>
      </c>
      <c r="D10" s="1424">
        <f t="shared" si="0"/>
        <v>0</v>
      </c>
      <c r="E10" s="1424">
        <f t="shared" si="0"/>
        <v>0</v>
      </c>
      <c r="F10" s="1424">
        <f t="shared" si="0"/>
        <v>0</v>
      </c>
      <c r="G10" s="1424">
        <f t="shared" si="0"/>
        <v>0</v>
      </c>
      <c r="H10" s="1424">
        <f t="shared" si="0"/>
        <v>0</v>
      </c>
      <c r="I10" s="1424">
        <f t="shared" si="0"/>
        <v>0</v>
      </c>
      <c r="J10" s="1424">
        <f t="shared" si="0"/>
        <v>0</v>
      </c>
      <c r="K10" s="1424">
        <f t="shared" si="0"/>
        <v>0</v>
      </c>
      <c r="L10" s="1424">
        <f t="shared" si="0"/>
        <v>0</v>
      </c>
      <c r="M10" s="1424">
        <f t="shared" si="0"/>
        <v>0</v>
      </c>
      <c r="N10" s="1424">
        <f t="shared" si="0"/>
        <v>0</v>
      </c>
      <c r="O10" s="1423">
        <f>SUM(C10:N10)</f>
        <v>63</v>
      </c>
    </row>
    <row r="11" spans="2:18" ht="26.25">
      <c r="B11" s="2078" t="s">
        <v>1583</v>
      </c>
      <c r="C11" s="1949">
        <v>12</v>
      </c>
      <c r="D11" s="1949">
        <v>0</v>
      </c>
      <c r="E11" s="1949">
        <v>0</v>
      </c>
      <c r="F11" s="1949">
        <v>0</v>
      </c>
      <c r="G11" s="1949">
        <v>0</v>
      </c>
      <c r="H11" s="1949">
        <v>0</v>
      </c>
      <c r="I11" s="1949">
        <v>0</v>
      </c>
      <c r="J11" s="1949">
        <v>0</v>
      </c>
      <c r="K11" s="1949">
        <v>0</v>
      </c>
      <c r="L11" s="1949">
        <v>0</v>
      </c>
      <c r="M11" s="1949">
        <v>0</v>
      </c>
      <c r="N11" s="1949">
        <v>0</v>
      </c>
      <c r="O11" s="1423">
        <f>SUM(C11:N11)</f>
        <v>12</v>
      </c>
      <c r="R11" s="2080" t="s">
        <v>1582</v>
      </c>
    </row>
    <row r="12" spans="2:18" ht="37.5" customHeight="1">
      <c r="B12" s="2083" t="s">
        <v>1581</v>
      </c>
      <c r="C12" s="2082">
        <f t="shared" ref="C12:O12" si="1">C11/C10</f>
        <v>0.19047619047619047</v>
      </c>
      <c r="D12" s="2082" t="e">
        <f t="shared" si="1"/>
        <v>#DIV/0!</v>
      </c>
      <c r="E12" s="2082" t="e">
        <f t="shared" si="1"/>
        <v>#DIV/0!</v>
      </c>
      <c r="F12" s="2082" t="e">
        <f t="shared" si="1"/>
        <v>#DIV/0!</v>
      </c>
      <c r="G12" s="2082" t="e">
        <f t="shared" si="1"/>
        <v>#DIV/0!</v>
      </c>
      <c r="H12" s="2082" t="e">
        <f t="shared" si="1"/>
        <v>#DIV/0!</v>
      </c>
      <c r="I12" s="2082" t="e">
        <f t="shared" si="1"/>
        <v>#DIV/0!</v>
      </c>
      <c r="J12" s="2082" t="e">
        <f t="shared" si="1"/>
        <v>#DIV/0!</v>
      </c>
      <c r="K12" s="2082" t="e">
        <f t="shared" si="1"/>
        <v>#DIV/0!</v>
      </c>
      <c r="L12" s="2082" t="e">
        <f t="shared" si="1"/>
        <v>#DIV/0!</v>
      </c>
      <c r="M12" s="2082" t="e">
        <f t="shared" si="1"/>
        <v>#DIV/0!</v>
      </c>
      <c r="N12" s="2082" t="e">
        <f t="shared" si="1"/>
        <v>#DIV/0!</v>
      </c>
      <c r="O12" s="2085">
        <f t="shared" si="1"/>
        <v>0.19047619047619047</v>
      </c>
      <c r="P12" s="2084">
        <v>0.8</v>
      </c>
      <c r="R12" s="2079" t="s">
        <v>1580</v>
      </c>
    </row>
    <row r="13" spans="2:18" ht="26.25">
      <c r="B13" s="2078" t="s">
        <v>1579</v>
      </c>
      <c r="C13" s="1421"/>
      <c r="D13" s="1421">
        <f>+(($C11+$D11)/($C10+$D10))</f>
        <v>0.19047619047619047</v>
      </c>
      <c r="E13" s="1421">
        <f>+(($C11+$D11+$E11)/($E10+$C10+$D10))</f>
        <v>0.19047619047619047</v>
      </c>
      <c r="F13" s="1421">
        <f>+(($C11+$D11+$E11+$F11)/($F10+$E10+$C10+$D10))</f>
        <v>0.19047619047619047</v>
      </c>
      <c r="G13" s="1421">
        <f>+(($C11+$D11+$E11+$F11+$G11)/($G10+$F10+$E10+$C10+$D10))</f>
        <v>0.19047619047619047</v>
      </c>
      <c r="H13" s="1421">
        <f>+(($C11+$D11+$E11+$F11+$G11+$H11)/($G10+$F10+$E10+$C10+$D10+$H10))</f>
        <v>0.19047619047619047</v>
      </c>
      <c r="I13" s="1421">
        <f>+(($C11+$D11+$E11+$F11+$G11+$H11+$I11)/($G10+$F10+$E10+$C10+$D10+$H10+$I10))</f>
        <v>0.19047619047619047</v>
      </c>
      <c r="J13" s="1421">
        <f>+(($C11+$D11+$E11+$F11+$G11+$H11+$I11+$J11)/($J10+$G10+$F10+$E10+$C10+$D10+$H10+$I10))</f>
        <v>0.19047619047619047</v>
      </c>
      <c r="K13" s="1421">
        <f>+(($C11+$D11+$E11+$F11+$G11+$H11+$I11+$J11+$K11)/($K10+$J10+$G10+$F10+$E10+$C10+$D10+$H10+$I10))</f>
        <v>0.19047619047619047</v>
      </c>
      <c r="L13" s="1421">
        <f>+(($C11+$D11+$E11+$F11+$G11+$H11+$I11+$J11+$K11+$L11)/($L10+$K10+$J10+$G10+$F10+$E10+$C10+$D10+$H10+$I10))</f>
        <v>0.19047619047619047</v>
      </c>
      <c r="M13" s="1421">
        <f>+(($C11+$D11+$E11+$F11+$G11+$H11+$I11+$J11+$K11+$L11+$M11)/($M10+$L10+$K10+$J10+$G10+$F10+$E10+$C10+$D10+$H10+$I10))</f>
        <v>0.19047619047619047</v>
      </c>
      <c r="N13" s="1421">
        <f>+(($C11+$D11+$E11+$F11+$G11+$H11+$I11+$J11+$K11+$L11+$M11+$N11)/($N10+$M10+$L10+$K10+$J10+$G10+$F10+$E10+$C10+$D10+$H10+$I10))</f>
        <v>0.19047619047619047</v>
      </c>
      <c r="O13" s="1420">
        <f>O12/O11</f>
        <v>1.5873015873015872E-2</v>
      </c>
      <c r="R13" s="2080" t="s">
        <v>1578</v>
      </c>
    </row>
    <row r="14" spans="2:18">
      <c r="B14" s="1419" t="s">
        <v>2679</v>
      </c>
      <c r="C14" s="1418"/>
      <c r="D14" s="1418"/>
      <c r="E14" s="1418"/>
      <c r="F14" s="1418"/>
      <c r="G14" s="1418"/>
      <c r="H14" s="1418"/>
      <c r="I14" s="1418"/>
      <c r="J14" s="1418"/>
      <c r="K14" s="1418"/>
      <c r="L14" s="1418"/>
      <c r="M14" s="1418"/>
      <c r="N14" s="1418"/>
      <c r="O14" s="1418"/>
    </row>
    <row r="15" spans="2:18">
      <c r="B15" s="1419" t="s">
        <v>2675</v>
      </c>
      <c r="C15" s="1430">
        <v>0</v>
      </c>
      <c r="D15" s="1430">
        <v>0</v>
      </c>
      <c r="E15" s="1430">
        <v>0</v>
      </c>
      <c r="F15" s="1430">
        <v>0</v>
      </c>
      <c r="G15" s="1430">
        <v>0</v>
      </c>
      <c r="H15" s="1430">
        <v>0</v>
      </c>
      <c r="I15" s="1430">
        <v>0</v>
      </c>
      <c r="J15" s="1430">
        <v>0</v>
      </c>
      <c r="K15" s="1430">
        <v>0</v>
      </c>
      <c r="L15" s="1430">
        <v>0</v>
      </c>
      <c r="M15" s="1430">
        <v>0</v>
      </c>
      <c r="N15" s="1430">
        <v>0</v>
      </c>
      <c r="O15" s="1418"/>
    </row>
    <row r="16" spans="2:18">
      <c r="B16" s="1419" t="s">
        <v>1577</v>
      </c>
      <c r="C16" s="1430">
        <v>0</v>
      </c>
      <c r="D16" s="1430">
        <v>0</v>
      </c>
      <c r="E16" s="1430">
        <v>0</v>
      </c>
      <c r="F16" s="1430"/>
      <c r="G16" s="1430">
        <v>0</v>
      </c>
      <c r="H16" s="1430">
        <v>0</v>
      </c>
      <c r="I16" s="1430">
        <v>0</v>
      </c>
      <c r="J16" s="1430">
        <v>0</v>
      </c>
      <c r="K16" s="1430">
        <v>0</v>
      </c>
      <c r="L16" s="1430">
        <v>0</v>
      </c>
      <c r="M16" s="1430">
        <v>0</v>
      </c>
      <c r="N16" s="1430">
        <v>0</v>
      </c>
      <c r="O16" s="1418"/>
    </row>
    <row r="17" spans="2:15">
      <c r="B17" s="1419" t="s">
        <v>1576</v>
      </c>
      <c r="C17" s="1430">
        <v>0</v>
      </c>
      <c r="D17" s="1430">
        <v>0</v>
      </c>
      <c r="E17" s="1430">
        <v>0</v>
      </c>
      <c r="F17" s="1430">
        <v>0</v>
      </c>
      <c r="G17" s="1430">
        <v>0</v>
      </c>
      <c r="H17" s="1430">
        <v>0</v>
      </c>
      <c r="I17" s="1430">
        <v>0</v>
      </c>
      <c r="J17" s="1430">
        <v>0</v>
      </c>
      <c r="K17" s="1430">
        <v>0</v>
      </c>
      <c r="L17" s="1430">
        <v>0</v>
      </c>
      <c r="M17" s="1430">
        <v>0</v>
      </c>
      <c r="N17" s="1430">
        <v>0</v>
      </c>
      <c r="O17" s="1418"/>
    </row>
    <row r="18" spans="2:15">
      <c r="B18" s="1419" t="s">
        <v>1575</v>
      </c>
      <c r="C18" s="1430">
        <v>0</v>
      </c>
      <c r="D18" s="1430">
        <v>0</v>
      </c>
      <c r="E18" s="1430">
        <v>0</v>
      </c>
      <c r="F18" s="1430">
        <v>0</v>
      </c>
      <c r="G18" s="1430">
        <v>0</v>
      </c>
      <c r="H18" s="1430">
        <v>0</v>
      </c>
      <c r="I18" s="1430">
        <v>0</v>
      </c>
      <c r="J18" s="1430">
        <v>0</v>
      </c>
      <c r="K18" s="1430">
        <v>0</v>
      </c>
      <c r="L18" s="1430">
        <v>0</v>
      </c>
      <c r="M18" s="1430">
        <v>0</v>
      </c>
      <c r="N18" s="1430">
        <v>0</v>
      </c>
      <c r="O18" s="1418"/>
    </row>
    <row r="19" spans="2:15">
      <c r="B19" s="1419" t="s">
        <v>477</v>
      </c>
      <c r="C19" s="1430">
        <v>0</v>
      </c>
      <c r="D19" s="1430">
        <v>0</v>
      </c>
      <c r="E19" s="1430">
        <v>0</v>
      </c>
      <c r="F19" s="1430">
        <v>0</v>
      </c>
      <c r="G19" s="1430">
        <v>0</v>
      </c>
      <c r="H19" s="1430">
        <v>0</v>
      </c>
      <c r="I19" s="1430">
        <v>0</v>
      </c>
      <c r="J19" s="1430">
        <v>0</v>
      </c>
      <c r="K19" s="1430">
        <v>0</v>
      </c>
      <c r="L19" s="1430">
        <v>0</v>
      </c>
      <c r="M19" s="1430">
        <v>0</v>
      </c>
      <c r="N19" s="1430">
        <v>0</v>
      </c>
      <c r="O19" s="1418"/>
    </row>
    <row r="20" spans="2:15">
      <c r="B20" s="1419" t="s">
        <v>2678</v>
      </c>
      <c r="C20" s="1430">
        <v>0</v>
      </c>
      <c r="D20" s="1430">
        <v>0</v>
      </c>
      <c r="E20" s="1430"/>
      <c r="F20" s="1430"/>
      <c r="G20" s="1430">
        <v>0</v>
      </c>
      <c r="H20" s="1430">
        <v>0</v>
      </c>
      <c r="I20" s="1430">
        <v>0</v>
      </c>
      <c r="J20" s="1430">
        <v>0</v>
      </c>
      <c r="K20" s="1430">
        <v>0</v>
      </c>
      <c r="L20" s="1430">
        <v>0</v>
      </c>
      <c r="M20" s="1430">
        <v>0</v>
      </c>
      <c r="N20" s="1430">
        <v>0</v>
      </c>
      <c r="O20" s="1418"/>
    </row>
    <row r="23" spans="2:15">
      <c r="B23" s="1417" t="s">
        <v>2677</v>
      </c>
      <c r="C23" s="1417"/>
      <c r="D23" s="1417"/>
      <c r="E23" s="1417"/>
    </row>
    <row r="24" spans="2:15">
      <c r="B24" s="1417" t="s">
        <v>2676</v>
      </c>
      <c r="C24" s="1417"/>
      <c r="D24" s="1417"/>
      <c r="E24" s="1417"/>
    </row>
  </sheetData>
  <pageMargins left="0.75" right="0.75" top="1" bottom="1" header="0.5" footer="0.5"/>
  <pageSetup orientation="portrait" horizontalDpi="4294967292" verticalDpi="4294967292"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5723C-9571-40DA-ABEE-D662DB31A6B7}">
  <dimension ref="A2:DF107"/>
  <sheetViews>
    <sheetView topLeftCell="A3" zoomScaleNormal="100" workbookViewId="0">
      <selection activeCell="A3" sqref="A3"/>
    </sheetView>
  </sheetViews>
  <sheetFormatPr defaultRowHeight="12.75"/>
  <cols>
    <col min="1" max="1" width="4.140625" customWidth="1"/>
    <col min="2" max="2" width="34" customWidth="1"/>
    <col min="3" max="4" width="35.5703125" customWidth="1"/>
    <col min="5" max="5" width="29" customWidth="1"/>
    <col min="6" max="6" width="13" customWidth="1"/>
    <col min="7" max="7" width="11.85546875" customWidth="1"/>
    <col min="8" max="8" width="18" customWidth="1"/>
    <col min="9" max="9" width="15.7109375" customWidth="1"/>
    <col min="10" max="10" width="17" customWidth="1"/>
    <col min="11" max="11" width="17.7109375" customWidth="1"/>
    <col min="12" max="12" width="11.7109375" customWidth="1"/>
    <col min="13" max="13" width="12.5703125" customWidth="1"/>
    <col min="14" max="14" width="12.28515625" customWidth="1"/>
  </cols>
  <sheetData>
    <row r="2" spans="1:110" ht="18.75">
      <c r="A2" s="1606"/>
      <c r="B2" s="1607" t="s">
        <v>1766</v>
      </c>
      <c r="D2" s="1608"/>
      <c r="E2" s="1608"/>
      <c r="G2" s="1609" t="s">
        <v>1767</v>
      </c>
      <c r="L2" s="1610" t="s">
        <v>1768</v>
      </c>
    </row>
    <row r="3" spans="1:110" ht="23.25">
      <c r="A3" s="1608"/>
      <c r="B3" s="1611" t="s">
        <v>1769</v>
      </c>
      <c r="C3" s="1608"/>
      <c r="D3" s="1608"/>
      <c r="E3" s="1608"/>
      <c r="L3" s="2086" t="s">
        <v>2681</v>
      </c>
      <c r="T3" s="548" t="s">
        <v>2514</v>
      </c>
    </row>
    <row r="4" spans="1:110">
      <c r="A4" s="1612"/>
      <c r="B4" s="1968" t="s">
        <v>1770</v>
      </c>
      <c r="C4" s="1969"/>
      <c r="D4" s="1969"/>
      <c r="E4" s="1969"/>
      <c r="G4" s="4">
        <v>1</v>
      </c>
      <c r="H4" s="1613" t="s">
        <v>1771</v>
      </c>
      <c r="L4" s="1614" t="s">
        <v>1772</v>
      </c>
    </row>
    <row r="5" spans="1:110" ht="19.5">
      <c r="A5" s="1606"/>
      <c r="B5" s="1615"/>
      <c r="C5" s="1616"/>
      <c r="D5" s="1616" t="s">
        <v>1773</v>
      </c>
      <c r="E5" s="1616"/>
      <c r="G5" s="4">
        <v>2</v>
      </c>
      <c r="H5" s="1613" t="s">
        <v>1774</v>
      </c>
      <c r="S5" s="1867"/>
      <c r="T5" s="1867"/>
    </row>
    <row r="6" spans="1:110" ht="15.75">
      <c r="A6" s="1606"/>
      <c r="B6" s="1606"/>
      <c r="C6" s="1616"/>
      <c r="D6" s="1616"/>
      <c r="E6" s="1616"/>
      <c r="G6" s="4">
        <v>3</v>
      </c>
      <c r="H6" s="1613" t="s">
        <v>1775</v>
      </c>
      <c r="S6" s="1867"/>
      <c r="T6" s="1867"/>
      <c r="U6" s="16" t="s">
        <v>2434</v>
      </c>
      <c r="AG6" s="1867"/>
      <c r="AH6" s="16" t="s">
        <v>2478</v>
      </c>
      <c r="AT6" s="1867"/>
      <c r="AU6" s="16" t="s">
        <v>2490</v>
      </c>
      <c r="BE6" s="1867"/>
      <c r="BF6" s="16" t="s">
        <v>2496</v>
      </c>
      <c r="BO6" s="1867"/>
      <c r="BP6" s="16" t="s">
        <v>2506</v>
      </c>
      <c r="CB6" s="1867"/>
      <c r="CC6" s="16" t="s">
        <v>2515</v>
      </c>
      <c r="CN6" s="1867"/>
      <c r="CO6" s="16" t="s">
        <v>2519</v>
      </c>
      <c r="DA6" s="1867"/>
      <c r="DB6" s="16" t="s">
        <v>2682</v>
      </c>
    </row>
    <row r="7" spans="1:110" ht="15.75">
      <c r="A7" s="1612"/>
      <c r="B7" s="1968" t="s">
        <v>1776</v>
      </c>
      <c r="C7" s="1969"/>
      <c r="D7" s="1969"/>
      <c r="E7" s="1969"/>
      <c r="G7" s="4"/>
      <c r="H7" s="1613"/>
      <c r="S7" s="1867"/>
      <c r="T7" s="1870">
        <v>1</v>
      </c>
      <c r="U7" s="1870" t="s">
        <v>2443</v>
      </c>
      <c r="V7" s="1867"/>
      <c r="W7" s="1867"/>
      <c r="X7" s="1867"/>
      <c r="Y7" s="1867"/>
      <c r="Z7" s="1867"/>
      <c r="AA7" s="1867"/>
      <c r="AB7" s="1867"/>
      <c r="AC7" s="1867"/>
      <c r="AD7" s="1867"/>
      <c r="AE7" s="1867"/>
      <c r="AF7" s="1867"/>
      <c r="AG7" s="1870">
        <v>1</v>
      </c>
      <c r="AH7" s="1870" t="s">
        <v>2479</v>
      </c>
      <c r="AI7" s="1867"/>
      <c r="AJ7" s="1867"/>
      <c r="AK7" s="1867"/>
      <c r="AL7" s="1867"/>
      <c r="AM7" s="1867"/>
      <c r="AN7" s="1867"/>
      <c r="AO7" s="1867"/>
      <c r="AP7" s="1867"/>
      <c r="AQ7" s="1867"/>
      <c r="AT7" s="1870">
        <v>1</v>
      </c>
      <c r="AU7" s="1870" t="s">
        <v>2495</v>
      </c>
      <c r="AV7" s="1867"/>
      <c r="BE7" s="1870"/>
      <c r="BF7" s="1870"/>
      <c r="BG7" s="1867"/>
      <c r="BO7" s="1870">
        <v>1</v>
      </c>
      <c r="BP7" s="1870" t="s">
        <v>2507</v>
      </c>
      <c r="BQ7" s="1867"/>
      <c r="BR7" s="1867"/>
      <c r="BS7" s="1867"/>
      <c r="BT7" s="1867"/>
      <c r="BU7" s="1867"/>
      <c r="CB7" s="1870">
        <v>1</v>
      </c>
      <c r="CC7" s="1870" t="s">
        <v>2495</v>
      </c>
      <c r="CD7" s="1867"/>
      <c r="CN7" s="1870">
        <v>1</v>
      </c>
      <c r="CO7" s="1870" t="s">
        <v>2443</v>
      </c>
      <c r="CP7" s="1867"/>
      <c r="CQ7" s="1867"/>
      <c r="CR7" s="1867"/>
      <c r="CS7" s="1867"/>
      <c r="DA7" s="1870">
        <v>1</v>
      </c>
      <c r="DB7" s="1870" t="s">
        <v>2523</v>
      </c>
      <c r="DC7" s="1867"/>
      <c r="DD7" s="1867"/>
      <c r="DE7" s="1867"/>
      <c r="DF7" s="1867"/>
    </row>
    <row r="8" spans="1:110" ht="15.75">
      <c r="A8" s="1612"/>
      <c r="B8" s="1968" t="s">
        <v>1777</v>
      </c>
      <c r="C8" s="1969"/>
      <c r="D8" s="1969"/>
      <c r="E8" s="1969"/>
      <c r="G8" s="4">
        <v>4</v>
      </c>
      <c r="H8" s="1613" t="s">
        <v>1778</v>
      </c>
      <c r="S8" s="1867"/>
      <c r="T8" s="1870">
        <v>2</v>
      </c>
      <c r="U8" s="1870" t="s">
        <v>2460</v>
      </c>
      <c r="V8" s="1870"/>
      <c r="W8" s="1867"/>
      <c r="X8" s="1867"/>
      <c r="Y8" s="1867"/>
      <c r="Z8" s="1867"/>
      <c r="AA8" s="1867"/>
      <c r="AB8" s="1867"/>
      <c r="AC8" s="1867"/>
      <c r="AD8" s="1867"/>
      <c r="AE8" s="1867"/>
      <c r="AF8" s="1867"/>
      <c r="AG8" s="1870">
        <v>2</v>
      </c>
      <c r="AH8" s="1870" t="s">
        <v>2460</v>
      </c>
      <c r="AI8" s="1870"/>
      <c r="AJ8" s="1867"/>
      <c r="AK8" s="1867"/>
      <c r="AL8" s="1867"/>
      <c r="AM8" s="1867"/>
      <c r="AN8" s="1867"/>
      <c r="AO8" s="1867"/>
      <c r="AP8" s="1867"/>
      <c r="AQ8" s="1867"/>
      <c r="AT8" s="1870">
        <v>2</v>
      </c>
      <c r="AU8" s="1870" t="s">
        <v>2460</v>
      </c>
      <c r="AV8" s="1870"/>
      <c r="BE8" s="1870"/>
      <c r="BF8" s="1870"/>
      <c r="BG8" s="1870"/>
      <c r="BO8" s="1870">
        <v>2</v>
      </c>
      <c r="BP8" s="1870" t="s">
        <v>2460</v>
      </c>
      <c r="BQ8" s="1870"/>
      <c r="BR8" s="1867"/>
      <c r="BS8" s="1867"/>
      <c r="BT8" s="1867"/>
      <c r="BU8" s="1867"/>
      <c r="CB8" s="1870">
        <v>2</v>
      </c>
      <c r="CC8" s="1870" t="s">
        <v>2460</v>
      </c>
      <c r="CD8" s="1870"/>
      <c r="CN8" s="1870">
        <v>2</v>
      </c>
      <c r="CO8" s="1870" t="s">
        <v>2460</v>
      </c>
      <c r="CP8" s="1870"/>
      <c r="CQ8" s="1867"/>
      <c r="CR8" s="1867"/>
      <c r="CS8" s="1867"/>
      <c r="DA8" s="1870">
        <v>2</v>
      </c>
      <c r="DB8" s="1870" t="s">
        <v>2460</v>
      </c>
      <c r="DC8" s="1870"/>
      <c r="DD8" s="1867"/>
      <c r="DE8" s="1867"/>
      <c r="DF8" s="1867"/>
    </row>
    <row r="9" spans="1:110" ht="15.75">
      <c r="A9" s="1612"/>
      <c r="B9" s="1612"/>
      <c r="C9" s="1617"/>
      <c r="D9" s="1617"/>
      <c r="E9" s="1617"/>
      <c r="G9" s="4">
        <v>5</v>
      </c>
      <c r="H9" s="1613" t="s">
        <v>1779</v>
      </c>
      <c r="S9" s="1867"/>
      <c r="T9" s="1870">
        <v>3</v>
      </c>
      <c r="U9" s="1870" t="s">
        <v>2459</v>
      </c>
      <c r="V9" s="1870"/>
      <c r="W9" s="1867"/>
      <c r="X9" s="1867"/>
      <c r="Y9" s="1867"/>
      <c r="Z9" s="1867"/>
      <c r="AA9" s="1867"/>
      <c r="AB9" s="1867"/>
      <c r="AC9" s="1867"/>
      <c r="AD9" s="1867"/>
      <c r="AE9" s="1867"/>
      <c r="AF9" s="1867"/>
      <c r="AG9" s="1870">
        <v>3</v>
      </c>
      <c r="AH9" s="1870" t="s">
        <v>2459</v>
      </c>
      <c r="AI9" s="1870"/>
      <c r="AJ9" s="1867"/>
      <c r="AK9" s="1867"/>
      <c r="AL9" s="1867"/>
      <c r="AM9" s="1867"/>
      <c r="AN9" s="1867"/>
      <c r="AO9" s="1867"/>
      <c r="AP9" s="1867"/>
      <c r="AQ9" s="1867"/>
      <c r="AT9" s="1870"/>
      <c r="AU9" s="1870"/>
      <c r="AV9" s="1870"/>
      <c r="BE9" s="1870"/>
      <c r="BF9" s="1870"/>
      <c r="BG9" s="1870"/>
      <c r="BO9" s="1870">
        <v>3</v>
      </c>
      <c r="BP9" s="1870" t="s">
        <v>2459</v>
      </c>
      <c r="BQ9" s="1870"/>
      <c r="BR9" s="1867"/>
      <c r="BS9" s="1867"/>
      <c r="BT9" s="1867"/>
      <c r="BU9" s="1867"/>
      <c r="CB9" s="1870"/>
      <c r="CC9" s="1870"/>
      <c r="CD9" s="1870"/>
      <c r="CN9" s="1870">
        <v>3</v>
      </c>
      <c r="CO9" s="1870" t="s">
        <v>2459</v>
      </c>
      <c r="CP9" s="1870"/>
      <c r="CQ9" s="1867"/>
      <c r="CR9" s="1867"/>
      <c r="CS9" s="1867"/>
      <c r="DA9" s="1870">
        <v>3</v>
      </c>
      <c r="DB9" s="1870" t="s">
        <v>2459</v>
      </c>
      <c r="DC9" s="1870"/>
      <c r="DD9" s="1867"/>
      <c r="DE9" s="1867"/>
      <c r="DF9" s="1867"/>
    </row>
    <row r="10" spans="1:110" ht="15">
      <c r="A10" s="1612"/>
      <c r="B10" s="1612"/>
      <c r="C10" s="1617"/>
      <c r="D10" s="1617"/>
      <c r="E10" s="1617"/>
      <c r="G10" s="4">
        <v>6</v>
      </c>
      <c r="H10" s="1613" t="s">
        <v>1780</v>
      </c>
      <c r="S10" s="1867"/>
      <c r="T10" s="1867">
        <v>4</v>
      </c>
      <c r="U10" s="1867" t="s">
        <v>2415</v>
      </c>
      <c r="V10" s="1867"/>
      <c r="W10" s="1867"/>
      <c r="X10" s="1867"/>
      <c r="Y10" s="1867"/>
      <c r="Z10" s="1867"/>
      <c r="AA10" s="1867"/>
      <c r="AB10" s="1867"/>
      <c r="AC10" s="1867"/>
      <c r="AD10" s="1867"/>
      <c r="AE10" s="1867"/>
      <c r="AF10" s="1867"/>
      <c r="AG10" s="1867">
        <v>4</v>
      </c>
      <c r="AH10" s="1867" t="s">
        <v>2491</v>
      </c>
      <c r="AI10" s="1867"/>
      <c r="AJ10" s="1867"/>
      <c r="AK10" s="1867"/>
      <c r="AL10" s="1867"/>
      <c r="AM10" s="1867"/>
      <c r="AN10" s="1867"/>
      <c r="AO10" s="1867"/>
      <c r="AP10" s="1867"/>
      <c r="AQ10" s="1867"/>
      <c r="AT10" s="1867">
        <v>4</v>
      </c>
      <c r="AU10" s="1867" t="s">
        <v>2492</v>
      </c>
      <c r="AV10" s="1867"/>
      <c r="BE10" s="1867">
        <v>4</v>
      </c>
      <c r="BF10" s="1867" t="s">
        <v>2497</v>
      </c>
      <c r="BG10" s="1867"/>
      <c r="BO10" s="1867">
        <v>4</v>
      </c>
      <c r="BP10" s="1867" t="s">
        <v>2508</v>
      </c>
      <c r="BQ10" s="1867"/>
      <c r="BR10" s="1867"/>
      <c r="BS10" s="1867"/>
      <c r="BT10" s="1867"/>
      <c r="BU10" s="1867"/>
      <c r="CB10" s="1867">
        <v>4</v>
      </c>
      <c r="CC10" s="1867" t="s">
        <v>2518</v>
      </c>
      <c r="CD10" s="1867"/>
      <c r="CN10" s="1867">
        <v>4</v>
      </c>
      <c r="CO10" s="1867" t="s">
        <v>2683</v>
      </c>
      <c r="CP10" s="1867"/>
      <c r="CQ10" s="1867"/>
      <c r="CR10" s="1867"/>
      <c r="CS10" s="1867"/>
      <c r="DA10" s="1867">
        <v>4</v>
      </c>
      <c r="DB10" s="1867" t="s">
        <v>2524</v>
      </c>
      <c r="DC10" s="1867"/>
      <c r="DD10" s="1867"/>
      <c r="DE10" s="1867"/>
      <c r="DF10" s="1867"/>
    </row>
    <row r="11" spans="1:110" ht="15.75">
      <c r="A11" s="1612"/>
      <c r="B11" s="1612"/>
      <c r="C11" s="1617"/>
      <c r="D11" s="1617"/>
      <c r="E11" s="1617"/>
      <c r="G11" s="4">
        <v>7</v>
      </c>
      <c r="H11" s="1613" t="s">
        <v>1781</v>
      </c>
      <c r="S11" s="1868"/>
      <c r="T11" s="1867">
        <v>5</v>
      </c>
      <c r="U11" s="1867" t="s">
        <v>2414</v>
      </c>
      <c r="V11" s="1867"/>
      <c r="W11" s="1867"/>
      <c r="X11" s="1867"/>
      <c r="Y11" s="1867"/>
      <c r="Z11" s="1867"/>
      <c r="AA11" s="1867"/>
      <c r="AB11" s="1867"/>
      <c r="AC11" s="1867"/>
      <c r="AD11" s="1867"/>
      <c r="AE11" s="1867"/>
      <c r="AF11" s="1867"/>
      <c r="AG11" s="1867">
        <v>5</v>
      </c>
      <c r="AH11" s="1867" t="s">
        <v>2480</v>
      </c>
      <c r="AI11" s="1867"/>
      <c r="AJ11" s="1867"/>
      <c r="AK11" s="1867"/>
      <c r="AL11" s="1867"/>
      <c r="AM11" s="1867"/>
      <c r="AN11" s="1867"/>
      <c r="AO11" s="1867"/>
      <c r="AP11" s="1867"/>
      <c r="AQ11" s="1867"/>
      <c r="AT11" s="1867">
        <v>5</v>
      </c>
      <c r="AU11" s="1867" t="s">
        <v>2493</v>
      </c>
      <c r="AV11" s="1867"/>
      <c r="BE11" s="1867">
        <v>5</v>
      </c>
      <c r="BF11" s="1867" t="s">
        <v>2498</v>
      </c>
      <c r="BG11" s="1867"/>
      <c r="BO11" s="1867">
        <v>5</v>
      </c>
      <c r="BP11" s="1867" t="s">
        <v>2480</v>
      </c>
      <c r="BQ11" s="1867"/>
      <c r="BR11" s="1867"/>
      <c r="BS11" s="1867"/>
      <c r="BT11" s="1867"/>
      <c r="BU11" s="1867"/>
      <c r="CB11" s="1867">
        <v>5</v>
      </c>
      <c r="CC11" s="1867" t="s">
        <v>2516</v>
      </c>
      <c r="CD11" s="1867"/>
      <c r="CN11" s="1867">
        <v>5</v>
      </c>
      <c r="CO11" s="1867" t="s">
        <v>2520</v>
      </c>
      <c r="CP11" s="1867"/>
      <c r="CQ11" s="1867"/>
      <c r="CR11" s="1867"/>
      <c r="CS11" s="1867"/>
      <c r="DA11" s="1867">
        <v>5</v>
      </c>
      <c r="DB11" s="1867" t="s">
        <v>2525</v>
      </c>
      <c r="DC11" s="1867"/>
      <c r="DD11" s="1867"/>
      <c r="DE11" s="1867"/>
      <c r="DF11" s="1867"/>
    </row>
    <row r="12" spans="1:110" ht="15">
      <c r="A12" s="1612"/>
      <c r="B12" s="1968" t="s">
        <v>1782</v>
      </c>
      <c r="C12" s="1969"/>
      <c r="D12" s="1969"/>
      <c r="E12" s="1969"/>
      <c r="G12" s="4"/>
      <c r="S12" s="1867"/>
      <c r="T12" s="1869">
        <v>6</v>
      </c>
      <c r="U12" s="1867" t="s">
        <v>2412</v>
      </c>
      <c r="V12" s="1867"/>
      <c r="W12" s="1867"/>
      <c r="X12" s="1867"/>
      <c r="Y12" s="1867"/>
      <c r="Z12" s="1867"/>
      <c r="AA12" s="1867"/>
      <c r="AB12" s="1867"/>
      <c r="AC12" s="1867"/>
      <c r="AD12" s="1867"/>
      <c r="AE12" s="1867"/>
      <c r="AF12" s="1867"/>
      <c r="AG12" s="1869">
        <v>6</v>
      </c>
      <c r="AH12" s="1867" t="s">
        <v>2481</v>
      </c>
      <c r="AI12" s="1867"/>
      <c r="AJ12" s="1867"/>
      <c r="AK12" s="1867"/>
      <c r="AL12" s="1867"/>
      <c r="AM12" s="1867"/>
      <c r="AN12" s="1867"/>
      <c r="AO12" s="1867"/>
      <c r="AP12" s="1867"/>
      <c r="AQ12" s="1867"/>
      <c r="AT12" s="1869">
        <v>6</v>
      </c>
      <c r="AU12" s="1867" t="s">
        <v>2494</v>
      </c>
      <c r="AV12" s="1867"/>
      <c r="BE12" s="1869">
        <v>6</v>
      </c>
      <c r="BF12" s="1867" t="s">
        <v>2499</v>
      </c>
      <c r="BG12" s="1867"/>
      <c r="BO12" s="1869">
        <v>6</v>
      </c>
      <c r="BP12" s="1867" t="s">
        <v>2509</v>
      </c>
      <c r="BQ12" s="1867"/>
      <c r="BR12" s="1867"/>
      <c r="BS12" s="1867"/>
      <c r="BT12" s="1867"/>
      <c r="BU12" s="1867"/>
      <c r="CB12" s="1869">
        <v>6</v>
      </c>
      <c r="CC12" s="1867" t="s">
        <v>2517</v>
      </c>
      <c r="CD12" s="1867"/>
      <c r="CN12" s="1869">
        <v>6</v>
      </c>
      <c r="CO12" s="1867" t="s">
        <v>2521</v>
      </c>
      <c r="CP12" s="1867"/>
      <c r="CQ12" s="1867"/>
      <c r="CR12" s="1867"/>
      <c r="CS12" s="1867"/>
      <c r="DA12" s="1869">
        <v>6</v>
      </c>
      <c r="DB12" s="1867" t="s">
        <v>2526</v>
      </c>
      <c r="DC12" s="1867"/>
      <c r="DD12" s="1867"/>
      <c r="DE12" s="1867"/>
      <c r="DF12" s="1867"/>
    </row>
    <row r="13" spans="1:110" ht="15">
      <c r="A13" s="1612"/>
      <c r="B13" s="1612"/>
      <c r="C13" s="1617"/>
      <c r="D13" s="1617"/>
      <c r="E13" s="1617"/>
      <c r="G13" s="4">
        <v>8</v>
      </c>
      <c r="H13" s="1620" t="s">
        <v>1784</v>
      </c>
      <c r="S13" s="1867"/>
      <c r="T13" s="1869">
        <v>7</v>
      </c>
      <c r="U13" s="1867" t="s">
        <v>2413</v>
      </c>
      <c r="V13" s="1867"/>
      <c r="W13" s="1867"/>
      <c r="X13" s="1867"/>
      <c r="Y13" s="1867"/>
      <c r="Z13" s="1867"/>
      <c r="AA13" s="1867"/>
      <c r="AB13" s="1867"/>
      <c r="AC13" s="1867"/>
      <c r="AD13" s="1867"/>
      <c r="AE13" s="1867"/>
      <c r="AF13" s="1867"/>
      <c r="AG13" s="1869">
        <v>7</v>
      </c>
      <c r="AH13" s="1867" t="s">
        <v>2413</v>
      </c>
      <c r="AI13" s="1867"/>
      <c r="AJ13" s="1867"/>
      <c r="AK13" s="1867"/>
      <c r="AL13" s="1867"/>
      <c r="AM13" s="1867"/>
      <c r="AN13" s="1867"/>
      <c r="AO13" s="1867"/>
      <c r="AP13" s="1867"/>
      <c r="AQ13" s="1867"/>
      <c r="AT13" s="1869">
        <v>7</v>
      </c>
      <c r="AU13" s="1867" t="s">
        <v>2413</v>
      </c>
      <c r="AV13" s="1867"/>
      <c r="BE13" s="1869">
        <v>7</v>
      </c>
      <c r="BF13" s="1867" t="s">
        <v>2413</v>
      </c>
      <c r="BG13" s="1867"/>
      <c r="BO13" s="1869">
        <v>7</v>
      </c>
      <c r="BP13" s="1867" t="s">
        <v>2413</v>
      </c>
      <c r="BQ13" s="1867"/>
      <c r="BR13" s="1867"/>
      <c r="BS13" s="1867"/>
      <c r="BT13" s="1867"/>
      <c r="BU13" s="1867"/>
      <c r="CB13" s="1869">
        <v>7</v>
      </c>
      <c r="CC13" s="1867" t="s">
        <v>2413</v>
      </c>
      <c r="CD13" s="1867"/>
      <c r="CN13" s="1869">
        <v>7</v>
      </c>
      <c r="CO13" s="1867" t="s">
        <v>2413</v>
      </c>
      <c r="CP13" s="1867"/>
      <c r="CQ13" s="1867"/>
      <c r="CR13" s="1867"/>
      <c r="CS13" s="1867"/>
      <c r="DA13" s="1869">
        <v>7</v>
      </c>
      <c r="DB13" s="1867" t="s">
        <v>2413</v>
      </c>
      <c r="DC13" s="1867"/>
      <c r="DD13" s="1867"/>
      <c r="DE13" s="1867"/>
      <c r="DF13" s="1867"/>
    </row>
    <row r="14" spans="1:110" ht="15">
      <c r="A14" s="1612"/>
      <c r="B14" s="1612"/>
      <c r="C14" s="1617"/>
      <c r="D14" s="1617"/>
      <c r="E14" s="1617"/>
      <c r="I14" s="1622" t="s">
        <v>1785</v>
      </c>
      <c r="L14" s="1622" t="s">
        <v>1786</v>
      </c>
      <c r="O14" s="1622"/>
      <c r="P14" s="1621" t="s">
        <v>1907</v>
      </c>
      <c r="S14" s="1867"/>
      <c r="T14" s="1867">
        <v>8</v>
      </c>
      <c r="U14" s="1867" t="s">
        <v>2416</v>
      </c>
      <c r="V14" s="1867"/>
      <c r="W14" s="1867"/>
      <c r="X14" s="1867"/>
      <c r="Y14" s="1867"/>
      <c r="Z14" s="1867"/>
      <c r="AA14" s="1867"/>
      <c r="AB14" s="1867"/>
      <c r="AC14" s="1867"/>
      <c r="AD14" s="1867"/>
      <c r="AE14" s="1867"/>
      <c r="AF14" s="1867"/>
      <c r="AG14" s="1867">
        <v>8</v>
      </c>
      <c r="AH14" s="1867" t="s">
        <v>2482</v>
      </c>
      <c r="AI14" s="1867"/>
      <c r="AJ14" s="1867"/>
      <c r="AK14" s="1867"/>
      <c r="AL14" s="1867"/>
      <c r="AM14" s="1867"/>
      <c r="AN14" s="1867"/>
      <c r="AO14" s="1867"/>
      <c r="AP14" s="1867"/>
      <c r="AQ14" s="1867"/>
      <c r="AT14" s="1867"/>
      <c r="AU14" s="1867"/>
      <c r="AV14" s="1867"/>
      <c r="BE14" s="1867"/>
      <c r="BF14" s="1867"/>
      <c r="BG14" s="1867"/>
      <c r="BO14" s="1867">
        <v>8</v>
      </c>
      <c r="BP14" s="1867" t="s">
        <v>2510</v>
      </c>
      <c r="BQ14" s="1867"/>
      <c r="BR14" s="1867"/>
      <c r="BS14" s="1867"/>
      <c r="BT14" s="1867"/>
      <c r="BU14" s="1867"/>
      <c r="CB14" s="1867"/>
      <c r="CC14" s="1867"/>
      <c r="CD14" s="1867"/>
      <c r="CN14" s="1867">
        <v>8</v>
      </c>
      <c r="CO14" s="1867"/>
      <c r="CP14" s="1867"/>
      <c r="CQ14" s="1867"/>
      <c r="CR14" s="1867"/>
      <c r="CS14" s="1867"/>
      <c r="DA14" s="1867">
        <v>8</v>
      </c>
      <c r="DB14" s="1867"/>
      <c r="DC14" s="1867"/>
      <c r="DD14" s="1867"/>
      <c r="DE14" s="1867"/>
      <c r="DF14" s="1867"/>
    </row>
    <row r="15" spans="1:110" ht="15">
      <c r="A15" s="1612"/>
      <c r="B15" s="1612"/>
      <c r="C15" s="1612"/>
      <c r="D15" s="1612"/>
      <c r="E15" s="1612"/>
      <c r="I15" s="1622" t="s">
        <v>1787</v>
      </c>
      <c r="L15" s="1622" t="s">
        <v>1788</v>
      </c>
      <c r="O15" s="1622"/>
      <c r="P15" s="1621" t="s">
        <v>2684</v>
      </c>
      <c r="S15" s="1867"/>
      <c r="T15" s="1867">
        <v>9</v>
      </c>
      <c r="U15" s="1867" t="s">
        <v>2444</v>
      </c>
      <c r="V15" s="1867"/>
      <c r="W15" s="1867"/>
      <c r="X15" s="1867"/>
      <c r="Y15" s="1867"/>
      <c r="Z15" s="1867"/>
      <c r="AA15" s="1867"/>
      <c r="AB15" s="1867"/>
      <c r="AC15" s="1867"/>
      <c r="AD15" s="1867"/>
      <c r="AE15" s="1867"/>
      <c r="AF15" s="1867"/>
      <c r="AG15" s="1867">
        <v>9</v>
      </c>
      <c r="AH15" s="1867" t="s">
        <v>2685</v>
      </c>
      <c r="AI15" s="1867"/>
      <c r="AJ15" s="1867"/>
      <c r="AK15" s="1867"/>
      <c r="AL15" s="1867"/>
      <c r="AM15" s="1867"/>
      <c r="AN15" s="1867"/>
      <c r="AO15" s="1867"/>
      <c r="AP15" s="1867"/>
      <c r="AQ15" s="1867"/>
      <c r="AT15" s="1867">
        <v>9</v>
      </c>
      <c r="AU15" s="1867" t="s">
        <v>2685</v>
      </c>
      <c r="AV15" s="1867"/>
      <c r="BE15" s="1867">
        <v>9</v>
      </c>
      <c r="BF15" s="1867" t="s">
        <v>2500</v>
      </c>
      <c r="BG15" s="1867"/>
      <c r="BO15" s="1867">
        <v>9</v>
      </c>
      <c r="BP15" s="1867" t="s">
        <v>2685</v>
      </c>
      <c r="BQ15" s="1867"/>
      <c r="BR15" s="1867"/>
      <c r="BS15" s="1867"/>
      <c r="BT15" s="1867"/>
      <c r="BU15" s="1867"/>
      <c r="CB15" s="1867">
        <v>9</v>
      </c>
      <c r="CC15" s="1867" t="s">
        <v>2685</v>
      </c>
      <c r="CD15" s="1867"/>
      <c r="CN15" s="1867">
        <v>9</v>
      </c>
      <c r="CO15" s="1867"/>
      <c r="CP15" s="1867"/>
      <c r="CQ15" s="1867"/>
      <c r="CR15" s="1867"/>
      <c r="CS15" s="1867"/>
      <c r="DA15" s="1867">
        <v>9</v>
      </c>
      <c r="DB15" s="1867"/>
      <c r="DC15" s="1867"/>
      <c r="DD15" s="1867"/>
      <c r="DE15" s="1867"/>
      <c r="DF15" s="1867"/>
    </row>
    <row r="16" spans="1:110" ht="15">
      <c r="B16" s="1968" t="s">
        <v>2686</v>
      </c>
      <c r="C16" s="1969"/>
      <c r="D16" s="1969"/>
      <c r="E16" s="1969"/>
      <c r="I16" s="1622" t="s">
        <v>1789</v>
      </c>
      <c r="L16" s="1622" t="s">
        <v>2687</v>
      </c>
      <c r="O16" s="1622"/>
      <c r="P16" s="1621" t="s">
        <v>2688</v>
      </c>
      <c r="S16" s="1867"/>
      <c r="T16" s="1867">
        <v>10</v>
      </c>
      <c r="U16" s="1867" t="s">
        <v>2417</v>
      </c>
      <c r="V16" s="1867"/>
      <c r="W16" s="1867"/>
      <c r="X16" s="1867"/>
      <c r="Y16" s="1867"/>
      <c r="Z16" s="1867"/>
      <c r="AA16" s="1867"/>
      <c r="AB16" s="1867"/>
      <c r="AC16" s="1867"/>
      <c r="AD16" s="1867"/>
      <c r="AE16" s="1867"/>
      <c r="AF16" s="1867"/>
      <c r="AG16" s="1867">
        <v>10</v>
      </c>
      <c r="AH16" s="1867" t="s">
        <v>2417</v>
      </c>
      <c r="AI16" s="1867"/>
      <c r="AJ16" s="1867"/>
      <c r="AK16" s="1867"/>
      <c r="AL16" s="1867"/>
      <c r="AM16" s="1867"/>
      <c r="AN16" s="1867"/>
      <c r="AO16" s="1867"/>
      <c r="AP16" s="1867"/>
      <c r="AQ16" s="1867"/>
      <c r="AT16" s="1867">
        <v>10</v>
      </c>
      <c r="AU16" s="1867" t="s">
        <v>2417</v>
      </c>
      <c r="AV16" s="1867"/>
      <c r="BE16" s="1867">
        <v>10</v>
      </c>
      <c r="BF16" s="1867" t="s">
        <v>2417</v>
      </c>
      <c r="BG16" s="1867"/>
      <c r="BO16" s="1867">
        <v>10</v>
      </c>
      <c r="BP16" s="1867" t="s">
        <v>2417</v>
      </c>
      <c r="BQ16" s="1867"/>
      <c r="BR16" s="1867"/>
      <c r="BS16" s="1867"/>
      <c r="BT16" s="1867"/>
      <c r="BU16" s="1867"/>
      <c r="CB16" s="1867">
        <v>10</v>
      </c>
      <c r="CC16" s="1867" t="s">
        <v>2417</v>
      </c>
      <c r="CD16" s="1867"/>
      <c r="CN16" s="1867">
        <v>10</v>
      </c>
      <c r="CO16" s="1867" t="s">
        <v>2417</v>
      </c>
      <c r="CP16" s="1867"/>
      <c r="CQ16" s="1867"/>
      <c r="CR16" s="1867"/>
      <c r="CS16" s="1867"/>
      <c r="DA16" s="1867">
        <v>10</v>
      </c>
      <c r="DB16" s="1867" t="s">
        <v>2417</v>
      </c>
      <c r="DC16" s="1867"/>
      <c r="DD16" s="1867"/>
      <c r="DE16" s="1867"/>
      <c r="DF16" s="1867"/>
    </row>
    <row r="17" spans="1:110" ht="15">
      <c r="I17" s="1622" t="s">
        <v>1791</v>
      </c>
      <c r="L17" s="1620" t="s">
        <v>1792</v>
      </c>
      <c r="O17" s="1622" t="s">
        <v>195</v>
      </c>
      <c r="P17" s="1901" t="s">
        <v>2573</v>
      </c>
      <c r="Q17" s="814"/>
      <c r="R17" s="814"/>
      <c r="S17" s="1902"/>
      <c r="T17" s="1867">
        <v>11</v>
      </c>
      <c r="U17" s="1867" t="s">
        <v>2436</v>
      </c>
      <c r="V17" s="1867"/>
      <c r="W17" s="1867"/>
      <c r="X17" s="1867"/>
      <c r="Y17" s="1867"/>
      <c r="Z17" s="1867"/>
      <c r="AA17" s="1867"/>
      <c r="AB17" s="1867"/>
      <c r="AC17" s="1867"/>
      <c r="AD17" s="1867"/>
      <c r="AE17" s="1867"/>
      <c r="AF17" s="1867"/>
      <c r="AG17" s="1867">
        <v>11</v>
      </c>
      <c r="AH17" s="1867" t="s">
        <v>2436</v>
      </c>
      <c r="AI17" s="1867"/>
      <c r="AJ17" s="1867"/>
      <c r="AK17" s="1867"/>
      <c r="AL17" s="1867"/>
      <c r="AM17" s="1867"/>
      <c r="AN17" s="1867"/>
      <c r="AO17" s="1867"/>
      <c r="AP17" s="1867"/>
      <c r="AQ17" s="1867"/>
      <c r="AT17" s="1867">
        <v>11</v>
      </c>
      <c r="AU17" s="1867" t="s">
        <v>2436</v>
      </c>
      <c r="AV17" s="1867"/>
      <c r="BE17" s="1867">
        <v>11</v>
      </c>
      <c r="BF17" s="1867" t="s">
        <v>2501</v>
      </c>
      <c r="BG17" s="1867"/>
      <c r="BO17" s="1867">
        <v>11</v>
      </c>
      <c r="BP17" s="1867" t="s">
        <v>2436</v>
      </c>
      <c r="BQ17" s="1867"/>
      <c r="BR17" s="1867"/>
      <c r="BS17" s="1867"/>
      <c r="BT17" s="1867"/>
      <c r="BU17" s="1867"/>
      <c r="CB17" s="1867">
        <v>11</v>
      </c>
      <c r="CC17" s="1867" t="s">
        <v>2436</v>
      </c>
      <c r="CD17" s="1867"/>
      <c r="CN17" s="1867">
        <v>11</v>
      </c>
      <c r="CO17" s="1867" t="s">
        <v>2436</v>
      </c>
      <c r="CP17" s="1867"/>
      <c r="CQ17" s="1867"/>
      <c r="CR17" s="1867"/>
      <c r="CS17" s="1867"/>
      <c r="DA17" s="1867">
        <v>11</v>
      </c>
      <c r="DB17" s="1867" t="s">
        <v>2527</v>
      </c>
      <c r="DC17" s="1867"/>
      <c r="DD17" s="1867"/>
      <c r="DE17" s="1867"/>
      <c r="DF17" s="1867"/>
    </row>
    <row r="18" spans="1:110" ht="15">
      <c r="I18" s="1622" t="s">
        <v>1794</v>
      </c>
      <c r="L18" s="1622" t="s">
        <v>1795</v>
      </c>
      <c r="S18" s="1867"/>
      <c r="T18" s="1867">
        <v>12</v>
      </c>
      <c r="U18" s="1867" t="s">
        <v>2445</v>
      </c>
      <c r="V18" s="1867"/>
      <c r="W18" s="1867"/>
      <c r="X18" s="1867"/>
      <c r="Y18" s="1867"/>
      <c r="Z18" s="1867"/>
      <c r="AA18" s="1867"/>
      <c r="AB18" s="1867"/>
      <c r="AC18" s="1867"/>
      <c r="AD18" s="1867"/>
      <c r="AE18" s="1867"/>
      <c r="AF18" s="1867"/>
      <c r="AG18" s="1867">
        <v>12</v>
      </c>
      <c r="AH18" s="1867" t="s">
        <v>2445</v>
      </c>
      <c r="AI18" s="1867"/>
      <c r="AJ18" s="1867"/>
      <c r="AK18" s="1867"/>
      <c r="AL18" s="1867"/>
      <c r="AM18" s="1867"/>
      <c r="AN18" s="1867"/>
      <c r="AO18" s="1867"/>
      <c r="AP18" s="1867"/>
      <c r="AQ18" s="1867"/>
      <c r="AT18" s="1867"/>
      <c r="AU18" s="1867"/>
      <c r="AV18" s="1867"/>
      <c r="BE18" s="1867"/>
      <c r="BF18" s="1867"/>
      <c r="BG18" s="1867"/>
      <c r="BO18" s="1867">
        <v>12</v>
      </c>
      <c r="BP18" s="1867" t="s">
        <v>2445</v>
      </c>
      <c r="BQ18" s="1867"/>
      <c r="BR18" s="1867"/>
      <c r="BS18" s="1867"/>
      <c r="BT18" s="1867"/>
      <c r="BU18" s="1867"/>
      <c r="CB18" s="1867"/>
      <c r="CC18" s="1867"/>
      <c r="CD18" s="1867"/>
      <c r="CN18" s="1867">
        <v>12</v>
      </c>
      <c r="CO18" s="1867" t="s">
        <v>2445</v>
      </c>
      <c r="CP18" s="1867"/>
      <c r="CQ18" s="1867"/>
      <c r="CR18" s="1867"/>
      <c r="CS18" s="1867"/>
      <c r="DA18" s="1867">
        <v>12</v>
      </c>
      <c r="DB18" s="1867"/>
      <c r="DC18" s="1867"/>
      <c r="DD18" s="1867"/>
      <c r="DE18" s="1867"/>
      <c r="DF18" s="1867"/>
    </row>
    <row r="19" spans="1:110" ht="15">
      <c r="I19" s="1622" t="s">
        <v>1796</v>
      </c>
      <c r="L19" s="1622" t="s">
        <v>1797</v>
      </c>
      <c r="S19" s="1867"/>
      <c r="T19" s="1867">
        <v>13</v>
      </c>
      <c r="U19" s="1867" t="s">
        <v>2428</v>
      </c>
      <c r="V19" s="1867"/>
      <c r="W19" s="1867"/>
      <c r="X19" s="1867"/>
      <c r="Y19" s="1867"/>
      <c r="Z19" s="1867"/>
      <c r="AA19" s="1867"/>
      <c r="AB19" s="1867"/>
      <c r="AC19" s="1867"/>
      <c r="AD19" s="1867"/>
      <c r="AE19" s="1867"/>
      <c r="AF19" s="1867"/>
      <c r="AG19" s="1867">
        <v>13</v>
      </c>
      <c r="AH19" s="1867" t="s">
        <v>2428</v>
      </c>
      <c r="AI19" s="1867"/>
      <c r="AJ19" s="1867"/>
      <c r="AK19" s="1867"/>
      <c r="AL19" s="1867"/>
      <c r="AM19" s="1867"/>
      <c r="AN19" s="1867"/>
      <c r="AO19" s="1867"/>
      <c r="AP19" s="1867"/>
      <c r="AQ19" s="1867"/>
      <c r="AT19" s="1867">
        <v>13</v>
      </c>
      <c r="AU19" s="1867" t="s">
        <v>2428</v>
      </c>
      <c r="AV19" s="1867"/>
      <c r="BE19" s="1867"/>
      <c r="BF19" s="1867"/>
      <c r="BG19" s="1867"/>
      <c r="BO19" s="1867">
        <v>13</v>
      </c>
      <c r="BP19" s="1867" t="s">
        <v>2428</v>
      </c>
      <c r="BQ19" s="1867"/>
      <c r="BR19" s="1867"/>
      <c r="BS19" s="1867"/>
      <c r="BT19" s="1867"/>
      <c r="BU19" s="1867"/>
      <c r="CB19" s="1867">
        <v>13</v>
      </c>
      <c r="CC19" s="1867" t="s">
        <v>2428</v>
      </c>
      <c r="CD19" s="1867"/>
      <c r="CN19" s="1867">
        <v>13</v>
      </c>
      <c r="CO19" s="1867" t="s">
        <v>2428</v>
      </c>
      <c r="CP19" s="1867"/>
      <c r="CQ19" s="1867"/>
      <c r="CR19" s="1867"/>
      <c r="CS19" s="1867"/>
      <c r="DA19" s="1867">
        <v>13</v>
      </c>
      <c r="DB19" s="1867" t="s">
        <v>2428</v>
      </c>
      <c r="DC19" s="1867"/>
      <c r="DD19" s="1867"/>
      <c r="DE19" s="1867"/>
      <c r="DF19" s="1867"/>
    </row>
    <row r="20" spans="1:110" ht="15.75">
      <c r="A20" s="1612"/>
      <c r="B20" s="1968" t="s">
        <v>2689</v>
      </c>
      <c r="C20" s="1969"/>
      <c r="D20" s="1969"/>
      <c r="E20" s="1969"/>
      <c r="S20" s="1867"/>
      <c r="T20" s="1869"/>
      <c r="U20" s="1870"/>
      <c r="V20" s="1867"/>
      <c r="W20" s="1867"/>
      <c r="X20" s="1867"/>
      <c r="Y20" s="1867"/>
      <c r="Z20" s="1867"/>
      <c r="AA20" s="1867"/>
      <c r="AB20" s="1867"/>
      <c r="AC20" s="1867"/>
      <c r="AD20" s="1867"/>
      <c r="AE20" s="1867"/>
      <c r="AF20" s="1867"/>
      <c r="AG20" s="1869"/>
      <c r="AH20" s="1870"/>
      <c r="AI20" s="1867"/>
      <c r="AJ20" s="1867"/>
      <c r="AK20" s="1867"/>
      <c r="AL20" s="1867"/>
      <c r="AM20" s="1867"/>
      <c r="AN20" s="1867"/>
      <c r="AO20" s="1867"/>
      <c r="AP20" s="1867"/>
      <c r="AQ20" s="1867"/>
      <c r="AT20" s="1869"/>
      <c r="AU20" s="1870"/>
      <c r="AV20" s="1867"/>
      <c r="BE20" s="1869"/>
      <c r="BF20" s="1870"/>
      <c r="BG20" s="1867"/>
      <c r="BO20" s="1869"/>
      <c r="BP20" s="1870"/>
      <c r="BQ20" s="1867"/>
      <c r="BR20" s="1867"/>
      <c r="BS20" s="1867"/>
      <c r="BT20" s="1867"/>
      <c r="BU20" s="1867"/>
      <c r="CB20" s="1869"/>
      <c r="CC20" s="1870"/>
      <c r="CD20" s="1867"/>
      <c r="CN20" s="1869"/>
      <c r="CO20" s="1870"/>
      <c r="CP20" s="1867"/>
      <c r="CQ20" s="1867"/>
      <c r="CR20" s="1867"/>
      <c r="CS20" s="1867"/>
      <c r="DA20" s="1869"/>
      <c r="DB20" s="1870"/>
      <c r="DC20" s="1867"/>
      <c r="DD20" s="1867"/>
      <c r="DE20" s="1867"/>
      <c r="DF20" s="1867"/>
    </row>
    <row r="21" spans="1:110" ht="15.75">
      <c r="A21" s="1612"/>
      <c r="B21" s="1612"/>
      <c r="C21" s="1623" t="s">
        <v>1799</v>
      </c>
      <c r="D21" s="1617"/>
      <c r="E21" s="1617"/>
      <c r="G21" s="1613" t="s">
        <v>1800</v>
      </c>
      <c r="H21" s="1872"/>
      <c r="I21" s="1613" t="s">
        <v>1801</v>
      </c>
      <c r="J21" s="1613" t="s">
        <v>1802</v>
      </c>
      <c r="K21" s="1872"/>
      <c r="L21" s="1613" t="s">
        <v>1803</v>
      </c>
      <c r="M21" s="1872"/>
      <c r="N21" s="1613" t="s">
        <v>1804</v>
      </c>
      <c r="O21" s="1872"/>
      <c r="P21" s="1873"/>
      <c r="Q21" s="1873"/>
      <c r="S21" s="1867"/>
      <c r="T21" s="1869"/>
      <c r="U21" s="1309" t="s">
        <v>2422</v>
      </c>
      <c r="V21" s="1867"/>
      <c r="W21" s="1867"/>
      <c r="X21" s="1867"/>
      <c r="Y21" s="1867"/>
      <c r="Z21" s="1867"/>
      <c r="AA21" s="1867"/>
      <c r="AB21" s="1867"/>
      <c r="AC21" s="1867"/>
      <c r="AD21" s="1867"/>
      <c r="AE21" s="1867"/>
      <c r="AF21" s="1867"/>
      <c r="AG21" s="1869"/>
      <c r="AH21" s="1309" t="s">
        <v>2422</v>
      </c>
      <c r="AI21" s="1867"/>
      <c r="AJ21" s="1867"/>
      <c r="AK21" s="1867"/>
      <c r="AL21" s="1867"/>
      <c r="AM21" s="1867"/>
      <c r="AN21" s="1867"/>
      <c r="AO21" s="1867"/>
      <c r="AP21" s="1867"/>
      <c r="AQ21" s="1867"/>
      <c r="AT21" s="1869"/>
      <c r="AU21" s="1309" t="s">
        <v>2422</v>
      </c>
      <c r="AV21" s="1867"/>
      <c r="BE21" s="1869"/>
      <c r="BF21" s="1309"/>
      <c r="BG21" s="1867"/>
      <c r="BO21" s="1869"/>
      <c r="BP21" s="1309" t="s">
        <v>2422</v>
      </c>
      <c r="BQ21" s="1867"/>
      <c r="BR21" s="1867"/>
      <c r="BS21" s="1867"/>
      <c r="BT21" s="1867"/>
      <c r="BU21" s="1867"/>
      <c r="CB21" s="1869"/>
      <c r="CC21" s="1309" t="s">
        <v>2422</v>
      </c>
      <c r="CD21" s="1867"/>
      <c r="CN21" s="1869"/>
      <c r="CO21" s="1309" t="s">
        <v>2422</v>
      </c>
      <c r="CP21" s="1867"/>
      <c r="CQ21" s="1867"/>
      <c r="CR21" s="1867"/>
      <c r="CS21" s="1867"/>
      <c r="DA21" s="1869"/>
      <c r="DB21" s="1309" t="s">
        <v>2422</v>
      </c>
      <c r="DC21" s="1867"/>
      <c r="DD21" s="1867"/>
      <c r="DE21" s="1867"/>
      <c r="DF21" s="1867"/>
    </row>
    <row r="22" spans="1:110" ht="15">
      <c r="A22" s="1612"/>
      <c r="B22" s="1612"/>
      <c r="C22" s="1617"/>
      <c r="D22" s="1617"/>
      <c r="E22" s="1617"/>
      <c r="G22" s="1872" t="s">
        <v>1805</v>
      </c>
      <c r="H22" s="1872"/>
      <c r="I22" s="1613" t="s">
        <v>1806</v>
      </c>
      <c r="J22" s="1872"/>
      <c r="K22" s="1872"/>
      <c r="L22" s="1872"/>
      <c r="M22" s="1872"/>
      <c r="N22" s="1872"/>
      <c r="O22" s="1872"/>
      <c r="P22" s="1873"/>
      <c r="Q22" s="1873"/>
      <c r="S22" s="1867"/>
      <c r="T22" s="1869"/>
      <c r="U22" s="1867" t="s">
        <v>2483</v>
      </c>
      <c r="V22" s="1867"/>
      <c r="W22" s="1867"/>
      <c r="X22" s="1867"/>
      <c r="Y22" s="1867"/>
      <c r="Z22" s="1867"/>
      <c r="AA22" s="1867"/>
      <c r="AB22" s="1867"/>
      <c r="AC22" s="1867"/>
      <c r="AD22" s="1867"/>
      <c r="AE22" s="1867"/>
      <c r="AF22" s="1867"/>
      <c r="AG22" s="1869"/>
      <c r="AH22" s="1867" t="s">
        <v>2483</v>
      </c>
      <c r="AI22" s="1867"/>
      <c r="AJ22" s="1867"/>
      <c r="AK22" s="1867"/>
      <c r="AL22" s="1867"/>
      <c r="AM22" s="1867"/>
      <c r="AN22" s="1867"/>
      <c r="AO22" s="1867"/>
      <c r="AP22" s="1867"/>
      <c r="AQ22" s="1867"/>
      <c r="AT22" s="1869"/>
      <c r="AU22" s="1867" t="s">
        <v>2483</v>
      </c>
      <c r="AV22" s="1867"/>
      <c r="BE22" s="1869"/>
      <c r="BF22" s="1867" t="s">
        <v>2502</v>
      </c>
      <c r="BG22" s="1867"/>
      <c r="BO22" s="1869"/>
      <c r="BP22" s="1867" t="s">
        <v>2483</v>
      </c>
      <c r="BQ22" s="1867"/>
      <c r="BR22" s="1867"/>
      <c r="BS22" s="1867"/>
      <c r="BT22" s="1867"/>
      <c r="BU22" s="1867"/>
      <c r="CB22" s="1869"/>
      <c r="CC22" s="1867" t="s">
        <v>2483</v>
      </c>
      <c r="CD22" s="1867"/>
      <c r="CN22" s="1869"/>
      <c r="CO22" s="1867" t="s">
        <v>2483</v>
      </c>
      <c r="CP22" s="1867"/>
      <c r="CQ22" s="1867"/>
      <c r="CR22" s="1867"/>
      <c r="CS22" s="1867"/>
      <c r="DA22" s="1869"/>
      <c r="DB22" s="1867" t="s">
        <v>2528</v>
      </c>
      <c r="DC22" s="1867"/>
      <c r="DD22" s="1867"/>
      <c r="DE22" s="1867"/>
      <c r="DF22" s="1867"/>
    </row>
    <row r="23" spans="1:110" ht="15">
      <c r="A23" s="1612"/>
      <c r="B23" s="1612"/>
      <c r="C23" s="1617"/>
      <c r="D23" s="1617"/>
      <c r="E23" s="1617"/>
      <c r="G23" s="1872" t="s">
        <v>1808</v>
      </c>
      <c r="H23" s="1872"/>
      <c r="I23" s="1872"/>
      <c r="J23" s="1872"/>
      <c r="K23" s="1872"/>
      <c r="L23" s="1872"/>
      <c r="M23" s="1872"/>
      <c r="N23" s="1872"/>
      <c r="O23" s="1872"/>
      <c r="P23" s="1873"/>
      <c r="Q23" s="1873"/>
      <c r="S23" s="1867"/>
      <c r="T23" s="1869"/>
      <c r="U23" s="1867" t="s">
        <v>2418</v>
      </c>
      <c r="V23" s="1867"/>
      <c r="W23" s="1867"/>
      <c r="X23" s="1867"/>
      <c r="Y23" s="1867"/>
      <c r="Z23" s="1867"/>
      <c r="AA23" s="1867"/>
      <c r="AB23" s="1867"/>
      <c r="AC23" s="1867"/>
      <c r="AD23" s="1867"/>
      <c r="AE23" s="1867"/>
      <c r="AF23" s="1867"/>
      <c r="AG23" s="1869"/>
      <c r="AH23" s="1867" t="s">
        <v>2418</v>
      </c>
      <c r="AI23" s="1867"/>
      <c r="AJ23" s="1867"/>
      <c r="AK23" s="1867"/>
      <c r="AL23" s="1867"/>
      <c r="AM23" s="1867"/>
      <c r="AN23" s="1867"/>
      <c r="AO23" s="1867"/>
      <c r="AP23" s="1867"/>
      <c r="AQ23" s="1867"/>
      <c r="AT23" s="1869"/>
      <c r="AU23" s="1867" t="s">
        <v>2418</v>
      </c>
      <c r="AV23" s="1867"/>
      <c r="BE23" s="1869"/>
      <c r="BF23" s="1867" t="s">
        <v>2503</v>
      </c>
      <c r="BG23" s="1867"/>
      <c r="BO23" s="1869"/>
      <c r="BP23" s="1867" t="s">
        <v>2418</v>
      </c>
      <c r="BQ23" s="1867"/>
      <c r="BR23" s="1867"/>
      <c r="BS23" s="1867"/>
      <c r="BT23" s="1867"/>
      <c r="BU23" s="1867"/>
      <c r="CB23" s="1869"/>
      <c r="CC23" s="1867" t="s">
        <v>2418</v>
      </c>
      <c r="CD23" s="1867"/>
      <c r="CN23" s="1869"/>
      <c r="CO23" s="1867" t="s">
        <v>2418</v>
      </c>
      <c r="CP23" s="1867"/>
      <c r="CQ23" s="1867"/>
      <c r="CR23" s="1867"/>
      <c r="CS23" s="1867"/>
      <c r="DA23" s="1869"/>
      <c r="DB23" s="1867" t="s">
        <v>2418</v>
      </c>
      <c r="DC23" s="1867"/>
      <c r="DD23" s="1867"/>
      <c r="DE23" s="1867"/>
      <c r="DF23" s="1867"/>
    </row>
    <row r="24" spans="1:110" ht="15">
      <c r="A24" s="1612"/>
      <c r="C24" s="1612" t="s">
        <v>1914</v>
      </c>
      <c r="D24" s="1612"/>
      <c r="E24" s="1612"/>
      <c r="G24" s="1613" t="s">
        <v>2592</v>
      </c>
      <c r="H24" s="1871"/>
      <c r="I24" s="1873"/>
      <c r="J24" s="1873"/>
      <c r="K24" s="1873"/>
      <c r="L24" s="1873"/>
      <c r="M24" s="1873"/>
      <c r="N24" s="1873"/>
      <c r="O24" s="1871" t="s">
        <v>2442</v>
      </c>
      <c r="P24" s="1873"/>
      <c r="Q24" s="1873"/>
      <c r="S24" s="1867"/>
      <c r="T24" s="1869"/>
      <c r="U24" s="1867" t="s">
        <v>2419</v>
      </c>
      <c r="V24" s="1867"/>
      <c r="W24" s="1867"/>
      <c r="X24" s="1867"/>
      <c r="Y24" s="1867"/>
      <c r="Z24" s="1867"/>
      <c r="AA24" s="1867"/>
      <c r="AB24" s="1867"/>
      <c r="AC24" s="1867"/>
      <c r="AD24" s="1867"/>
      <c r="AE24" s="1867"/>
      <c r="AF24" s="1867"/>
      <c r="AG24" s="1869"/>
      <c r="AH24" s="1867" t="s">
        <v>2419</v>
      </c>
      <c r="AI24" s="1867"/>
      <c r="AJ24" s="1867"/>
      <c r="AK24" s="1867"/>
      <c r="AL24" s="1867"/>
      <c r="AM24" s="1867"/>
      <c r="AN24" s="1867"/>
      <c r="AO24" s="1867"/>
      <c r="AP24" s="1867"/>
      <c r="AQ24" s="1867"/>
      <c r="AT24" s="1869"/>
      <c r="AU24" s="1867" t="s">
        <v>2419</v>
      </c>
      <c r="AV24" s="1867"/>
      <c r="BE24" s="1869"/>
      <c r="BF24" s="1867" t="s">
        <v>2690</v>
      </c>
      <c r="BG24" s="1867"/>
      <c r="BO24" s="1869"/>
      <c r="BP24" s="1867" t="s">
        <v>2419</v>
      </c>
      <c r="BQ24" s="1867"/>
      <c r="BR24" s="1867"/>
      <c r="BS24" s="1867"/>
      <c r="BT24" s="1867"/>
      <c r="BU24" s="1867"/>
      <c r="CB24" s="1869"/>
      <c r="CC24" s="1867" t="s">
        <v>2419</v>
      </c>
      <c r="CD24" s="1867"/>
      <c r="CN24" s="1869"/>
      <c r="CO24" s="1867" t="s">
        <v>2419</v>
      </c>
      <c r="CP24" s="1867"/>
      <c r="CQ24" s="1867"/>
      <c r="CR24" s="1867"/>
      <c r="CS24" s="1867"/>
      <c r="DA24" s="1869"/>
      <c r="DB24" s="1867" t="s">
        <v>2529</v>
      </c>
      <c r="DC24" s="1867"/>
      <c r="DD24" s="1867"/>
      <c r="DE24" s="1867"/>
      <c r="DF24" s="1867"/>
    </row>
    <row r="25" spans="1:110" ht="15">
      <c r="A25" s="1612"/>
      <c r="B25" s="1612"/>
      <c r="C25" s="1617"/>
      <c r="D25" s="1617"/>
      <c r="E25" s="1617"/>
      <c r="G25" s="1871" t="s">
        <v>1809</v>
      </c>
      <c r="H25" s="1871"/>
      <c r="I25" s="1873"/>
      <c r="J25" s="1613" t="s">
        <v>1810</v>
      </c>
      <c r="K25" s="1872"/>
      <c r="L25" s="1872"/>
      <c r="M25" s="1872"/>
      <c r="N25" s="1873"/>
      <c r="O25" s="1874" t="s">
        <v>1811</v>
      </c>
      <c r="P25" s="1873"/>
      <c r="Q25" s="1873"/>
      <c r="S25" s="1867"/>
      <c r="T25" s="1867"/>
      <c r="U25" s="1867" t="s">
        <v>2420</v>
      </c>
      <c r="V25" s="1867"/>
      <c r="W25" s="1867"/>
      <c r="X25" s="1867"/>
      <c r="Y25" s="1867"/>
      <c r="Z25" s="1867"/>
      <c r="AA25" s="1867"/>
      <c r="AB25" s="1867"/>
      <c r="AC25" s="1867"/>
      <c r="AD25" s="1867"/>
      <c r="AE25" s="1867"/>
      <c r="AF25" s="1867"/>
      <c r="AG25" s="1867"/>
      <c r="AH25" s="1867" t="s">
        <v>2420</v>
      </c>
      <c r="AI25" s="1867"/>
      <c r="AJ25" s="1867"/>
      <c r="AK25" s="1867"/>
      <c r="AL25" s="1867"/>
      <c r="AM25" s="1867"/>
      <c r="AN25" s="1867"/>
      <c r="AO25" s="1867"/>
      <c r="AP25" s="1867"/>
      <c r="AQ25" s="1867"/>
      <c r="AT25" s="1867"/>
      <c r="AU25" s="1867" t="s">
        <v>2691</v>
      </c>
      <c r="AV25" s="1867"/>
      <c r="BE25" s="1867"/>
      <c r="BF25" s="1867" t="s">
        <v>2692</v>
      </c>
      <c r="BG25" s="1867"/>
      <c r="BO25" s="1867"/>
      <c r="BP25" s="1867" t="s">
        <v>2420</v>
      </c>
      <c r="BQ25" s="1867"/>
      <c r="BR25" s="1867"/>
      <c r="BS25" s="1867"/>
      <c r="BT25" s="1867"/>
      <c r="BU25" s="1867"/>
      <c r="CB25" s="1867"/>
      <c r="CC25" s="1867" t="s">
        <v>2691</v>
      </c>
      <c r="CD25" s="1867"/>
      <c r="CN25" s="1867"/>
      <c r="CO25" s="1867" t="s">
        <v>2420</v>
      </c>
      <c r="CP25" s="1867"/>
      <c r="CQ25" s="1867"/>
      <c r="CR25" s="1867"/>
      <c r="CS25" s="1867"/>
      <c r="DA25" s="1867"/>
      <c r="DB25" s="1867" t="s">
        <v>2420</v>
      </c>
      <c r="DC25" s="1867"/>
      <c r="DD25" s="1867"/>
      <c r="DE25" s="1867"/>
      <c r="DF25" s="1867"/>
    </row>
    <row r="26" spans="1:110" ht="15">
      <c r="A26" s="1612"/>
      <c r="B26" s="1612"/>
      <c r="C26" s="1617"/>
      <c r="D26" s="1617"/>
      <c r="E26" s="1617"/>
      <c r="G26" s="1871" t="s">
        <v>1812</v>
      </c>
      <c r="H26" s="1871"/>
      <c r="I26" s="1873"/>
      <c r="J26" s="1871" t="s">
        <v>1813</v>
      </c>
      <c r="K26" s="1872"/>
      <c r="L26" s="1872"/>
      <c r="M26" s="1872"/>
      <c r="N26" s="1873"/>
      <c r="O26" s="1613" t="s">
        <v>2448</v>
      </c>
      <c r="P26" s="1873"/>
      <c r="Q26" s="1873"/>
      <c r="S26" s="1867"/>
      <c r="T26" s="1867"/>
      <c r="U26" s="1867" t="s">
        <v>2421</v>
      </c>
      <c r="V26" s="1867"/>
      <c r="W26" s="1867"/>
      <c r="X26" s="1867"/>
      <c r="Y26" s="1867"/>
      <c r="Z26" s="1867"/>
      <c r="AA26" s="1867"/>
      <c r="AB26" s="1867"/>
      <c r="AC26" s="1867"/>
      <c r="AD26" s="1867"/>
      <c r="AE26" s="1867"/>
      <c r="AF26" s="1867"/>
      <c r="AG26" s="1867"/>
      <c r="AH26" s="1867" t="s">
        <v>2421</v>
      </c>
      <c r="AI26" s="1867"/>
      <c r="AJ26" s="1867"/>
      <c r="AK26" s="1867"/>
      <c r="AL26" s="1867"/>
      <c r="AM26" s="1867"/>
      <c r="AN26" s="1867"/>
      <c r="AO26" s="1867"/>
      <c r="AP26" s="1867"/>
      <c r="AQ26" s="1867"/>
      <c r="AT26" s="1867"/>
      <c r="AU26" s="1867"/>
      <c r="AV26" s="1867"/>
      <c r="BE26" s="1867"/>
      <c r="BF26" s="1867" t="s">
        <v>2504</v>
      </c>
      <c r="BG26" s="1867"/>
      <c r="BO26" s="1867"/>
      <c r="BP26" s="1867" t="s">
        <v>2421</v>
      </c>
      <c r="BQ26" s="1867"/>
      <c r="BR26" s="1867"/>
      <c r="BS26" s="1867"/>
      <c r="BT26" s="1867"/>
      <c r="BU26" s="1867"/>
      <c r="CB26" s="1867"/>
      <c r="CC26" s="1867"/>
      <c r="CD26" s="1867"/>
      <c r="CN26" s="1867"/>
      <c r="CO26" s="1867" t="s">
        <v>2421</v>
      </c>
      <c r="CP26" s="1867"/>
      <c r="CQ26" s="1867"/>
      <c r="CR26" s="1867"/>
      <c r="CS26" s="1867"/>
      <c r="DA26" s="1867"/>
      <c r="DB26" s="1867" t="s">
        <v>2421</v>
      </c>
      <c r="DC26" s="1867"/>
      <c r="DD26" s="1867"/>
      <c r="DE26" s="1867"/>
      <c r="DF26" s="1867"/>
    </row>
    <row r="27" spans="1:110" ht="15">
      <c r="A27" s="1612"/>
      <c r="B27" s="1612"/>
      <c r="C27" s="1617"/>
      <c r="D27" s="1617"/>
      <c r="E27" s="1617"/>
      <c r="G27" s="1871" t="s">
        <v>1814</v>
      </c>
      <c r="H27" s="1873"/>
      <c r="I27" s="1873"/>
      <c r="J27" s="1871" t="s">
        <v>1815</v>
      </c>
      <c r="K27" s="1872"/>
      <c r="L27" s="1871" t="s">
        <v>2402</v>
      </c>
      <c r="M27" s="1872"/>
      <c r="N27" s="1873"/>
      <c r="O27" s="1873"/>
      <c r="P27" s="1873"/>
      <c r="Q27" s="1873"/>
      <c r="S27" s="1867"/>
      <c r="T27" s="1867"/>
      <c r="U27" s="1867" t="s">
        <v>2447</v>
      </c>
      <c r="V27" s="1867"/>
      <c r="W27" s="1867"/>
      <c r="X27" s="1867"/>
      <c r="Y27" s="1867"/>
      <c r="Z27" s="1867"/>
      <c r="AA27" s="1867"/>
      <c r="AB27" s="1867"/>
      <c r="AC27" s="1867"/>
      <c r="AD27" s="1867"/>
      <c r="AE27" s="1867"/>
      <c r="AF27" s="1867"/>
      <c r="AG27" s="1867"/>
      <c r="AH27" s="1867" t="s">
        <v>2447</v>
      </c>
      <c r="AI27" s="1867"/>
      <c r="AJ27" s="1867"/>
      <c r="AK27" s="1867"/>
      <c r="AL27" s="1867"/>
      <c r="AM27" s="1867"/>
      <c r="AN27" s="1867"/>
      <c r="AO27" s="1867"/>
      <c r="AP27" s="1867"/>
      <c r="AQ27" s="1867"/>
      <c r="AT27" s="1867"/>
      <c r="AU27" s="1867"/>
      <c r="AV27" s="1867"/>
      <c r="BE27" s="1867"/>
      <c r="BF27" s="1867" t="s">
        <v>2505</v>
      </c>
      <c r="BG27" s="1867"/>
      <c r="BO27" s="1867"/>
      <c r="BP27" s="1867" t="s">
        <v>2447</v>
      </c>
      <c r="BQ27" s="1867"/>
      <c r="BR27" s="1867"/>
      <c r="BS27" s="1867"/>
      <c r="BT27" s="1867"/>
      <c r="BU27" s="1867"/>
      <c r="CB27" s="1867"/>
      <c r="CC27" s="1867"/>
      <c r="CD27" s="1867"/>
      <c r="CN27" s="1867"/>
      <c r="CO27" s="1867" t="s">
        <v>2447</v>
      </c>
      <c r="CP27" s="1867"/>
      <c r="CQ27" s="1867"/>
      <c r="CR27" s="1867"/>
      <c r="CS27" s="1867"/>
      <c r="DA27" s="1867"/>
      <c r="DB27" s="1867" t="s">
        <v>2447</v>
      </c>
      <c r="DC27" s="1867"/>
      <c r="DD27" s="1867"/>
      <c r="DE27" s="1867"/>
      <c r="DF27" s="1867"/>
    </row>
    <row r="28" spans="1:110" ht="15">
      <c r="A28" s="1612"/>
      <c r="B28" s="1612"/>
      <c r="C28" s="1617"/>
      <c r="D28" s="1617"/>
      <c r="E28" s="1617"/>
      <c r="G28" s="1613" t="s">
        <v>1816</v>
      </c>
      <c r="H28" s="1873"/>
      <c r="I28" s="1873"/>
      <c r="J28" s="1871" t="s">
        <v>1817</v>
      </c>
      <c r="K28" s="1872"/>
      <c r="L28" s="1871" t="s">
        <v>1818</v>
      </c>
      <c r="M28" s="1872"/>
      <c r="N28" s="1873"/>
      <c r="O28" s="1613" t="s">
        <v>2693</v>
      </c>
      <c r="P28" s="1873"/>
      <c r="Q28" s="1873"/>
      <c r="S28" s="1867"/>
      <c r="T28" s="1867"/>
      <c r="U28" s="1867" t="s">
        <v>2423</v>
      </c>
      <c r="V28" s="1867"/>
      <c r="W28" s="1867"/>
      <c r="X28" s="1867"/>
      <c r="Y28" s="1867"/>
      <c r="Z28" s="1867"/>
      <c r="AA28" s="1867"/>
      <c r="AB28" s="1867"/>
      <c r="AC28" s="1867"/>
      <c r="AD28" s="1867"/>
      <c r="AE28" s="1867"/>
      <c r="AF28" s="1867"/>
      <c r="AG28" s="1867"/>
      <c r="AH28" s="1867" t="s">
        <v>2423</v>
      </c>
      <c r="AI28" s="1867"/>
      <c r="AJ28" s="1867"/>
      <c r="AK28" s="1867"/>
      <c r="AL28" s="1867"/>
      <c r="AM28" s="1867"/>
      <c r="AN28" s="1867"/>
      <c r="AO28" s="1867"/>
      <c r="AP28" s="1867"/>
      <c r="AQ28" s="1867"/>
      <c r="AT28" s="1867"/>
      <c r="AU28" s="1867"/>
      <c r="AV28" s="1867"/>
      <c r="BE28" s="1867"/>
      <c r="BF28" s="1867"/>
      <c r="BG28" s="1867"/>
      <c r="BO28" s="1867"/>
      <c r="BP28" s="1867" t="s">
        <v>2423</v>
      </c>
      <c r="BQ28" s="1867"/>
      <c r="BR28" s="1867"/>
      <c r="BS28" s="1867"/>
      <c r="BT28" s="1867"/>
      <c r="BU28" s="1867"/>
      <c r="CB28" s="1867"/>
      <c r="CC28" s="1867"/>
      <c r="CD28" s="1867"/>
      <c r="CN28" s="1867"/>
      <c r="CO28" s="1867" t="s">
        <v>2423</v>
      </c>
      <c r="CP28" s="1867"/>
      <c r="CQ28" s="1867"/>
      <c r="CR28" s="1867"/>
      <c r="CS28" s="1867"/>
      <c r="DA28" s="1867"/>
      <c r="DB28" s="1867" t="s">
        <v>2423</v>
      </c>
      <c r="DC28" s="1867"/>
      <c r="DD28" s="1867"/>
      <c r="DE28" s="1867"/>
      <c r="DF28" s="1867"/>
    </row>
    <row r="29" spans="1:110" ht="15">
      <c r="A29" s="1625"/>
      <c r="B29" s="1625" t="s">
        <v>1819</v>
      </c>
      <c r="C29" s="1612" t="s">
        <v>1820</v>
      </c>
      <c r="D29" s="1612"/>
      <c r="E29" s="1612" t="s">
        <v>1821</v>
      </c>
      <c r="G29" s="1871" t="s">
        <v>1822</v>
      </c>
      <c r="H29" s="1873"/>
      <c r="I29" s="1873"/>
      <c r="J29" s="1871" t="s">
        <v>1823</v>
      </c>
      <c r="K29" s="1872"/>
      <c r="L29" s="1871" t="s">
        <v>1010</v>
      </c>
      <c r="M29" s="1872"/>
      <c r="N29" s="1873"/>
      <c r="O29" s="1871"/>
      <c r="P29" s="1873"/>
      <c r="Q29" s="1873"/>
      <c r="S29" s="1867"/>
      <c r="T29" s="1867"/>
      <c r="U29" s="1867" t="s">
        <v>2437</v>
      </c>
      <c r="V29" s="1867"/>
      <c r="W29" s="1867"/>
      <c r="X29" s="1867"/>
      <c r="Y29" s="1867"/>
      <c r="Z29" s="1867"/>
      <c r="AA29" s="1867"/>
      <c r="AB29" s="1867"/>
      <c r="AC29" s="1867"/>
      <c r="AD29" s="1867"/>
      <c r="AE29" s="1867"/>
      <c r="AF29" s="1867"/>
      <c r="AG29" s="1867"/>
      <c r="AH29" s="1867" t="s">
        <v>2437</v>
      </c>
      <c r="AI29" s="1867"/>
      <c r="AJ29" s="1867"/>
      <c r="AK29" s="1867"/>
      <c r="AL29" s="1867"/>
      <c r="AM29" s="1867"/>
      <c r="AN29" s="1867"/>
      <c r="AO29" s="1867"/>
      <c r="AP29" s="1867"/>
      <c r="AQ29" s="1867"/>
      <c r="AT29" s="1867"/>
      <c r="AU29" s="1867"/>
      <c r="AV29" s="1867"/>
      <c r="BE29" s="1867"/>
      <c r="BF29" s="1867"/>
      <c r="BG29" s="1867"/>
      <c r="BO29" s="1867"/>
      <c r="BP29" s="1867" t="s">
        <v>2437</v>
      </c>
      <c r="BQ29" s="1867"/>
      <c r="BR29" s="1867"/>
      <c r="BS29" s="1867"/>
      <c r="BT29" s="1867"/>
      <c r="BU29" s="1867"/>
      <c r="CB29" s="1867"/>
      <c r="CC29" s="1867"/>
      <c r="CD29" s="1867"/>
      <c r="CN29" s="1867"/>
      <c r="CO29" s="1867" t="s">
        <v>2437</v>
      </c>
      <c r="CP29" s="1867"/>
      <c r="CQ29" s="1867"/>
      <c r="CR29" s="1867"/>
      <c r="CS29" s="1867"/>
      <c r="DA29" s="1867"/>
      <c r="DB29" s="1867" t="s">
        <v>2437</v>
      </c>
      <c r="DC29" s="1867"/>
      <c r="DD29" s="1867"/>
      <c r="DE29" s="1867"/>
      <c r="DF29" s="1867"/>
    </row>
    <row r="30" spans="1:110" ht="15">
      <c r="A30" s="1608"/>
      <c r="B30" s="1608"/>
      <c r="C30" s="1626" t="s">
        <v>1824</v>
      </c>
      <c r="D30" s="1626" t="s">
        <v>1825</v>
      </c>
      <c r="G30" s="1871" t="s">
        <v>1826</v>
      </c>
      <c r="H30" s="1873"/>
      <c r="I30" s="1873"/>
      <c r="J30" s="1871" t="s">
        <v>1827</v>
      </c>
      <c r="K30" s="1872"/>
      <c r="L30" s="1871" t="s">
        <v>1828</v>
      </c>
      <c r="M30" s="1872"/>
      <c r="N30" s="1873"/>
      <c r="O30" s="1613" t="s">
        <v>1829</v>
      </c>
      <c r="P30" s="1873"/>
      <c r="Q30" s="1873"/>
      <c r="S30" s="1867"/>
      <c r="T30" s="1867"/>
      <c r="U30" s="1867" t="s">
        <v>2424</v>
      </c>
      <c r="V30" s="1867"/>
      <c r="W30" s="1867"/>
      <c r="X30" s="1867"/>
      <c r="Y30" s="1867"/>
      <c r="Z30" s="1867"/>
      <c r="AA30" s="1867"/>
      <c r="AB30" s="1867"/>
      <c r="AC30" s="1867"/>
      <c r="AD30" s="1867"/>
      <c r="AE30" s="1867"/>
      <c r="AF30" s="1867"/>
      <c r="AG30" s="1867"/>
      <c r="AH30" s="1867" t="s">
        <v>2424</v>
      </c>
      <c r="AI30" s="1867"/>
      <c r="AJ30" s="1867"/>
      <c r="AK30" s="1867"/>
      <c r="AL30" s="1867"/>
      <c r="AM30" s="1867"/>
      <c r="AN30" s="1867"/>
      <c r="AO30" s="1867"/>
      <c r="AP30" s="1867"/>
      <c r="AQ30" s="1867"/>
      <c r="AT30" s="1867"/>
      <c r="AU30" s="1867" t="s">
        <v>2424</v>
      </c>
      <c r="AV30" s="1867"/>
      <c r="BE30" s="1867"/>
      <c r="BF30" s="1867"/>
      <c r="BG30" s="1867"/>
      <c r="BO30" s="1867"/>
      <c r="BP30" s="1867" t="s">
        <v>2424</v>
      </c>
      <c r="BQ30" s="1867"/>
      <c r="BR30" s="1867"/>
      <c r="BS30" s="1867"/>
      <c r="BT30" s="1867"/>
      <c r="BU30" s="1867"/>
      <c r="CB30" s="1867"/>
      <c r="CC30" s="1867" t="s">
        <v>2424</v>
      </c>
      <c r="CD30" s="1867"/>
      <c r="CN30" s="1867"/>
      <c r="CO30" s="1867" t="s">
        <v>2424</v>
      </c>
      <c r="CP30" s="1867"/>
      <c r="CQ30" s="1867"/>
      <c r="CR30" s="1867"/>
      <c r="CS30" s="1867"/>
      <c r="DA30" s="1867"/>
      <c r="DB30" s="1867" t="s">
        <v>2424</v>
      </c>
      <c r="DC30" s="1867"/>
      <c r="DD30" s="1867"/>
      <c r="DE30" s="1867"/>
      <c r="DF30" s="1867"/>
    </row>
    <row r="31" spans="1:110" ht="15">
      <c r="A31" s="1608"/>
      <c r="B31" s="1608"/>
      <c r="G31" s="1871" t="s">
        <v>2694</v>
      </c>
      <c r="H31" s="1873"/>
      <c r="I31" s="1873"/>
      <c r="J31" s="1871" t="s">
        <v>1830</v>
      </c>
      <c r="K31" s="1872"/>
      <c r="L31" s="1871" t="s">
        <v>2695</v>
      </c>
      <c r="M31" s="1872"/>
      <c r="N31" s="1873"/>
      <c r="O31" s="1871"/>
      <c r="P31" s="1873"/>
      <c r="Q31" s="1873"/>
      <c r="S31" s="1867"/>
      <c r="T31" s="1867"/>
      <c r="U31" s="1867" t="s">
        <v>2425</v>
      </c>
      <c r="V31" s="1867"/>
      <c r="W31" s="1867"/>
      <c r="X31" s="1867"/>
      <c r="Y31" s="1867"/>
      <c r="Z31" s="1867"/>
      <c r="AA31" s="1867"/>
      <c r="AB31" s="1867"/>
      <c r="AC31" s="1867"/>
      <c r="AD31" s="1867"/>
      <c r="AE31" s="1867"/>
      <c r="AF31" s="1867"/>
      <c r="AG31" s="1867"/>
      <c r="AH31" s="1867" t="s">
        <v>2425</v>
      </c>
      <c r="AI31" s="1867"/>
      <c r="AJ31" s="1867"/>
      <c r="AK31" s="1867"/>
      <c r="AL31" s="1867"/>
      <c r="AM31" s="1867"/>
      <c r="AN31" s="1867"/>
      <c r="AO31" s="1867"/>
      <c r="AP31" s="1867"/>
      <c r="AQ31" s="1867"/>
      <c r="AT31" s="1867"/>
      <c r="AU31" s="1867"/>
      <c r="AV31" s="1867"/>
      <c r="BE31" s="1867"/>
      <c r="BF31" s="1867"/>
      <c r="BG31" s="1867"/>
      <c r="BO31" s="1867"/>
      <c r="BP31" s="1867" t="s">
        <v>2425</v>
      </c>
      <c r="BQ31" s="1867"/>
      <c r="BR31" s="1867"/>
      <c r="BS31" s="1867"/>
      <c r="BT31" s="1867"/>
      <c r="BU31" s="1867"/>
      <c r="CB31" s="1867"/>
      <c r="CC31" s="1867"/>
      <c r="CD31" s="1867"/>
      <c r="CN31" s="1867"/>
      <c r="CO31" s="1867" t="s">
        <v>2425</v>
      </c>
      <c r="CP31" s="1867"/>
      <c r="CQ31" s="1867"/>
      <c r="CR31" s="1867"/>
      <c r="CS31" s="1867"/>
      <c r="DA31" s="1867"/>
      <c r="DB31" s="1867" t="s">
        <v>2425</v>
      </c>
      <c r="DC31" s="1867"/>
      <c r="DD31" s="1867"/>
      <c r="DE31" s="1867"/>
      <c r="DF31" s="1867"/>
    </row>
    <row r="32" spans="1:110" ht="15">
      <c r="A32" s="1627"/>
      <c r="B32" s="1627" t="s">
        <v>1831</v>
      </c>
      <c r="C32" s="1622" t="s">
        <v>1832</v>
      </c>
      <c r="D32" s="1622" t="s">
        <v>1833</v>
      </c>
      <c r="E32" s="1622" t="s">
        <v>1834</v>
      </c>
      <c r="G32" s="1871" t="s">
        <v>1835</v>
      </c>
      <c r="H32" s="1873"/>
      <c r="I32" s="1873"/>
      <c r="J32" s="1871" t="s">
        <v>1836</v>
      </c>
      <c r="K32" s="1872"/>
      <c r="L32" s="1872"/>
      <c r="M32" s="1872"/>
      <c r="N32" s="1873"/>
      <c r="O32" s="1613" t="s">
        <v>1837</v>
      </c>
      <c r="P32" s="1873"/>
      <c r="Q32" s="1873"/>
      <c r="S32" s="1867"/>
      <c r="T32" s="1867"/>
      <c r="U32" s="1867" t="s">
        <v>2426</v>
      </c>
      <c r="V32" s="1867"/>
      <c r="W32" s="1867"/>
      <c r="X32" s="1867"/>
      <c r="Y32" s="1867"/>
      <c r="Z32" s="1867"/>
      <c r="AA32" s="1867"/>
      <c r="AB32" s="1867"/>
      <c r="AC32" s="1867"/>
      <c r="AD32" s="1867"/>
      <c r="AE32" s="1867"/>
      <c r="AF32" s="1867"/>
      <c r="AG32" s="1867"/>
      <c r="AH32" s="1867" t="s">
        <v>2426</v>
      </c>
      <c r="AI32" s="1867"/>
      <c r="AJ32" s="1867"/>
      <c r="AK32" s="1867"/>
      <c r="AL32" s="1867"/>
      <c r="AM32" s="1867"/>
      <c r="AN32" s="1867"/>
      <c r="AO32" s="1867"/>
      <c r="AP32" s="1867"/>
      <c r="AQ32" s="1867"/>
      <c r="AT32" s="1867"/>
      <c r="AU32" s="1867"/>
      <c r="AV32" s="1867"/>
      <c r="BE32" s="1867"/>
      <c r="BF32" s="1867"/>
      <c r="BG32" s="1867"/>
      <c r="BO32" s="1867"/>
      <c r="BP32" s="1867" t="s">
        <v>2426</v>
      </c>
      <c r="BQ32" s="1867"/>
      <c r="BR32" s="1867"/>
      <c r="BS32" s="1867"/>
      <c r="BT32" s="1867"/>
      <c r="BU32" s="1867"/>
      <c r="CB32" s="1867"/>
      <c r="CC32" s="1867"/>
      <c r="CD32" s="1867"/>
      <c r="CN32" s="1867"/>
      <c r="CO32" s="1867" t="s">
        <v>2426</v>
      </c>
      <c r="CP32" s="1867"/>
      <c r="CQ32" s="1867"/>
      <c r="CR32" s="1867"/>
      <c r="CS32" s="1867"/>
      <c r="DA32" s="1867"/>
      <c r="DB32" s="1867" t="s">
        <v>2426</v>
      </c>
      <c r="DC32" s="1867"/>
      <c r="DD32" s="1867"/>
      <c r="DE32" s="1867"/>
      <c r="DF32" s="1867"/>
    </row>
    <row r="33" spans="1:110" ht="15">
      <c r="A33" s="1627"/>
      <c r="B33" s="1627" t="s">
        <v>1838</v>
      </c>
      <c r="C33" s="1622" t="s">
        <v>1839</v>
      </c>
      <c r="D33" s="1622" t="s">
        <v>1840</v>
      </c>
      <c r="E33" s="1622" t="s">
        <v>1841</v>
      </c>
      <c r="G33" s="1873"/>
      <c r="H33" s="1873"/>
      <c r="I33" s="1873"/>
      <c r="J33" s="1872"/>
      <c r="K33" s="1872"/>
      <c r="L33" s="1872"/>
      <c r="M33" s="1872"/>
      <c r="N33" s="1873"/>
      <c r="O33" s="1873"/>
      <c r="P33" s="1873"/>
      <c r="Q33" s="1873"/>
      <c r="S33" s="1867"/>
      <c r="T33" s="1867"/>
      <c r="U33" s="1867" t="s">
        <v>2427</v>
      </c>
      <c r="V33" s="1867"/>
      <c r="W33" s="1867"/>
      <c r="X33" s="1867"/>
      <c r="Y33" s="1867"/>
      <c r="Z33" s="1867"/>
      <c r="AA33" s="1867"/>
      <c r="AB33" s="1867"/>
      <c r="AC33" s="1867"/>
      <c r="AD33" s="1867"/>
      <c r="AE33" s="1867"/>
      <c r="AF33" s="1867"/>
      <c r="AG33" s="1867"/>
      <c r="AH33" s="1867" t="s">
        <v>2427</v>
      </c>
      <c r="AI33" s="1867"/>
      <c r="AJ33" s="1867"/>
      <c r="AK33" s="1867"/>
      <c r="AL33" s="1867"/>
      <c r="AM33" s="1867"/>
      <c r="AN33" s="1867"/>
      <c r="AO33" s="1867"/>
      <c r="AP33" s="1867"/>
      <c r="AQ33" s="1867"/>
      <c r="AT33" s="1867"/>
      <c r="AU33" s="1867"/>
      <c r="AV33" s="1867"/>
      <c r="BE33" s="1867"/>
      <c r="BF33" s="1867"/>
      <c r="BG33" s="1867"/>
      <c r="BO33" s="1867"/>
      <c r="BP33" s="1867" t="s">
        <v>2427</v>
      </c>
      <c r="BQ33" s="1867"/>
      <c r="BR33" s="1867"/>
      <c r="BS33" s="1867"/>
      <c r="BT33" s="1867"/>
      <c r="BU33" s="1867"/>
      <c r="CB33" s="1867"/>
      <c r="CC33" s="1867"/>
      <c r="CD33" s="1867"/>
      <c r="CN33" s="1867"/>
      <c r="CO33" s="1867" t="s">
        <v>2427</v>
      </c>
      <c r="CP33" s="1867"/>
      <c r="CQ33" s="1867"/>
      <c r="CR33" s="1867"/>
      <c r="CS33" s="1867"/>
      <c r="DA33" s="1867"/>
      <c r="DB33" s="1867" t="s">
        <v>2427</v>
      </c>
      <c r="DC33" s="1867"/>
      <c r="DD33" s="1867"/>
      <c r="DE33" s="1867"/>
      <c r="DF33" s="1867"/>
    </row>
    <row r="34" spans="1:110" ht="15.75">
      <c r="A34" s="1627"/>
      <c r="B34" s="1627" t="s">
        <v>1842</v>
      </c>
      <c r="C34" s="1622" t="s">
        <v>1843</v>
      </c>
      <c r="D34" s="1622" t="s">
        <v>1844</v>
      </c>
      <c r="E34" s="1622" t="s">
        <v>1845</v>
      </c>
      <c r="G34" s="1613" t="s">
        <v>2696</v>
      </c>
      <c r="H34" s="1873"/>
      <c r="I34" s="1873"/>
      <c r="J34" s="1873"/>
      <c r="K34" s="1873"/>
      <c r="L34" s="1873"/>
      <c r="M34" s="1873"/>
      <c r="N34" s="1873"/>
      <c r="O34" s="1873"/>
      <c r="P34" s="1873"/>
      <c r="Q34" s="1873"/>
      <c r="S34" s="1867"/>
      <c r="T34" s="1867"/>
      <c r="U34" s="1309" t="s">
        <v>2449</v>
      </c>
      <c r="V34" s="1867"/>
      <c r="W34" s="1867"/>
      <c r="X34" s="1867"/>
      <c r="Y34" s="1867"/>
      <c r="Z34" s="1867"/>
      <c r="AA34" s="1867"/>
      <c r="AB34" s="1867"/>
      <c r="AC34" s="1867"/>
      <c r="AD34" s="1867"/>
      <c r="AE34" s="1867"/>
      <c r="AF34" s="1867"/>
      <c r="AG34" s="1867"/>
      <c r="AH34" s="1309" t="s">
        <v>2449</v>
      </c>
      <c r="AI34" s="1867"/>
      <c r="AJ34" s="1867"/>
      <c r="AK34" s="1867"/>
      <c r="AL34" s="1867"/>
      <c r="AM34" s="1867"/>
      <c r="AN34" s="1867"/>
      <c r="AO34" s="1867"/>
      <c r="AP34" s="1867"/>
      <c r="AQ34" s="1867"/>
      <c r="AT34" s="1867"/>
      <c r="AU34" s="1309" t="s">
        <v>2449</v>
      </c>
      <c r="AV34" s="1867"/>
      <c r="BE34" s="1867"/>
      <c r="BF34" s="1309"/>
      <c r="BG34" s="1867"/>
      <c r="BO34" s="1867"/>
      <c r="BP34" s="1309" t="s">
        <v>2449</v>
      </c>
      <c r="BQ34" s="1867"/>
      <c r="BR34" s="1867"/>
      <c r="BS34" s="1867"/>
      <c r="BT34" s="1867"/>
      <c r="BU34" s="1867"/>
      <c r="CB34" s="1867"/>
      <c r="CC34" s="1309" t="s">
        <v>2449</v>
      </c>
      <c r="CD34" s="1867"/>
      <c r="CN34" s="1867"/>
      <c r="CO34" s="1309" t="s">
        <v>2449</v>
      </c>
      <c r="CP34" s="1867"/>
      <c r="CQ34" s="1867"/>
      <c r="CR34" s="1867"/>
      <c r="CS34" s="1867"/>
      <c r="DA34" s="1867"/>
      <c r="DB34" s="1309" t="s">
        <v>2449</v>
      </c>
      <c r="DC34" s="1867"/>
      <c r="DD34" s="1867"/>
      <c r="DE34" s="1867"/>
      <c r="DF34" s="1867"/>
    </row>
    <row r="35" spans="1:110" ht="15.75">
      <c r="A35" s="1627"/>
      <c r="B35" s="1628" t="s">
        <v>1846</v>
      </c>
      <c r="C35" s="1622" t="s">
        <v>1847</v>
      </c>
      <c r="D35" s="1622" t="s">
        <v>1848</v>
      </c>
      <c r="E35" s="1624" t="s">
        <v>1849</v>
      </c>
      <c r="G35" s="1871" t="s">
        <v>1850</v>
      </c>
      <c r="H35" s="1873"/>
      <c r="I35" s="1873"/>
      <c r="J35" s="1873"/>
      <c r="K35" s="1873"/>
      <c r="L35" s="1873"/>
      <c r="M35" s="1873"/>
      <c r="N35" s="1873"/>
      <c r="O35" s="1873"/>
      <c r="P35" s="1873"/>
      <c r="Q35" s="1873"/>
      <c r="S35" s="1867"/>
      <c r="T35" s="1867"/>
      <c r="U35" s="1309" t="s">
        <v>2435</v>
      </c>
      <c r="V35" s="1867"/>
      <c r="W35" s="1867"/>
      <c r="X35" s="1867"/>
      <c r="Y35" s="1867"/>
      <c r="Z35" s="1867"/>
      <c r="AA35" s="1867"/>
      <c r="AB35" s="1867"/>
      <c r="AC35" s="1867"/>
      <c r="AD35" s="1867"/>
      <c r="AE35" s="1867"/>
      <c r="AF35" s="1867"/>
      <c r="AG35" s="1867"/>
      <c r="AH35" s="1309" t="s">
        <v>2435</v>
      </c>
      <c r="AI35" s="1867"/>
      <c r="AJ35" s="1867"/>
      <c r="AK35" s="1867"/>
      <c r="AL35" s="1867"/>
      <c r="AM35" s="1867"/>
      <c r="AN35" s="1867"/>
      <c r="AO35" s="1867"/>
      <c r="AP35" s="1867"/>
      <c r="AQ35" s="1867"/>
      <c r="AT35" s="1867"/>
      <c r="AU35" s="1309" t="s">
        <v>2435</v>
      </c>
      <c r="AV35" s="1867"/>
      <c r="BE35" s="1867"/>
      <c r="BF35" s="1309"/>
      <c r="BG35" s="1867"/>
      <c r="BO35" s="1867"/>
      <c r="BP35" s="1309" t="s">
        <v>2435</v>
      </c>
      <c r="BQ35" s="1867"/>
      <c r="BR35" s="1867"/>
      <c r="BS35" s="1867"/>
      <c r="BT35" s="1867"/>
      <c r="BU35" s="1867"/>
      <c r="CB35" s="1867"/>
      <c r="CC35" s="1309" t="s">
        <v>2435</v>
      </c>
      <c r="CD35" s="1867"/>
      <c r="CN35" s="1867"/>
      <c r="CO35" s="1309" t="s">
        <v>2435</v>
      </c>
      <c r="CP35" s="1867"/>
      <c r="CQ35" s="1867"/>
      <c r="CR35" s="1867"/>
      <c r="CS35" s="1867"/>
      <c r="DA35" s="1867"/>
      <c r="DB35" s="1309" t="s">
        <v>2435</v>
      </c>
      <c r="DC35" s="1867"/>
      <c r="DD35" s="1867"/>
      <c r="DE35" s="1867"/>
      <c r="DF35" s="1867"/>
    </row>
    <row r="36" spans="1:110" ht="15">
      <c r="A36" s="1627"/>
      <c r="B36" s="1627" t="s">
        <v>1851</v>
      </c>
      <c r="C36" s="1622" t="s">
        <v>1852</v>
      </c>
      <c r="D36" s="1622" t="s">
        <v>2697</v>
      </c>
      <c r="E36" s="1624" t="s">
        <v>1853</v>
      </c>
      <c r="G36" s="1873"/>
      <c r="H36" s="1873"/>
      <c r="I36" s="1873"/>
      <c r="J36" s="1613" t="s">
        <v>1854</v>
      </c>
      <c r="K36" s="1873"/>
      <c r="L36" s="1613" t="s">
        <v>1855</v>
      </c>
      <c r="M36" s="1873"/>
      <c r="N36" s="1613" t="s">
        <v>1856</v>
      </c>
      <c r="O36" s="1873"/>
      <c r="P36" s="1873"/>
      <c r="Q36" s="1873"/>
      <c r="S36" s="1867"/>
      <c r="T36" s="1867"/>
      <c r="U36" s="1867"/>
      <c r="V36" s="1867"/>
      <c r="W36" s="1867"/>
      <c r="X36" s="1867"/>
      <c r="Y36" s="1867"/>
      <c r="Z36" s="1867"/>
      <c r="AA36" s="1867"/>
      <c r="AB36" s="1867"/>
      <c r="AC36" s="1867"/>
      <c r="AD36" s="1867"/>
      <c r="AE36" s="1867"/>
      <c r="AF36" s="1867"/>
      <c r="AG36" s="1867"/>
      <c r="AH36" s="1867"/>
      <c r="AI36" s="1867"/>
      <c r="AJ36" s="1867"/>
      <c r="AK36" s="1867"/>
      <c r="AL36" s="1867"/>
      <c r="AM36" s="1867"/>
      <c r="AN36" s="1867"/>
      <c r="AO36" s="1867"/>
      <c r="AP36" s="1867"/>
      <c r="AQ36" s="1867"/>
      <c r="AT36" s="1867"/>
      <c r="AU36" s="1867"/>
      <c r="AV36" s="1867"/>
      <c r="BE36" s="1867"/>
      <c r="BF36" s="1867"/>
      <c r="BG36" s="1867"/>
      <c r="BO36" s="1867"/>
      <c r="BP36" s="1867"/>
      <c r="BQ36" s="1867"/>
      <c r="BR36" s="1867"/>
      <c r="BS36" s="1867"/>
      <c r="BT36" s="1867"/>
      <c r="BU36" s="1867"/>
      <c r="CB36" s="1867"/>
      <c r="CC36" s="1867"/>
      <c r="CD36" s="1867"/>
      <c r="CN36" s="1867"/>
      <c r="CO36" s="1867"/>
      <c r="CP36" s="1867"/>
      <c r="CQ36" s="1867"/>
      <c r="CR36" s="1867"/>
      <c r="CS36" s="1867"/>
      <c r="DA36" s="1867"/>
      <c r="DB36" s="1867"/>
      <c r="DC36" s="1867"/>
      <c r="DD36" s="1867"/>
      <c r="DE36" s="1867"/>
      <c r="DF36" s="1867"/>
    </row>
    <row r="37" spans="1:110" ht="15.75">
      <c r="A37" s="1627"/>
      <c r="B37" s="1627" t="s">
        <v>1857</v>
      </c>
      <c r="C37" s="1624" t="s">
        <v>1915</v>
      </c>
      <c r="D37" s="1622" t="s">
        <v>1858</v>
      </c>
      <c r="E37" s="1624" t="s">
        <v>1859</v>
      </c>
      <c r="G37" s="1873"/>
      <c r="H37" s="1613" t="s">
        <v>1860</v>
      </c>
      <c r="I37" s="1873"/>
      <c r="J37" s="1871" t="s">
        <v>1861</v>
      </c>
      <c r="K37" s="1873"/>
      <c r="L37" s="1872" t="s">
        <v>1862</v>
      </c>
      <c r="M37" s="1873"/>
      <c r="N37" s="1872" t="s">
        <v>1863</v>
      </c>
      <c r="O37" s="1873"/>
      <c r="P37" s="1873"/>
      <c r="Q37" s="1873"/>
      <c r="S37" s="1867"/>
      <c r="T37" s="1867"/>
      <c r="U37" s="1309" t="s">
        <v>2429</v>
      </c>
      <c r="V37" s="1867"/>
      <c r="W37" s="1867"/>
      <c r="X37" s="1867"/>
      <c r="Y37" s="1867"/>
      <c r="Z37" s="1867"/>
      <c r="AA37" s="1867"/>
      <c r="AB37" s="1867"/>
      <c r="AC37" s="1867"/>
      <c r="AD37" s="1867"/>
      <c r="AE37" s="1867"/>
      <c r="AF37" s="1867"/>
      <c r="AG37" s="1867"/>
      <c r="AH37" s="1309" t="s">
        <v>2429</v>
      </c>
      <c r="AI37" s="1867"/>
      <c r="AJ37" s="1867"/>
      <c r="AK37" s="1867"/>
      <c r="AL37" s="1867"/>
      <c r="AM37" s="1867"/>
      <c r="AN37" s="1867"/>
      <c r="AO37" s="1867"/>
      <c r="AP37" s="1867"/>
      <c r="AQ37" s="1867"/>
      <c r="AT37" s="1867"/>
      <c r="AU37" s="1309" t="s">
        <v>2429</v>
      </c>
      <c r="AV37" s="1867"/>
      <c r="BE37" s="1867"/>
      <c r="BF37" s="1309"/>
      <c r="BG37" s="1867"/>
      <c r="BO37" s="1867"/>
      <c r="BP37" s="1309" t="s">
        <v>2429</v>
      </c>
      <c r="BQ37" s="1867"/>
      <c r="BR37" s="1867"/>
      <c r="BS37" s="1867"/>
      <c r="BT37" s="1867"/>
      <c r="BU37" s="1867"/>
      <c r="CB37" s="1867"/>
      <c r="CC37" s="1309" t="s">
        <v>2429</v>
      </c>
      <c r="CD37" s="1867"/>
      <c r="CN37" s="1867"/>
      <c r="CO37" s="1309"/>
      <c r="CP37" s="1867"/>
      <c r="CQ37" s="1867"/>
      <c r="CR37" s="1867"/>
      <c r="CS37" s="1867"/>
      <c r="DA37" s="1867"/>
      <c r="DB37" s="1309" t="s">
        <v>2429</v>
      </c>
      <c r="DC37" s="1867"/>
      <c r="DD37" s="1867"/>
      <c r="DE37" s="1867"/>
      <c r="DF37" s="1867"/>
    </row>
    <row r="38" spans="1:110" ht="15">
      <c r="A38" s="1627"/>
      <c r="B38" s="1627" t="s">
        <v>1864</v>
      </c>
      <c r="C38" s="1624" t="s">
        <v>1865</v>
      </c>
      <c r="D38" s="1622" t="s">
        <v>1866</v>
      </c>
      <c r="E38" s="1622" t="s">
        <v>1867</v>
      </c>
      <c r="G38" s="1873"/>
      <c r="H38" s="1872" t="s">
        <v>1906</v>
      </c>
      <c r="I38" s="1873"/>
      <c r="J38" s="1871" t="s">
        <v>1868</v>
      </c>
      <c r="K38" s="1873"/>
      <c r="L38" s="1872" t="s">
        <v>1869</v>
      </c>
      <c r="M38" s="1873"/>
      <c r="N38" s="1872" t="s">
        <v>1870</v>
      </c>
      <c r="O38" s="1873"/>
      <c r="P38" s="1873"/>
      <c r="Q38" s="1873"/>
      <c r="S38" s="1867"/>
      <c r="T38" s="1867"/>
      <c r="U38" s="1867" t="s">
        <v>2430</v>
      </c>
      <c r="V38" s="1867"/>
      <c r="W38" s="1867"/>
      <c r="X38" s="1867"/>
      <c r="Y38" s="1867"/>
      <c r="Z38" s="1867"/>
      <c r="AA38" s="1867"/>
      <c r="AB38" s="1867"/>
      <c r="AC38" s="1867"/>
      <c r="AD38" s="1867"/>
      <c r="AE38" s="1867"/>
      <c r="AF38" s="1867"/>
      <c r="AG38" s="1867"/>
      <c r="AH38" s="1867" t="s">
        <v>2430</v>
      </c>
      <c r="AI38" s="1867"/>
      <c r="AJ38" s="1867"/>
      <c r="AK38" s="1867"/>
      <c r="AL38" s="1867"/>
      <c r="AM38" s="1867"/>
      <c r="AN38" s="1867"/>
      <c r="AO38" s="1867"/>
      <c r="AP38" s="1867"/>
      <c r="AQ38" s="1867"/>
      <c r="AT38" s="1867"/>
      <c r="AU38" s="1867" t="s">
        <v>2430</v>
      </c>
      <c r="AV38" s="1867"/>
      <c r="BE38" s="1867"/>
      <c r="BF38" s="1867"/>
      <c r="BG38" s="1867"/>
      <c r="BO38" s="1867"/>
      <c r="BP38" s="1867" t="s">
        <v>2430</v>
      </c>
      <c r="BQ38" s="1867"/>
      <c r="BR38" s="1867"/>
      <c r="BS38" s="1867"/>
      <c r="BT38" s="1867"/>
      <c r="BU38" s="1867"/>
      <c r="CB38" s="1867"/>
      <c r="CC38" s="1867" t="s">
        <v>2430</v>
      </c>
      <c r="CD38" s="1867"/>
      <c r="CN38" s="1867"/>
      <c r="CO38" s="1867"/>
      <c r="CP38" s="1867"/>
      <c r="CQ38" s="1867"/>
      <c r="CR38" s="1867"/>
      <c r="CS38" s="1867"/>
      <c r="DA38" s="1867"/>
      <c r="DB38" s="1867" t="s">
        <v>2430</v>
      </c>
      <c r="DC38" s="1867"/>
      <c r="DD38" s="1867"/>
      <c r="DE38" s="1867"/>
      <c r="DF38" s="1867"/>
    </row>
    <row r="39" spans="1:110" ht="15">
      <c r="A39" s="1627"/>
      <c r="B39" s="1627" t="s">
        <v>1871</v>
      </c>
      <c r="C39" s="1624" t="s">
        <v>1872</v>
      </c>
      <c r="D39" s="1622" t="s">
        <v>1873</v>
      </c>
      <c r="E39" s="1622" t="s">
        <v>1874</v>
      </c>
      <c r="G39" s="1873"/>
      <c r="H39" s="1872" t="s">
        <v>1875</v>
      </c>
      <c r="I39" s="1873"/>
      <c r="J39" s="1872" t="s">
        <v>1876</v>
      </c>
      <c r="K39" s="1873"/>
      <c r="L39" s="1873"/>
      <c r="M39" s="1873"/>
      <c r="N39" s="1873"/>
      <c r="O39" s="1873"/>
      <c r="P39" s="1873"/>
      <c r="Q39" s="1873"/>
      <c r="S39" s="1867"/>
      <c r="T39" s="1867"/>
      <c r="U39" s="1867" t="s">
        <v>2431</v>
      </c>
      <c r="V39" s="1867"/>
      <c r="W39" s="1867"/>
      <c r="X39" s="1867"/>
      <c r="Y39" s="1867"/>
      <c r="Z39" s="1867"/>
      <c r="AA39" s="1867"/>
      <c r="AB39" s="1867"/>
      <c r="AC39" s="1867"/>
      <c r="AD39" s="1867"/>
      <c r="AE39" s="1867"/>
      <c r="AF39" s="1867"/>
      <c r="AG39" s="1867"/>
      <c r="AH39" s="1867" t="s">
        <v>2431</v>
      </c>
      <c r="AI39" s="1867"/>
      <c r="AJ39" s="1867"/>
      <c r="AK39" s="1867"/>
      <c r="AL39" s="1867"/>
      <c r="AM39" s="1867"/>
      <c r="AN39" s="1867"/>
      <c r="AO39" s="1867"/>
      <c r="AP39" s="1867"/>
      <c r="AQ39" s="1867"/>
      <c r="AT39" s="1867"/>
      <c r="AU39" s="1867" t="s">
        <v>2431</v>
      </c>
      <c r="AV39" s="1867"/>
      <c r="BE39" s="1867"/>
      <c r="BF39" s="1867"/>
      <c r="BG39" s="1867"/>
      <c r="BO39" s="1867"/>
      <c r="BP39" s="1867" t="s">
        <v>2431</v>
      </c>
      <c r="BQ39" s="1867"/>
      <c r="BR39" s="1867"/>
      <c r="BS39" s="1867"/>
      <c r="BT39" s="1867"/>
      <c r="BU39" s="1867"/>
      <c r="CB39" s="1867"/>
      <c r="CC39" s="1867" t="s">
        <v>2431</v>
      </c>
      <c r="CD39" s="1867"/>
      <c r="CN39" s="1867"/>
      <c r="CO39" s="1867"/>
      <c r="CP39" s="1867"/>
      <c r="CQ39" s="1867"/>
      <c r="CR39" s="1867"/>
      <c r="CS39" s="1867"/>
      <c r="DA39" s="1867"/>
      <c r="DB39" s="1867" t="s">
        <v>2431</v>
      </c>
      <c r="DC39" s="1867"/>
      <c r="DD39" s="1867"/>
      <c r="DE39" s="1867"/>
      <c r="DF39" s="1867"/>
    </row>
    <row r="40" spans="1:110" ht="15">
      <c r="A40" s="1627"/>
      <c r="B40" s="1627" t="s">
        <v>1877</v>
      </c>
      <c r="C40" s="1624" t="s">
        <v>1878</v>
      </c>
      <c r="D40" s="1622" t="s">
        <v>1879</v>
      </c>
      <c r="E40" s="1622" t="s">
        <v>1880</v>
      </c>
      <c r="G40" s="1873"/>
      <c r="H40" s="1873"/>
      <c r="I40" s="1873"/>
      <c r="J40" s="1871" t="s">
        <v>1881</v>
      </c>
      <c r="K40" s="1873"/>
      <c r="L40" s="1873"/>
      <c r="M40" s="1873"/>
      <c r="N40" s="1873"/>
      <c r="O40" s="1873"/>
      <c r="P40" s="1873"/>
      <c r="Q40" s="1873"/>
      <c r="S40" s="1867"/>
      <c r="T40" s="1867"/>
      <c r="U40" s="1867" t="s">
        <v>2698</v>
      </c>
      <c r="V40" s="1867"/>
      <c r="W40" s="1867"/>
      <c r="X40" s="1867"/>
      <c r="Y40" s="1867"/>
      <c r="Z40" s="1867"/>
      <c r="AA40" s="1867"/>
      <c r="AB40" s="1867"/>
      <c r="AC40" s="1867"/>
      <c r="AD40" s="1867"/>
      <c r="AE40" s="1867"/>
      <c r="AF40" s="1867"/>
      <c r="AG40" s="1867"/>
      <c r="AH40" s="1867" t="s">
        <v>2698</v>
      </c>
      <c r="AI40" s="1867"/>
      <c r="AJ40" s="1867"/>
      <c r="AK40" s="1867"/>
      <c r="AL40" s="1867"/>
      <c r="AM40" s="1867"/>
      <c r="AN40" s="1867"/>
      <c r="AO40" s="1867"/>
      <c r="AP40" s="1867"/>
      <c r="AQ40" s="1867"/>
      <c r="AT40" s="1867"/>
      <c r="AU40" s="1867" t="s">
        <v>2698</v>
      </c>
      <c r="AV40" s="1867"/>
      <c r="BE40" s="1867"/>
      <c r="BF40" s="1867"/>
      <c r="BG40" s="1867"/>
      <c r="BO40" s="1867"/>
      <c r="BP40" s="1867" t="s">
        <v>2698</v>
      </c>
      <c r="BQ40" s="1867"/>
      <c r="BR40" s="1867"/>
      <c r="BS40" s="1867"/>
      <c r="BT40" s="1867"/>
      <c r="BU40" s="1867"/>
      <c r="CB40" s="1867"/>
      <c r="CC40" s="1867" t="s">
        <v>2698</v>
      </c>
      <c r="CD40" s="1867"/>
      <c r="CN40" s="1867"/>
      <c r="CO40" s="1867"/>
      <c r="CP40" s="1867"/>
      <c r="CQ40" s="1867"/>
      <c r="CR40" s="1867"/>
      <c r="CS40" s="1867"/>
      <c r="DA40" s="1867"/>
      <c r="DB40" s="1867" t="s">
        <v>2698</v>
      </c>
      <c r="DC40" s="1867"/>
      <c r="DD40" s="1867"/>
      <c r="DE40" s="1867"/>
      <c r="DF40" s="1867"/>
    </row>
    <row r="41" spans="1:110" ht="15">
      <c r="A41" s="1627"/>
      <c r="B41" s="1627" t="s">
        <v>1882</v>
      </c>
      <c r="C41" s="1624" t="s">
        <v>2699</v>
      </c>
      <c r="E41" s="1622" t="s">
        <v>1883</v>
      </c>
      <c r="S41" s="1867"/>
      <c r="T41" s="1867"/>
      <c r="U41" s="1867" t="s">
        <v>2700</v>
      </c>
      <c r="V41" s="1867"/>
      <c r="W41" s="1867"/>
      <c r="X41" s="1867"/>
      <c r="Y41" s="1867"/>
      <c r="Z41" s="1867"/>
      <c r="AA41" s="1867"/>
      <c r="AB41" s="1867"/>
      <c r="AC41" s="1867"/>
      <c r="AD41" s="1867"/>
      <c r="AE41" s="1867"/>
      <c r="AF41" s="1867"/>
      <c r="AG41" s="1867"/>
      <c r="AH41" s="1867" t="s">
        <v>2700</v>
      </c>
      <c r="AI41" s="1867"/>
      <c r="AJ41" s="1867"/>
      <c r="AK41" s="1867"/>
      <c r="AL41" s="1867"/>
      <c r="AM41" s="1867"/>
      <c r="AN41" s="1867"/>
      <c r="AO41" s="1867"/>
      <c r="AP41" s="1867"/>
      <c r="AQ41" s="1867"/>
      <c r="AT41" s="1867"/>
      <c r="AU41" s="1867" t="s">
        <v>2700</v>
      </c>
      <c r="AV41" s="1867"/>
      <c r="BE41" s="1867"/>
      <c r="BF41" s="1867"/>
      <c r="BG41" s="1867"/>
      <c r="BO41" s="1867"/>
      <c r="BP41" s="1867" t="s">
        <v>2700</v>
      </c>
      <c r="BQ41" s="1867"/>
      <c r="BR41" s="1867"/>
      <c r="BS41" s="1867"/>
      <c r="BT41" s="1867"/>
      <c r="BU41" s="1867"/>
      <c r="CB41" s="1867"/>
      <c r="CC41" s="1867" t="s">
        <v>2700</v>
      </c>
      <c r="CD41" s="1867"/>
      <c r="CN41" s="1867"/>
      <c r="CO41" s="1867"/>
      <c r="CP41" s="1867"/>
      <c r="CQ41" s="1867"/>
      <c r="CR41" s="1867"/>
      <c r="CS41" s="1867"/>
      <c r="DA41" s="1867"/>
      <c r="DB41" s="1867" t="s">
        <v>2700</v>
      </c>
      <c r="DC41" s="1867"/>
      <c r="DD41" s="1867"/>
      <c r="DE41" s="1867"/>
      <c r="DF41" s="1867"/>
    </row>
    <row r="42" spans="1:110" ht="15">
      <c r="A42" s="1627"/>
      <c r="B42" s="1627" t="s">
        <v>1884</v>
      </c>
      <c r="C42" s="1624" t="s">
        <v>1885</v>
      </c>
      <c r="S42" s="1867"/>
      <c r="T42" s="1867"/>
      <c r="U42" s="1867" t="s">
        <v>2446</v>
      </c>
      <c r="V42" s="1867"/>
      <c r="W42" s="1867"/>
      <c r="X42" s="1867"/>
      <c r="Y42" s="1867"/>
      <c r="Z42" s="1867"/>
      <c r="AA42" s="1867"/>
      <c r="AB42" s="1867"/>
      <c r="AC42" s="1867"/>
      <c r="AD42" s="1867"/>
      <c r="AE42" s="1867"/>
      <c r="AF42" s="1867"/>
      <c r="AG42" s="1867"/>
      <c r="AH42" s="1867" t="s">
        <v>2446</v>
      </c>
      <c r="AI42" s="1867"/>
      <c r="AJ42" s="1867"/>
      <c r="AK42" s="1867"/>
      <c r="AL42" s="1867"/>
      <c r="AM42" s="1867"/>
      <c r="AN42" s="1867"/>
      <c r="AO42" s="1867"/>
      <c r="AP42" s="1867"/>
      <c r="AQ42" s="1867"/>
      <c r="AT42" s="1867"/>
      <c r="AU42" s="1867" t="s">
        <v>2446</v>
      </c>
      <c r="AV42" s="1867"/>
      <c r="BE42" s="1867"/>
      <c r="BF42" s="1867"/>
      <c r="BG42" s="1867"/>
      <c r="BO42" s="1867"/>
      <c r="BP42" s="1867" t="s">
        <v>2511</v>
      </c>
      <c r="BQ42" s="1867"/>
      <c r="BR42" s="1867"/>
      <c r="BS42" s="1867"/>
      <c r="BT42" s="1867"/>
      <c r="BU42" s="1867"/>
      <c r="CB42" s="1867"/>
      <c r="CC42" s="1867" t="s">
        <v>2446</v>
      </c>
      <c r="CD42" s="1867"/>
      <c r="CN42" s="1867"/>
      <c r="CO42" s="1867"/>
      <c r="CP42" s="1867"/>
      <c r="CQ42" s="1867"/>
      <c r="CR42" s="1867"/>
      <c r="CS42" s="1867"/>
      <c r="DA42" s="1867"/>
      <c r="DB42" s="1867" t="s">
        <v>2511</v>
      </c>
      <c r="DC42" s="1867"/>
      <c r="DD42" s="1867"/>
      <c r="DE42" s="1867"/>
      <c r="DF42" s="1867"/>
    </row>
    <row r="43" spans="1:110" ht="15">
      <c r="A43" s="1627"/>
      <c r="B43" s="1627" t="s">
        <v>2701</v>
      </c>
      <c r="C43" s="1624" t="s">
        <v>1886</v>
      </c>
      <c r="S43" s="1867"/>
      <c r="T43" s="1867"/>
      <c r="V43" s="1867"/>
      <c r="W43" s="1867"/>
      <c r="X43" s="1867"/>
      <c r="Y43" s="1867"/>
      <c r="Z43" s="1867"/>
      <c r="AA43" s="1867"/>
      <c r="AB43" s="1867"/>
      <c r="AC43" s="1867"/>
      <c r="AD43" s="1867"/>
      <c r="AE43" s="1867"/>
      <c r="AF43" s="1867"/>
      <c r="AG43" s="1867"/>
      <c r="AH43" s="1867"/>
      <c r="AI43" s="1867"/>
      <c r="AJ43" s="1867"/>
      <c r="AK43" s="1867"/>
      <c r="AL43" s="1867"/>
      <c r="AM43" s="1867"/>
      <c r="AN43" s="1867"/>
      <c r="AO43" s="1867"/>
      <c r="AP43" s="1867"/>
      <c r="AQ43" s="1867"/>
      <c r="BO43" s="1867"/>
      <c r="BP43" s="1867"/>
      <c r="BQ43" s="1867"/>
      <c r="BR43" s="1867"/>
      <c r="BS43" s="1867"/>
      <c r="BT43" s="1867"/>
      <c r="BU43" s="1867"/>
      <c r="CN43" s="1867"/>
      <c r="CP43" s="1867"/>
      <c r="CQ43" s="1867"/>
      <c r="CR43" s="1867"/>
      <c r="CS43" s="1867"/>
      <c r="DA43" s="1867"/>
      <c r="DC43" s="1867"/>
      <c r="DD43" s="1867"/>
      <c r="DE43" s="1867"/>
      <c r="DF43" s="1867"/>
    </row>
    <row r="44" spans="1:110" ht="15">
      <c r="A44" s="1627"/>
      <c r="B44" s="1627" t="s">
        <v>1887</v>
      </c>
      <c r="C44" s="1624" t="s">
        <v>1888</v>
      </c>
      <c r="S44" s="1867"/>
      <c r="T44" s="1867"/>
      <c r="W44" s="1867"/>
      <c r="X44" s="1867"/>
      <c r="Y44" s="1867"/>
      <c r="Z44" s="1867"/>
      <c r="AA44" s="1867"/>
      <c r="AB44" s="1867"/>
      <c r="AC44" s="1867"/>
      <c r="AD44" s="1867"/>
      <c r="AE44" s="1867"/>
      <c r="AF44" s="1867"/>
      <c r="AG44" s="1867"/>
      <c r="AH44" s="1867"/>
      <c r="AI44" s="1867"/>
      <c r="AJ44" s="1867"/>
      <c r="AK44" s="1867"/>
      <c r="AL44" s="1867"/>
      <c r="AM44" s="1867"/>
      <c r="AN44" s="1867"/>
      <c r="AO44" s="1867"/>
      <c r="AP44" s="1867"/>
      <c r="AQ44" s="1867"/>
      <c r="BO44" s="1867"/>
      <c r="BP44" s="1867"/>
      <c r="BQ44" s="1867"/>
      <c r="BR44" s="1867"/>
      <c r="BS44" s="1867"/>
      <c r="BT44" s="1867"/>
      <c r="BU44" s="1867"/>
      <c r="CN44" s="1867"/>
      <c r="CQ44" s="1867"/>
      <c r="CR44" s="1867"/>
      <c r="CS44" s="1867"/>
      <c r="DA44" s="1867"/>
      <c r="DD44" s="1867"/>
      <c r="DE44" s="1867"/>
      <c r="DF44" s="1867"/>
    </row>
    <row r="45" spans="1:110" ht="15.75">
      <c r="A45" s="1627"/>
      <c r="B45" s="1627" t="s">
        <v>1889</v>
      </c>
      <c r="C45" s="1624" t="s">
        <v>1890</v>
      </c>
      <c r="S45" s="1867"/>
      <c r="T45" s="1867"/>
      <c r="U45" s="1309" t="s">
        <v>2702</v>
      </c>
      <c r="W45" s="1867"/>
      <c r="X45" s="1867"/>
      <c r="Y45" s="1867"/>
      <c r="Z45" s="1867"/>
      <c r="AA45" s="1867"/>
      <c r="AB45" s="1867"/>
      <c r="AC45" s="1867"/>
      <c r="AD45" s="1867"/>
      <c r="AE45" s="1867"/>
      <c r="AF45" s="1867"/>
      <c r="AG45" s="1867"/>
      <c r="AH45" s="1309" t="s">
        <v>2702</v>
      </c>
      <c r="AI45" s="1867"/>
      <c r="AJ45" s="1867"/>
      <c r="AK45" s="1867"/>
      <c r="AL45" s="1867"/>
      <c r="AM45" s="1867"/>
      <c r="AN45" s="1867"/>
      <c r="AO45" s="1867"/>
      <c r="AP45" s="1867"/>
      <c r="AQ45" s="1867"/>
      <c r="BO45" s="1867"/>
      <c r="BP45" s="1309" t="s">
        <v>2702</v>
      </c>
      <c r="BQ45" s="1867"/>
      <c r="BR45" s="1867"/>
      <c r="BS45" s="1867"/>
      <c r="BT45" s="1867"/>
      <c r="BU45" s="1867"/>
      <c r="CN45" s="1867"/>
      <c r="CO45" s="1309" t="s">
        <v>2702</v>
      </c>
      <c r="CQ45" s="1867"/>
      <c r="CR45" s="1867"/>
      <c r="CS45" s="1867"/>
      <c r="DA45" s="1867"/>
      <c r="DB45" s="1309" t="s">
        <v>2702</v>
      </c>
      <c r="DD45" s="1867"/>
      <c r="DE45" s="1867"/>
      <c r="DF45" s="1867"/>
    </row>
    <row r="46" spans="1:110" ht="18.75">
      <c r="A46" s="1627"/>
      <c r="B46" s="1627" t="s">
        <v>1891</v>
      </c>
      <c r="C46" s="1624" t="s">
        <v>1892</v>
      </c>
      <c r="G46" s="1618" t="s">
        <v>2403</v>
      </c>
      <c r="S46" s="1867"/>
      <c r="T46" s="1867"/>
      <c r="W46" s="1867"/>
      <c r="X46" s="1867"/>
      <c r="Y46" s="1867"/>
      <c r="Z46" s="1867"/>
      <c r="AA46" s="1867"/>
      <c r="AB46" s="1867"/>
      <c r="AC46" s="1867"/>
      <c r="AD46" s="1867"/>
      <c r="AE46" s="1867"/>
      <c r="AF46" s="1867"/>
      <c r="AG46" s="1867"/>
      <c r="AI46" s="1867"/>
      <c r="AJ46" s="1867"/>
      <c r="AK46" s="1867"/>
      <c r="AL46" s="1867"/>
      <c r="AM46" s="1867"/>
      <c r="AN46" s="1867"/>
      <c r="AO46" s="1867"/>
      <c r="AP46" s="1867"/>
      <c r="AQ46" s="1867"/>
      <c r="BO46" s="1867"/>
      <c r="BQ46" s="1867"/>
      <c r="BR46" s="1867"/>
      <c r="BS46" s="1867"/>
      <c r="BT46" s="1867"/>
      <c r="BU46" s="1867"/>
      <c r="CN46" s="1867"/>
      <c r="CQ46" s="1867"/>
      <c r="CR46" s="1867"/>
      <c r="CS46" s="1867"/>
      <c r="DA46" s="1867"/>
      <c r="DD46" s="1867"/>
      <c r="DE46" s="1867"/>
      <c r="DF46" s="1867"/>
    </row>
    <row r="47" spans="1:110" ht="18.75">
      <c r="A47" s="1627"/>
      <c r="B47" s="1627"/>
      <c r="C47" s="1624" t="s">
        <v>1893</v>
      </c>
      <c r="H47" s="1619" t="s">
        <v>1783</v>
      </c>
      <c r="S47" s="1867"/>
      <c r="T47" s="1867"/>
      <c r="U47" s="1309" t="s">
        <v>2461</v>
      </c>
      <c r="V47" s="1867"/>
      <c r="W47" s="1867"/>
      <c r="X47" s="1867"/>
      <c r="Y47" s="1867"/>
      <c r="Z47" s="1867"/>
      <c r="AA47" s="1867"/>
      <c r="AB47" s="1867"/>
      <c r="AC47" s="1867"/>
      <c r="AD47" s="1867"/>
      <c r="AE47" s="1867"/>
      <c r="AF47" s="1867"/>
      <c r="AG47" s="1867"/>
      <c r="AH47" s="1309" t="s">
        <v>2461</v>
      </c>
      <c r="AI47" s="1867"/>
      <c r="AJ47" s="1867"/>
      <c r="AK47" s="1867"/>
      <c r="AL47" s="1867"/>
      <c r="AM47" s="1867"/>
      <c r="AN47" s="1867"/>
      <c r="AO47" s="1867"/>
      <c r="AP47" s="1867"/>
      <c r="AQ47" s="1867"/>
      <c r="AU47" s="1309" t="s">
        <v>2461</v>
      </c>
      <c r="BF47" s="1309" t="s">
        <v>2461</v>
      </c>
      <c r="BO47" s="1867"/>
      <c r="BP47" s="1309" t="s">
        <v>2461</v>
      </c>
      <c r="BQ47" s="1867"/>
      <c r="BR47" s="1867"/>
      <c r="BS47" s="1867"/>
      <c r="BT47" s="1867"/>
      <c r="BU47" s="1867"/>
      <c r="CC47" s="1309" t="s">
        <v>2461</v>
      </c>
      <c r="CN47" s="1867"/>
      <c r="CO47" s="1309" t="s">
        <v>2461</v>
      </c>
      <c r="CP47" s="1867"/>
      <c r="CQ47" s="1867"/>
      <c r="CR47" s="1867"/>
      <c r="CS47" s="1867"/>
      <c r="DA47" s="1867"/>
      <c r="DB47" s="1309" t="s">
        <v>2461</v>
      </c>
      <c r="DC47" s="1867"/>
      <c r="DD47" s="1867"/>
      <c r="DE47" s="1867"/>
      <c r="DF47" s="1867"/>
    </row>
    <row r="48" spans="1:110" ht="15.75">
      <c r="A48" s="1608"/>
      <c r="B48" s="1608"/>
      <c r="C48" s="1624" t="s">
        <v>1894</v>
      </c>
      <c r="H48" s="1621" t="s">
        <v>2405</v>
      </c>
      <c r="I48" s="1629"/>
      <c r="J48" s="1629"/>
      <c r="K48" s="1629"/>
      <c r="L48" s="1629"/>
      <c r="M48" s="1629" t="s">
        <v>1909</v>
      </c>
      <c r="S48" s="1867"/>
      <c r="T48" s="1867"/>
      <c r="U48" s="1309" t="s">
        <v>1829</v>
      </c>
      <c r="V48" s="1867"/>
      <c r="W48" s="1867"/>
      <c r="X48" s="1867"/>
      <c r="Y48" s="1867"/>
      <c r="Z48" s="1867"/>
      <c r="AA48" s="1867"/>
      <c r="AB48" s="1867"/>
      <c r="AC48" s="1867"/>
      <c r="AD48" s="1867"/>
      <c r="AE48" s="1867"/>
      <c r="AF48" s="1867"/>
      <c r="AG48" s="1867"/>
      <c r="AH48" s="1867"/>
      <c r="AI48" s="1867"/>
      <c r="AJ48" s="1867"/>
      <c r="AK48" s="1867"/>
      <c r="AL48" s="1867"/>
      <c r="AM48" s="1867"/>
      <c r="AN48" s="1867"/>
      <c r="AO48" s="1867"/>
      <c r="AP48" s="1867"/>
      <c r="AQ48" s="1867"/>
      <c r="BO48" s="1867"/>
      <c r="BP48" s="1867"/>
      <c r="BQ48" s="1867"/>
      <c r="BR48" s="1867"/>
      <c r="BS48" s="1867"/>
      <c r="BT48" s="1867"/>
      <c r="BU48" s="1867"/>
      <c r="CN48" s="1867"/>
      <c r="CO48" s="1309" t="s">
        <v>1829</v>
      </c>
      <c r="CP48" s="1867"/>
      <c r="CQ48" s="1867"/>
      <c r="CR48" s="1867"/>
      <c r="CS48" s="1867"/>
      <c r="DA48" s="1867"/>
      <c r="DB48" s="1309" t="s">
        <v>1829</v>
      </c>
      <c r="DC48" s="1867"/>
      <c r="DD48" s="1867"/>
      <c r="DE48" s="1867"/>
      <c r="DF48" s="1867"/>
    </row>
    <row r="49" spans="1:110" ht="15">
      <c r="A49" s="1608"/>
      <c r="B49" s="1608"/>
      <c r="C49" s="1624" t="s">
        <v>1895</v>
      </c>
      <c r="H49" s="1629" t="s">
        <v>2404</v>
      </c>
      <c r="I49" s="1629"/>
      <c r="J49" s="1629"/>
      <c r="K49" s="1629"/>
      <c r="L49" s="1629"/>
      <c r="M49" s="1629" t="s">
        <v>1909</v>
      </c>
      <c r="S49" s="1867"/>
      <c r="T49" s="1867"/>
      <c r="V49" s="1867"/>
      <c r="W49" s="1867"/>
      <c r="X49" s="1867"/>
      <c r="Y49" s="1867"/>
      <c r="Z49" s="1867"/>
      <c r="AA49" s="1867"/>
      <c r="AB49" s="1867"/>
      <c r="AC49" s="1867"/>
      <c r="AD49" s="1867"/>
      <c r="AE49" s="1867"/>
      <c r="AF49" s="1867"/>
      <c r="AG49" s="1867"/>
      <c r="AH49" s="1867"/>
      <c r="AI49" s="1867"/>
      <c r="AJ49" s="1867"/>
      <c r="AK49" s="1867"/>
      <c r="AL49" s="1867"/>
      <c r="AM49" s="1867"/>
      <c r="AN49" s="1867"/>
      <c r="AO49" s="1867"/>
      <c r="AP49" s="1867"/>
      <c r="AQ49" s="1867"/>
      <c r="BO49" s="1867"/>
      <c r="BP49" s="1867"/>
      <c r="BQ49" s="1867"/>
      <c r="BR49" s="1867"/>
      <c r="BS49" s="1867"/>
      <c r="BT49" s="1867"/>
      <c r="BU49" s="1867"/>
      <c r="CN49" s="1867"/>
      <c r="CP49" s="1867"/>
      <c r="CQ49" s="1867"/>
      <c r="CR49" s="1867"/>
      <c r="CS49" s="1867"/>
      <c r="DA49" s="1867"/>
      <c r="DC49" s="1867"/>
      <c r="DD49" s="1867"/>
      <c r="DE49" s="1867"/>
      <c r="DF49" s="1867"/>
    </row>
    <row r="50" spans="1:110" ht="15.75">
      <c r="A50" s="1608"/>
      <c r="B50" s="1608"/>
      <c r="C50" s="1624" t="s">
        <v>1896</v>
      </c>
      <c r="H50" s="1629" t="s">
        <v>2406</v>
      </c>
      <c r="I50" s="1629"/>
      <c r="J50" s="1629"/>
      <c r="K50" s="1629"/>
      <c r="L50" s="1629"/>
      <c r="M50" s="1629" t="s">
        <v>1909</v>
      </c>
      <c r="S50" s="1867"/>
      <c r="T50" s="1867"/>
      <c r="U50" s="16" t="s">
        <v>2440</v>
      </c>
      <c r="V50" s="1867"/>
      <c r="W50" s="1867"/>
      <c r="X50" s="1867"/>
      <c r="Y50" s="1867"/>
      <c r="Z50" s="1867"/>
      <c r="AA50" s="1867"/>
      <c r="AB50" s="1867"/>
      <c r="AC50" s="1867"/>
      <c r="AD50" s="1867"/>
      <c r="AE50" s="1867"/>
      <c r="AF50" s="1867"/>
      <c r="AG50" s="1867"/>
      <c r="AH50" s="16" t="s">
        <v>2440</v>
      </c>
      <c r="AI50" s="1867"/>
      <c r="AJ50" s="1867"/>
      <c r="AK50" s="1867"/>
      <c r="AL50" s="1867"/>
      <c r="AM50" s="1867"/>
      <c r="AN50" s="1867"/>
      <c r="AO50" s="1867"/>
      <c r="AP50" s="1867"/>
      <c r="AQ50" s="1867"/>
      <c r="BO50" s="1867"/>
      <c r="BP50" s="16" t="s">
        <v>2440</v>
      </c>
      <c r="BQ50" s="1867"/>
      <c r="BR50" s="1867"/>
      <c r="BS50" s="1867"/>
      <c r="BT50" s="1867"/>
      <c r="BU50" s="1867"/>
      <c r="CN50" s="1867"/>
      <c r="CO50" s="16" t="s">
        <v>2440</v>
      </c>
      <c r="CP50" s="1867"/>
      <c r="CQ50" s="1867"/>
      <c r="CR50" s="1867"/>
      <c r="CS50" s="1867"/>
      <c r="DA50" s="1867"/>
      <c r="DB50" s="16" t="s">
        <v>2440</v>
      </c>
      <c r="DC50" s="1867"/>
      <c r="DD50" s="1867"/>
      <c r="DE50" s="1867"/>
      <c r="DF50" s="1867"/>
    </row>
    <row r="51" spans="1:110" ht="15.75">
      <c r="A51" s="1608"/>
      <c r="B51" s="1608"/>
      <c r="C51" s="1624" t="s">
        <v>1897</v>
      </c>
      <c r="H51" s="1629" t="s">
        <v>2407</v>
      </c>
      <c r="I51" s="1629"/>
      <c r="J51" s="1629"/>
      <c r="K51" s="1629"/>
      <c r="L51" s="1629"/>
      <c r="M51" s="1629" t="s">
        <v>1909</v>
      </c>
      <c r="S51" s="1867"/>
      <c r="T51" s="1867"/>
      <c r="U51" s="1309" t="s">
        <v>2439</v>
      </c>
      <c r="V51" s="1867"/>
      <c r="W51" s="1867"/>
      <c r="X51" s="1867"/>
      <c r="Y51" s="1867"/>
      <c r="Z51" s="1867"/>
      <c r="AA51" s="1867"/>
      <c r="AB51" s="1867"/>
      <c r="AC51" s="1867"/>
      <c r="AD51" s="1867"/>
      <c r="AE51" s="1867"/>
      <c r="AF51" s="1867"/>
      <c r="AG51" s="1867"/>
      <c r="AH51" s="1309" t="s">
        <v>2439</v>
      </c>
      <c r="AI51" s="1867"/>
      <c r="AJ51" s="1867"/>
      <c r="AK51" s="1867"/>
      <c r="AL51" s="1867"/>
      <c r="AM51" s="1867"/>
      <c r="AN51" s="1867"/>
      <c r="AO51" s="1867"/>
      <c r="AP51" s="1867"/>
      <c r="AQ51" s="1867"/>
      <c r="BO51" s="1867"/>
      <c r="BP51" s="1309" t="s">
        <v>2439</v>
      </c>
      <c r="BQ51" s="1867"/>
      <c r="BR51" s="1867"/>
      <c r="BS51" s="1867"/>
      <c r="BT51" s="1867"/>
      <c r="BU51" s="1867"/>
      <c r="CN51" s="1867"/>
      <c r="CO51" s="1309" t="s">
        <v>2439</v>
      </c>
      <c r="CP51" s="1867"/>
      <c r="CQ51" s="1867"/>
      <c r="CR51" s="1867"/>
      <c r="CS51" s="1867"/>
      <c r="DA51" s="1867"/>
      <c r="DB51" s="1309" t="s">
        <v>2439</v>
      </c>
      <c r="DC51" s="1867"/>
      <c r="DD51" s="1867"/>
      <c r="DE51" s="1867"/>
      <c r="DF51" s="1867"/>
    </row>
    <row r="52" spans="1:110" ht="15">
      <c r="A52" s="1608"/>
      <c r="B52" s="1608"/>
      <c r="C52" s="1624" t="s">
        <v>1898</v>
      </c>
      <c r="H52" s="1629" t="s">
        <v>2409</v>
      </c>
      <c r="I52" s="1629"/>
      <c r="J52" s="1629"/>
      <c r="K52" s="1629"/>
      <c r="L52" s="1629"/>
      <c r="M52" s="1629" t="s">
        <v>1909</v>
      </c>
      <c r="S52" s="1867"/>
      <c r="T52" s="1867"/>
      <c r="U52" s="1867" t="s">
        <v>2441</v>
      </c>
      <c r="V52" s="1867"/>
      <c r="W52" s="1867"/>
      <c r="X52" s="1867"/>
      <c r="Y52" s="1867"/>
      <c r="Z52" s="1867"/>
      <c r="AA52" s="1867"/>
      <c r="AB52" s="1867"/>
      <c r="AC52" s="1867"/>
      <c r="AD52" s="1867"/>
      <c r="AE52" s="1867"/>
      <c r="AF52" s="1867"/>
      <c r="AG52" s="1867"/>
      <c r="AH52" s="1867" t="s">
        <v>2441</v>
      </c>
      <c r="AI52" s="1867"/>
      <c r="AJ52" s="1867"/>
      <c r="AK52" s="1867"/>
      <c r="AL52" s="1867"/>
      <c r="AM52" s="1867"/>
      <c r="AN52" s="1867"/>
      <c r="AO52" s="1867"/>
      <c r="AP52" s="1867"/>
      <c r="AQ52" s="1867"/>
      <c r="BO52" s="1867"/>
      <c r="BP52" s="1867" t="s">
        <v>2441</v>
      </c>
      <c r="BQ52" s="1867"/>
      <c r="BR52" s="1867"/>
      <c r="BS52" s="1867"/>
      <c r="BT52" s="1867"/>
      <c r="BU52" s="1867"/>
      <c r="CN52" s="1867"/>
      <c r="CO52" s="1867" t="s">
        <v>2441</v>
      </c>
      <c r="CP52" s="1867"/>
      <c r="CQ52" s="1867"/>
      <c r="CR52" s="1867"/>
      <c r="CS52" s="1867"/>
      <c r="DA52" s="1867"/>
      <c r="DB52" s="1867" t="s">
        <v>2441</v>
      </c>
      <c r="DC52" s="1867"/>
      <c r="DD52" s="1867"/>
      <c r="DE52" s="1867"/>
      <c r="DF52" s="1867"/>
    </row>
    <row r="53" spans="1:110" ht="15">
      <c r="A53" s="1608"/>
      <c r="B53" s="1608"/>
      <c r="C53" s="1624"/>
      <c r="H53" s="1629"/>
      <c r="I53" s="1629"/>
      <c r="J53" s="1629"/>
      <c r="K53" s="1629"/>
      <c r="L53" s="1629"/>
      <c r="M53" s="1629"/>
      <c r="S53" s="1867"/>
      <c r="T53" s="1867"/>
      <c r="U53" s="1867" t="s">
        <v>2432</v>
      </c>
      <c r="V53" s="1867"/>
      <c r="W53" s="1867"/>
      <c r="X53" s="1867"/>
      <c r="Y53" s="1867"/>
      <c r="Z53" s="1867"/>
      <c r="AA53" s="1867"/>
      <c r="AB53" s="1867"/>
      <c r="AC53" s="1867"/>
      <c r="AD53" s="1867"/>
      <c r="AE53" s="1867"/>
      <c r="AF53" s="1867"/>
      <c r="AG53" s="1867"/>
      <c r="AH53" s="1867" t="s">
        <v>2432</v>
      </c>
      <c r="AI53" s="1867"/>
      <c r="AJ53" s="1867"/>
      <c r="AK53" s="1867"/>
      <c r="AL53" s="1867"/>
      <c r="AM53" s="1867"/>
      <c r="AN53" s="1867"/>
      <c r="AO53" s="1867"/>
      <c r="AP53" s="1867"/>
      <c r="AQ53" s="1867"/>
      <c r="BO53" s="1867"/>
      <c r="BP53" s="1867" t="s">
        <v>2432</v>
      </c>
      <c r="BQ53" s="1867"/>
      <c r="BR53" s="1867"/>
      <c r="BS53" s="1867"/>
      <c r="BT53" s="1867"/>
      <c r="BU53" s="1867"/>
      <c r="CN53" s="1867"/>
      <c r="CO53" s="1867" t="s">
        <v>2432</v>
      </c>
      <c r="CP53" s="1867"/>
      <c r="CQ53" s="1867"/>
      <c r="CR53" s="1867"/>
      <c r="CS53" s="1867"/>
      <c r="DA53" s="1867"/>
      <c r="DB53" s="1867" t="s">
        <v>2432</v>
      </c>
      <c r="DC53" s="1867"/>
      <c r="DD53" s="1867"/>
      <c r="DE53" s="1867"/>
      <c r="DF53" s="1867"/>
    </row>
    <row r="54" spans="1:110" ht="15">
      <c r="A54" s="1608"/>
      <c r="B54" s="1608"/>
      <c r="C54" s="1624"/>
      <c r="H54" s="1629"/>
      <c r="I54" s="1629"/>
      <c r="J54" s="1629"/>
      <c r="K54" s="1629"/>
      <c r="L54" s="1629"/>
      <c r="M54" s="1629"/>
      <c r="S54" s="1867"/>
      <c r="T54" s="1867"/>
      <c r="U54" s="1867" t="s">
        <v>2433</v>
      </c>
      <c r="V54" s="1867"/>
      <c r="W54" s="1867"/>
      <c r="X54" s="1867"/>
      <c r="Y54" s="1867"/>
      <c r="Z54" s="1867"/>
      <c r="AA54" s="1867"/>
      <c r="AB54" s="1867"/>
      <c r="AC54" s="1867"/>
      <c r="AD54" s="1867"/>
      <c r="AE54" s="1867"/>
      <c r="AF54" s="1867"/>
      <c r="AG54" s="1867"/>
      <c r="AH54" s="1867" t="s">
        <v>2433</v>
      </c>
      <c r="AI54" s="1867"/>
      <c r="AJ54" s="1867"/>
      <c r="AK54" s="1867"/>
      <c r="AL54" s="1867"/>
      <c r="AM54" s="1867"/>
      <c r="AN54" s="1867"/>
      <c r="AO54" s="1867"/>
      <c r="AP54" s="1867"/>
      <c r="AQ54" s="1867"/>
      <c r="BO54" s="1867"/>
      <c r="BP54" s="1867" t="s">
        <v>2433</v>
      </c>
      <c r="BQ54" s="1867"/>
      <c r="BR54" s="1867"/>
      <c r="BS54" s="1867"/>
      <c r="BT54" s="1867"/>
      <c r="BU54" s="1867"/>
      <c r="CN54" s="1867"/>
      <c r="CO54" s="1867" t="s">
        <v>2433</v>
      </c>
      <c r="CP54" s="1867"/>
      <c r="CQ54" s="1867"/>
      <c r="CR54" s="1867"/>
      <c r="CS54" s="1867"/>
      <c r="DA54" s="1867"/>
      <c r="DB54" s="1867" t="s">
        <v>2433</v>
      </c>
      <c r="DC54" s="1867"/>
      <c r="DD54" s="1867"/>
      <c r="DE54" s="1867"/>
      <c r="DF54" s="1867"/>
    </row>
    <row r="55" spans="1:110" ht="15">
      <c r="A55" s="1608"/>
      <c r="B55" s="1608"/>
      <c r="C55" s="1624"/>
      <c r="H55" s="1629"/>
      <c r="I55" s="1629"/>
      <c r="J55" s="1629"/>
      <c r="K55" s="1629"/>
      <c r="L55" s="1629"/>
      <c r="M55" s="1629"/>
      <c r="S55" s="1867"/>
      <c r="T55" s="1867"/>
      <c r="U55" s="1867" t="s">
        <v>2530</v>
      </c>
      <c r="V55" s="1867"/>
      <c r="W55" s="1867"/>
      <c r="X55" s="1867"/>
      <c r="Y55" s="1867"/>
      <c r="Z55" s="1867"/>
      <c r="AA55" s="1867"/>
      <c r="AB55" s="1867"/>
      <c r="AC55" s="1867"/>
      <c r="AD55" s="1867"/>
      <c r="AE55" s="1867"/>
      <c r="AF55" s="1867"/>
      <c r="AG55" s="1867"/>
      <c r="AH55" s="1867" t="s">
        <v>2530</v>
      </c>
      <c r="AI55" s="1867"/>
      <c r="AJ55" s="1867"/>
      <c r="AK55" s="1867"/>
      <c r="AL55" s="1867"/>
      <c r="AM55" s="1867"/>
      <c r="AN55" s="1867"/>
      <c r="AO55" s="1867"/>
      <c r="AP55" s="1867"/>
      <c r="AQ55" s="1867"/>
      <c r="BO55" s="1867"/>
      <c r="BP55" s="1867" t="s">
        <v>2530</v>
      </c>
      <c r="BQ55" s="1867"/>
      <c r="BR55" s="1867"/>
      <c r="BS55" s="1867"/>
      <c r="BT55" s="1867"/>
      <c r="BU55" s="1867"/>
      <c r="CN55" s="1867"/>
      <c r="CO55" s="1867" t="s">
        <v>2522</v>
      </c>
      <c r="CP55" s="1867"/>
      <c r="CQ55" s="1867"/>
      <c r="CR55" s="1867"/>
      <c r="CS55" s="1867"/>
      <c r="DA55" s="1867"/>
      <c r="DB55" s="1867" t="s">
        <v>2530</v>
      </c>
      <c r="DC55" s="1867"/>
      <c r="DD55" s="1867"/>
      <c r="DE55" s="1867"/>
      <c r="DF55" s="1867"/>
    </row>
    <row r="56" spans="1:110" ht="15">
      <c r="A56" s="1608"/>
      <c r="B56" s="1608"/>
      <c r="C56" s="1624"/>
      <c r="H56" s="1629" t="s">
        <v>2410</v>
      </c>
      <c r="I56" s="1629"/>
      <c r="J56" s="1629"/>
      <c r="K56" s="1629"/>
      <c r="L56" s="1629"/>
      <c r="M56" s="1629" t="s">
        <v>1910</v>
      </c>
      <c r="S56" s="1867"/>
      <c r="T56" s="1867"/>
      <c r="U56" s="1867" t="s">
        <v>2703</v>
      </c>
      <c r="V56" s="1867"/>
      <c r="W56" s="1867"/>
      <c r="X56" s="1867"/>
      <c r="Y56" s="1867"/>
      <c r="Z56" s="1867"/>
      <c r="AA56" s="1867"/>
      <c r="AB56" s="1867"/>
      <c r="AC56" s="1867"/>
      <c r="AD56" s="1867"/>
      <c r="AE56" s="1867"/>
      <c r="AF56" s="1867"/>
      <c r="AG56" s="1867"/>
      <c r="AH56" s="1867" t="s">
        <v>2703</v>
      </c>
      <c r="AI56" s="1867"/>
      <c r="AJ56" s="1867"/>
      <c r="AK56" s="1867"/>
      <c r="AL56" s="1867"/>
      <c r="AM56" s="1867"/>
      <c r="AN56" s="1867"/>
      <c r="AO56" s="1867"/>
      <c r="AP56" s="1867"/>
      <c r="AQ56" s="1867"/>
      <c r="BO56" s="1867"/>
      <c r="BP56" s="1867" t="s">
        <v>2703</v>
      </c>
      <c r="BQ56" s="1867"/>
      <c r="BR56" s="1867"/>
      <c r="BS56" s="1867"/>
      <c r="BT56" s="1867"/>
      <c r="BU56" s="1867"/>
      <c r="CN56" s="1867"/>
      <c r="CO56" s="1867" t="s">
        <v>2703</v>
      </c>
      <c r="CP56" s="1867"/>
      <c r="CQ56" s="1867"/>
      <c r="CR56" s="1867"/>
      <c r="CS56" s="1867"/>
      <c r="DA56" s="1867"/>
      <c r="DB56" s="1867" t="s">
        <v>2703</v>
      </c>
      <c r="DC56" s="1867"/>
      <c r="DD56" s="1867"/>
      <c r="DE56" s="1867"/>
      <c r="DF56" s="1867"/>
    </row>
    <row r="57" spans="1:110" ht="15.75">
      <c r="A57" s="1608"/>
      <c r="B57" s="1608"/>
      <c r="C57" s="1624" t="s">
        <v>1899</v>
      </c>
      <c r="H57" s="1629" t="s">
        <v>1912</v>
      </c>
      <c r="I57" s="1629"/>
      <c r="J57" s="1629"/>
      <c r="K57" s="1629"/>
      <c r="L57" s="1629"/>
      <c r="M57" s="1629" t="s">
        <v>1910</v>
      </c>
      <c r="S57" s="1867"/>
      <c r="T57" s="1867"/>
      <c r="U57" s="1309" t="s">
        <v>2438</v>
      </c>
      <c r="V57" s="1867"/>
      <c r="W57" s="1867"/>
      <c r="X57" s="1867"/>
      <c r="Y57" s="1867"/>
      <c r="Z57" s="1867"/>
      <c r="AA57" s="1867"/>
      <c r="AB57" s="1867"/>
      <c r="AC57" s="1867"/>
      <c r="AD57" s="1867"/>
      <c r="AE57" s="1867"/>
      <c r="AF57" s="1867"/>
      <c r="AG57" s="1867"/>
      <c r="AH57" s="1309" t="s">
        <v>2438</v>
      </c>
      <c r="AI57" s="1867"/>
      <c r="AJ57" s="1867"/>
      <c r="AK57" s="1867"/>
      <c r="AL57" s="1867"/>
      <c r="AM57" s="1867"/>
      <c r="AN57" s="1867"/>
      <c r="AO57" s="1867"/>
      <c r="AP57" s="1867"/>
      <c r="AQ57" s="1867"/>
      <c r="BO57" s="1867"/>
      <c r="BP57" s="1309" t="s">
        <v>2438</v>
      </c>
      <c r="BQ57" s="1867"/>
      <c r="BR57" s="1867"/>
      <c r="BS57" s="1867"/>
      <c r="BT57" s="1867"/>
      <c r="BU57" s="1867"/>
      <c r="CN57" s="1867"/>
      <c r="CO57" s="1309" t="s">
        <v>2438</v>
      </c>
      <c r="CP57" s="1867"/>
      <c r="CQ57" s="1867"/>
      <c r="CR57" s="1867"/>
      <c r="CS57" s="1867"/>
      <c r="DA57" s="1867"/>
      <c r="DB57" s="1309" t="s">
        <v>2438</v>
      </c>
      <c r="DC57" s="1867"/>
      <c r="DD57" s="1867"/>
      <c r="DE57" s="1867"/>
      <c r="DF57" s="1867"/>
    </row>
    <row r="58" spans="1:110" ht="15">
      <c r="A58" s="1608"/>
      <c r="B58" s="1608"/>
      <c r="C58" s="1624" t="s">
        <v>2680</v>
      </c>
      <c r="H58" s="1629" t="s">
        <v>1911</v>
      </c>
      <c r="I58" s="1629"/>
      <c r="J58" s="1629"/>
      <c r="K58" s="1629"/>
      <c r="L58" s="1629"/>
      <c r="M58" s="1629" t="s">
        <v>1909</v>
      </c>
      <c r="S58" s="1867"/>
      <c r="T58" s="1867"/>
      <c r="U58" s="1867"/>
      <c r="V58" s="1867"/>
      <c r="W58" s="1867"/>
      <c r="X58" s="1867"/>
      <c r="Y58" s="1867"/>
      <c r="Z58" s="1867"/>
      <c r="AA58" s="1867"/>
      <c r="AB58" s="1867"/>
      <c r="AC58" s="1867"/>
      <c r="AD58" s="1867"/>
      <c r="AE58" s="1867"/>
      <c r="AF58" s="1867"/>
      <c r="AG58" s="1867"/>
      <c r="AH58" s="1867"/>
      <c r="AI58" s="1867"/>
      <c r="AJ58" s="1867"/>
      <c r="AK58" s="1867"/>
      <c r="AL58" s="1867"/>
      <c r="AM58" s="1867"/>
      <c r="AN58" s="1867"/>
      <c r="AO58" s="1867"/>
      <c r="AP58" s="1867"/>
      <c r="AQ58" s="1867"/>
      <c r="BO58" s="1867"/>
      <c r="BP58" s="1867"/>
      <c r="BQ58" s="1867"/>
      <c r="BR58" s="1867"/>
      <c r="BS58" s="1867"/>
      <c r="BT58" s="1867"/>
      <c r="BU58" s="1867"/>
      <c r="CN58" s="1867"/>
      <c r="CO58" s="1867"/>
      <c r="CP58" s="1867"/>
      <c r="CQ58" s="1867"/>
      <c r="CR58" s="1867"/>
      <c r="CS58" s="1867"/>
      <c r="DA58" s="1867"/>
      <c r="DB58" s="1867"/>
      <c r="DC58" s="1867"/>
      <c r="DD58" s="1867"/>
      <c r="DE58" s="1867"/>
      <c r="DF58" s="1867"/>
    </row>
    <row r="59" spans="1:110" ht="15.75">
      <c r="A59" s="1608"/>
      <c r="B59" s="1608"/>
      <c r="C59" s="1624" t="s">
        <v>1916</v>
      </c>
      <c r="H59" s="1629" t="s">
        <v>1790</v>
      </c>
      <c r="I59" s="1629"/>
      <c r="J59" s="1629"/>
      <c r="K59" s="1629"/>
      <c r="L59" s="1629"/>
      <c r="M59" s="1629" t="s">
        <v>1910</v>
      </c>
      <c r="S59" s="1867"/>
      <c r="T59" s="1867"/>
      <c r="U59" s="1309" t="s">
        <v>2450</v>
      </c>
      <c r="V59" s="1867"/>
      <c r="W59" s="1867"/>
      <c r="X59" s="1867"/>
      <c r="Y59" s="1867"/>
      <c r="Z59" s="1867"/>
      <c r="AA59" s="1867"/>
      <c r="AB59" s="1867"/>
      <c r="AC59" s="1867"/>
      <c r="AD59" s="1867"/>
      <c r="AE59" s="1867"/>
      <c r="AF59" s="1867"/>
      <c r="AG59" s="1867"/>
      <c r="AH59" s="1309" t="s">
        <v>2450</v>
      </c>
      <c r="AI59" s="1309"/>
      <c r="AJ59" s="1867"/>
      <c r="AK59" s="1867"/>
      <c r="AL59" s="1867"/>
      <c r="AM59" s="1867"/>
      <c r="AN59" s="1867"/>
      <c r="AO59" s="1867"/>
      <c r="AP59" s="1867"/>
      <c r="AQ59" s="1867"/>
      <c r="AU59" s="1309" t="s">
        <v>2450</v>
      </c>
      <c r="BO59" s="1867"/>
      <c r="BP59" s="1309" t="s">
        <v>2450</v>
      </c>
      <c r="BQ59" s="1309"/>
      <c r="BR59" s="1867"/>
      <c r="BS59" s="1867"/>
      <c r="BT59" s="1867"/>
      <c r="BU59" s="1867"/>
      <c r="CC59" s="1309" t="s">
        <v>2450</v>
      </c>
      <c r="CN59" s="1867"/>
      <c r="CO59" s="1309" t="s">
        <v>2450</v>
      </c>
      <c r="CP59" s="1867"/>
      <c r="CQ59" s="1867"/>
      <c r="CR59" s="1867"/>
      <c r="CS59" s="1867"/>
      <c r="DA59" s="1867"/>
      <c r="DB59" s="1309" t="s">
        <v>2450</v>
      </c>
      <c r="DC59" s="1867"/>
      <c r="DD59" s="1867"/>
      <c r="DE59" s="1867"/>
      <c r="DF59" s="1867"/>
    </row>
    <row r="60" spans="1:110" ht="15">
      <c r="A60" s="1608"/>
      <c r="B60" s="1608"/>
      <c r="C60" s="1622" t="s">
        <v>1900</v>
      </c>
      <c r="H60" s="1629" t="s">
        <v>1793</v>
      </c>
      <c r="I60" s="1629"/>
      <c r="J60" s="1629"/>
      <c r="K60" s="1629"/>
      <c r="L60" s="1629"/>
      <c r="M60" s="1629" t="s">
        <v>1910</v>
      </c>
      <c r="S60" s="1867"/>
      <c r="T60" s="1867"/>
      <c r="U60" s="1867" t="s">
        <v>2531</v>
      </c>
      <c r="V60" s="1867"/>
      <c r="W60" s="1867"/>
      <c r="X60" s="1867"/>
      <c r="Y60" s="1867"/>
      <c r="Z60" s="1867"/>
      <c r="AA60" s="1867"/>
      <c r="AB60" s="1867"/>
      <c r="AC60" s="1867"/>
      <c r="AD60" s="1867"/>
      <c r="AE60" s="1867"/>
      <c r="AF60" s="1867"/>
      <c r="AG60" s="1867"/>
      <c r="AH60" s="1867" t="s">
        <v>2531</v>
      </c>
      <c r="AI60" s="1867"/>
      <c r="AJ60" s="1867"/>
      <c r="AK60" s="1867"/>
      <c r="AL60" s="1867"/>
      <c r="AM60" s="1867"/>
      <c r="AN60" s="1867"/>
      <c r="AO60" s="1867"/>
      <c r="AP60" s="1867"/>
      <c r="AQ60" s="1867"/>
      <c r="AU60" s="1867" t="s">
        <v>2531</v>
      </c>
      <c r="BO60" s="1867"/>
      <c r="BP60" s="1867" t="s">
        <v>2704</v>
      </c>
      <c r="BQ60" s="1867"/>
      <c r="BR60" s="1867"/>
      <c r="BS60" s="1867"/>
      <c r="BT60" s="1867"/>
      <c r="BU60" s="1867"/>
      <c r="CC60" s="1867" t="s">
        <v>2531</v>
      </c>
      <c r="CN60" s="1867"/>
      <c r="CO60" s="1867" t="s">
        <v>2531</v>
      </c>
      <c r="CP60" s="1867"/>
      <c r="CQ60" s="1867"/>
      <c r="CR60" s="1867"/>
      <c r="CS60" s="1867"/>
      <c r="DA60" s="1867"/>
      <c r="DB60" s="1867" t="s">
        <v>2531</v>
      </c>
      <c r="DC60" s="1867"/>
      <c r="DD60" s="1867"/>
      <c r="DE60" s="1867"/>
      <c r="DF60" s="1867"/>
    </row>
    <row r="61" spans="1:110" ht="15">
      <c r="A61" s="1608"/>
      <c r="B61" s="1608"/>
      <c r="C61" s="1622" t="s">
        <v>1901</v>
      </c>
      <c r="H61" s="1629" t="s">
        <v>1913</v>
      </c>
      <c r="I61" s="1629"/>
      <c r="J61" s="1629"/>
      <c r="K61" s="1629"/>
      <c r="L61" s="1629"/>
      <c r="M61" s="1629" t="s">
        <v>1910</v>
      </c>
      <c r="S61" s="1867"/>
      <c r="T61" s="1867"/>
      <c r="U61" s="1867" t="s">
        <v>2454</v>
      </c>
      <c r="V61" s="1867"/>
      <c r="W61" s="1867"/>
      <c r="X61" s="1867"/>
      <c r="Y61" s="1867"/>
      <c r="Z61" s="1867"/>
      <c r="AA61" s="1867"/>
      <c r="AB61" s="1867"/>
      <c r="AC61" s="1867"/>
      <c r="AD61" s="1867"/>
      <c r="AE61" s="1867"/>
      <c r="AF61" s="1867"/>
      <c r="AG61" s="1867"/>
      <c r="AH61" s="1867" t="s">
        <v>2454</v>
      </c>
      <c r="AI61" s="1867"/>
      <c r="AJ61" s="1867"/>
      <c r="AK61" s="1867"/>
      <c r="AL61" s="1867"/>
      <c r="AM61" s="1867"/>
      <c r="AN61" s="1867"/>
      <c r="AO61" s="1867"/>
      <c r="AP61" s="1867"/>
      <c r="AQ61" s="1867"/>
      <c r="AU61" s="1867" t="s">
        <v>2454</v>
      </c>
      <c r="BO61" s="1867"/>
      <c r="BP61" s="1867" t="s">
        <v>2512</v>
      </c>
      <c r="BQ61" s="1867"/>
      <c r="BR61" s="1867"/>
      <c r="BS61" s="1867"/>
      <c r="BT61" s="1867"/>
      <c r="BU61" s="1867"/>
      <c r="CC61" s="1867" t="s">
        <v>2454</v>
      </c>
      <c r="CN61" s="1867"/>
      <c r="CO61" s="1867"/>
      <c r="CP61" s="1867"/>
      <c r="CQ61" s="1867"/>
      <c r="CR61" s="1867"/>
      <c r="CS61" s="1867"/>
      <c r="DA61" s="1867"/>
      <c r="DB61" s="1867" t="s">
        <v>2532</v>
      </c>
      <c r="DC61" s="1867"/>
      <c r="DD61" s="1867"/>
      <c r="DE61" s="1867"/>
      <c r="DF61" s="1867"/>
    </row>
    <row r="62" spans="1:110" ht="15">
      <c r="A62" s="1608"/>
      <c r="B62" s="1608"/>
      <c r="C62" s="1622" t="s">
        <v>1902</v>
      </c>
      <c r="H62" s="1621" t="s">
        <v>2411</v>
      </c>
      <c r="I62" s="1629"/>
      <c r="J62" s="1629"/>
      <c r="K62" s="1629"/>
      <c r="L62" s="1629"/>
      <c r="M62" s="1629" t="s">
        <v>1910</v>
      </c>
      <c r="S62" s="1867"/>
      <c r="T62" s="1867"/>
      <c r="U62" s="1867" t="s">
        <v>2451</v>
      </c>
      <c r="V62" s="1867"/>
      <c r="W62" s="1867"/>
      <c r="X62" s="1867"/>
      <c r="Y62" s="1867"/>
      <c r="Z62" s="1867"/>
      <c r="AA62" s="1867"/>
      <c r="AB62" s="1867"/>
      <c r="AC62" s="1867"/>
      <c r="AD62" s="1867"/>
      <c r="AE62" s="1867"/>
      <c r="AF62" s="1867"/>
      <c r="AG62" s="1867"/>
      <c r="AH62" s="1867" t="s">
        <v>2451</v>
      </c>
      <c r="AI62" s="1867"/>
      <c r="AJ62" s="1867"/>
      <c r="AK62" s="1867"/>
      <c r="AL62" s="1867"/>
      <c r="AM62" s="1867"/>
      <c r="AN62" s="1867"/>
      <c r="AO62" s="1867"/>
      <c r="AP62" s="1867"/>
      <c r="AQ62" s="1867"/>
      <c r="AU62" s="1867" t="s">
        <v>2451</v>
      </c>
      <c r="BO62" s="1867"/>
      <c r="BP62" s="1867" t="s">
        <v>2451</v>
      </c>
      <c r="BQ62" s="1867"/>
      <c r="BR62" s="1867"/>
      <c r="BS62" s="1867"/>
      <c r="BT62" s="1867"/>
      <c r="BU62" s="1867"/>
      <c r="CC62" s="1867" t="s">
        <v>2451</v>
      </c>
      <c r="CN62" s="1867"/>
      <c r="CO62" s="1867" t="s">
        <v>2451</v>
      </c>
      <c r="CP62" s="1867"/>
      <c r="CQ62" s="1867"/>
      <c r="CR62" s="1867"/>
      <c r="CS62" s="1867"/>
      <c r="DA62" s="1867"/>
      <c r="DB62" s="1867" t="s">
        <v>2451</v>
      </c>
      <c r="DC62" s="1867"/>
      <c r="DD62" s="1867"/>
      <c r="DE62" s="1867"/>
      <c r="DF62" s="1867"/>
    </row>
    <row r="63" spans="1:110" ht="15">
      <c r="A63" s="1608"/>
      <c r="B63" s="1608"/>
      <c r="C63" s="1622" t="s">
        <v>1903</v>
      </c>
      <c r="H63" s="1621" t="s">
        <v>1798</v>
      </c>
      <c r="I63" s="1629"/>
      <c r="J63" s="1629"/>
      <c r="K63" s="1629"/>
      <c r="L63" s="1629"/>
      <c r="M63" s="1629" t="s">
        <v>1910</v>
      </c>
      <c r="S63" s="1867"/>
      <c r="T63" s="1867"/>
      <c r="U63" s="1867" t="s">
        <v>2452</v>
      </c>
      <c r="V63" s="1867"/>
      <c r="W63" s="1867"/>
      <c r="X63" s="1867"/>
      <c r="Y63" s="1867"/>
      <c r="Z63" s="1867"/>
      <c r="AA63" s="1867"/>
      <c r="AB63" s="1867"/>
      <c r="AC63" s="1867"/>
      <c r="AD63" s="1867"/>
      <c r="AE63" s="1867"/>
      <c r="AF63" s="1867"/>
      <c r="AG63" s="1867"/>
      <c r="AH63" s="1867" t="s">
        <v>2484</v>
      </c>
      <c r="AI63" s="1867"/>
      <c r="AJ63" s="1867"/>
      <c r="AK63" s="1867"/>
      <c r="AL63" s="1867"/>
      <c r="AM63" s="1867"/>
      <c r="AN63" s="1867"/>
      <c r="AO63" s="1867"/>
      <c r="AP63" s="1867"/>
      <c r="AQ63" s="1867"/>
      <c r="AU63" s="1867"/>
      <c r="BO63" s="1867"/>
      <c r="BP63" s="1867" t="s">
        <v>2513</v>
      </c>
      <c r="BQ63" s="1867"/>
      <c r="BR63" s="1867"/>
      <c r="BS63" s="1867"/>
      <c r="BT63" s="1867"/>
      <c r="BU63" s="1867"/>
      <c r="CC63" s="1867"/>
      <c r="CN63" s="1867"/>
      <c r="CO63" s="1867" t="s">
        <v>2452</v>
      </c>
      <c r="CP63" s="1867"/>
      <c r="CQ63" s="1867"/>
      <c r="CR63" s="1867"/>
      <c r="CS63" s="1867"/>
      <c r="DA63" s="1867"/>
      <c r="DB63" s="1867" t="s">
        <v>2452</v>
      </c>
      <c r="DC63" s="1867"/>
      <c r="DD63" s="1867"/>
      <c r="DE63" s="1867"/>
      <c r="DF63" s="1867"/>
    </row>
    <row r="64" spans="1:110" ht="15">
      <c r="A64" s="1608"/>
      <c r="B64" s="1608"/>
      <c r="C64" s="1622" t="s">
        <v>1904</v>
      </c>
      <c r="H64" s="1621" t="s">
        <v>2705</v>
      </c>
      <c r="S64" s="1867"/>
      <c r="T64" s="1867"/>
      <c r="U64" s="1867" t="s">
        <v>2453</v>
      </c>
      <c r="V64" s="1867"/>
      <c r="W64" s="1867"/>
      <c r="X64" s="1867"/>
      <c r="Y64" s="1867"/>
      <c r="Z64" s="1867"/>
      <c r="AA64" s="1867"/>
      <c r="AB64" s="1867"/>
      <c r="AC64" s="1867"/>
      <c r="AD64" s="1867"/>
      <c r="AE64" s="1867"/>
      <c r="AF64" s="1867"/>
      <c r="AG64" s="1867"/>
      <c r="AH64" s="1867" t="s">
        <v>2485</v>
      </c>
      <c r="AI64" s="1867"/>
      <c r="AJ64" s="1867"/>
      <c r="AK64" s="1867"/>
      <c r="AL64" s="1867"/>
      <c r="AM64" s="1867"/>
      <c r="AN64" s="1867"/>
      <c r="AO64" s="1867"/>
      <c r="AP64" s="1867"/>
      <c r="AQ64" s="1867"/>
      <c r="AU64" s="1867"/>
      <c r="BO64" s="1867"/>
      <c r="BP64" s="1867" t="s">
        <v>2485</v>
      </c>
      <c r="BQ64" s="1867"/>
      <c r="BR64" s="1867"/>
      <c r="BS64" s="1867"/>
      <c r="BT64" s="1867"/>
      <c r="BU64" s="1867"/>
      <c r="CC64" s="1867"/>
      <c r="CN64" s="1867"/>
      <c r="CO64" s="1867"/>
      <c r="CP64" s="1867"/>
      <c r="CQ64" s="1867"/>
      <c r="CR64" s="1867"/>
      <c r="CS64" s="1867"/>
      <c r="DA64" s="1867"/>
      <c r="DB64" s="1867" t="s">
        <v>2453</v>
      </c>
      <c r="DC64" s="1867"/>
      <c r="DD64" s="1867"/>
      <c r="DE64" s="1867"/>
      <c r="DF64" s="1867"/>
    </row>
    <row r="65" spans="1:110" ht="15">
      <c r="A65" s="1608"/>
      <c r="B65" s="1608"/>
      <c r="C65" s="1622" t="s">
        <v>1905</v>
      </c>
      <c r="H65" s="1621" t="s">
        <v>1807</v>
      </c>
      <c r="S65" s="1867"/>
      <c r="T65" s="1867"/>
      <c r="U65" s="1867" t="s">
        <v>2455</v>
      </c>
      <c r="V65" s="1867"/>
      <c r="W65" s="1867"/>
      <c r="X65" s="1867"/>
      <c r="Y65" s="1867"/>
      <c r="Z65" s="1867"/>
      <c r="AA65" s="1867"/>
      <c r="AB65" s="1867"/>
      <c r="AC65" s="1867"/>
      <c r="AD65" s="1867"/>
      <c r="AE65" s="1867"/>
      <c r="AF65" s="1867"/>
      <c r="AG65" s="1867"/>
      <c r="AH65" s="1867"/>
      <c r="AI65" s="1867"/>
      <c r="AJ65" s="1867"/>
      <c r="AK65" s="1867"/>
      <c r="AL65" s="1867"/>
      <c r="AM65" s="1867"/>
      <c r="AN65" s="1867"/>
      <c r="AO65" s="1867"/>
      <c r="AP65" s="1867"/>
      <c r="AQ65" s="1867"/>
      <c r="BO65" s="1867"/>
      <c r="BP65" s="1867"/>
      <c r="BQ65" s="1867"/>
      <c r="BR65" s="1867"/>
      <c r="BS65" s="1867"/>
      <c r="BT65" s="1867"/>
      <c r="BU65" s="1867"/>
      <c r="CN65" s="1867"/>
      <c r="CO65" s="1867"/>
      <c r="CP65" s="1867"/>
      <c r="CQ65" s="1867"/>
      <c r="CR65" s="1867"/>
      <c r="CS65" s="1867"/>
      <c r="DA65" s="1867"/>
      <c r="DB65" s="1867" t="s">
        <v>2455</v>
      </c>
      <c r="DC65" s="1867"/>
      <c r="DD65" s="1867"/>
      <c r="DE65" s="1867"/>
      <c r="DF65" s="1867"/>
    </row>
    <row r="66" spans="1:110" ht="15">
      <c r="A66" s="1608"/>
      <c r="B66" s="1608"/>
      <c r="H66" s="1621" t="s">
        <v>1908</v>
      </c>
      <c r="S66" s="1867"/>
      <c r="T66" s="1867"/>
      <c r="U66" s="1867" t="s">
        <v>2486</v>
      </c>
      <c r="V66" s="1867"/>
      <c r="W66" s="1867"/>
      <c r="X66" s="1867"/>
      <c r="Y66" s="1867"/>
      <c r="Z66" s="1867"/>
      <c r="AA66" s="1867"/>
      <c r="AB66" s="1867"/>
      <c r="AC66" s="1867"/>
      <c r="AD66" s="1867"/>
      <c r="AE66" s="1867"/>
      <c r="AF66" s="1867"/>
      <c r="AG66" s="1867"/>
      <c r="AH66" s="1867" t="s">
        <v>2486</v>
      </c>
      <c r="AI66" s="1867"/>
      <c r="AJ66" s="1867"/>
      <c r="AK66" s="1867"/>
      <c r="AL66" s="1867"/>
      <c r="AM66" s="1867"/>
      <c r="AN66" s="1867"/>
      <c r="AO66" s="1867"/>
      <c r="AP66" s="1867"/>
      <c r="AQ66" s="1867"/>
      <c r="BO66" s="1867"/>
      <c r="BP66" s="1867" t="s">
        <v>2486</v>
      </c>
      <c r="BQ66" s="1867"/>
      <c r="BR66" s="1867"/>
      <c r="BS66" s="1867"/>
      <c r="BT66" s="1867"/>
      <c r="BU66" s="1867"/>
      <c r="CN66" s="1867"/>
      <c r="CO66" s="1867" t="s">
        <v>2486</v>
      </c>
      <c r="CP66" s="1867"/>
      <c r="CQ66" s="1867"/>
      <c r="CR66" s="1867"/>
      <c r="CS66" s="1867"/>
      <c r="DA66" s="1867"/>
      <c r="DB66" s="1867" t="s">
        <v>2486</v>
      </c>
      <c r="DC66" s="1867"/>
      <c r="DD66" s="1867"/>
      <c r="DE66" s="1867"/>
      <c r="DF66" s="1867"/>
    </row>
    <row r="67" spans="1:110" ht="15">
      <c r="A67" s="1608"/>
      <c r="B67" s="1608"/>
      <c r="H67" s="1621" t="s">
        <v>2408</v>
      </c>
      <c r="M67" s="977" t="s">
        <v>1910</v>
      </c>
      <c r="S67" s="1867"/>
      <c r="T67" s="1867"/>
      <c r="AM67" s="1867"/>
      <c r="AN67" s="1867"/>
      <c r="AO67" s="1867"/>
      <c r="AP67" s="1867"/>
      <c r="AQ67" s="1867"/>
      <c r="BU67" s="1867"/>
      <c r="CN67" s="1867"/>
      <c r="DA67" s="1867"/>
      <c r="DB67" s="1867" t="s">
        <v>2533</v>
      </c>
    </row>
    <row r="68" spans="1:110" ht="15.75">
      <c r="S68" s="1867"/>
      <c r="T68" s="1867"/>
      <c r="U68" s="1868" t="s">
        <v>2706</v>
      </c>
      <c r="V68" s="1867"/>
      <c r="W68" s="1867"/>
      <c r="X68" s="1867"/>
      <c r="Y68" s="1867"/>
      <c r="Z68" s="1867"/>
      <c r="AA68" s="1867"/>
      <c r="AB68" s="1867"/>
      <c r="AC68" s="1867"/>
      <c r="AD68" s="1867"/>
      <c r="AE68" s="1867"/>
      <c r="AF68" s="1867"/>
      <c r="AG68" s="1867"/>
      <c r="AH68" s="1868" t="s">
        <v>2706</v>
      </c>
      <c r="AI68" s="1867"/>
      <c r="AJ68" s="1867"/>
      <c r="AK68" s="1867"/>
      <c r="AL68" s="1867"/>
      <c r="AM68" s="1867"/>
      <c r="AN68" s="1867"/>
      <c r="AO68" s="1867"/>
      <c r="AP68" s="1867"/>
      <c r="AQ68" s="1867"/>
      <c r="AU68" s="1868" t="s">
        <v>2706</v>
      </c>
      <c r="BO68" s="1867"/>
      <c r="BP68" s="1868" t="s">
        <v>2706</v>
      </c>
      <c r="BQ68" s="1867"/>
      <c r="BR68" s="1867"/>
      <c r="BS68" s="1867"/>
      <c r="BT68" s="1867"/>
      <c r="BU68" s="1867"/>
      <c r="CC68" s="1868" t="s">
        <v>2706</v>
      </c>
      <c r="CN68" s="1867"/>
      <c r="CO68" s="1868" t="s">
        <v>2706</v>
      </c>
      <c r="CP68" s="1867"/>
      <c r="CQ68" s="1867"/>
      <c r="CR68" s="1867"/>
      <c r="CS68" s="1867"/>
      <c r="DA68" s="1867"/>
      <c r="DB68" s="1868" t="s">
        <v>2706</v>
      </c>
      <c r="DC68" s="1867"/>
      <c r="DD68" s="1867"/>
      <c r="DE68" s="1867"/>
      <c r="DF68" s="1867"/>
    </row>
    <row r="69" spans="1:110" ht="15">
      <c r="S69" s="1867"/>
      <c r="T69" s="1867"/>
      <c r="V69" s="1867"/>
      <c r="W69" s="1867"/>
      <c r="X69" s="1867"/>
      <c r="Y69" s="1867"/>
      <c r="Z69" s="1867"/>
      <c r="AA69" s="1867"/>
      <c r="AB69" s="1867"/>
      <c r="AC69" s="1867"/>
      <c r="AD69" s="1867"/>
      <c r="AE69" s="1867"/>
      <c r="AF69" s="1867"/>
      <c r="AG69" s="1867"/>
      <c r="AH69" s="1867"/>
      <c r="AI69" s="1867"/>
      <c r="AJ69" s="1867"/>
      <c r="AK69" s="1867"/>
      <c r="AL69" s="1867"/>
      <c r="AM69" s="1867"/>
      <c r="AN69" s="1867"/>
      <c r="AO69" s="1867"/>
      <c r="AP69" s="1867"/>
      <c r="AQ69" s="1867"/>
      <c r="BO69" s="1867"/>
      <c r="BP69" s="1867"/>
      <c r="BQ69" s="1867"/>
      <c r="BR69" s="1867"/>
      <c r="BS69" s="1867"/>
      <c r="BT69" s="1867"/>
      <c r="BU69" s="1867"/>
      <c r="CN69" s="1867"/>
      <c r="CP69" s="1867"/>
      <c r="CQ69" s="1867"/>
      <c r="CR69" s="1867"/>
      <c r="CS69" s="1867"/>
      <c r="DA69" s="1867"/>
      <c r="DC69" s="1867"/>
      <c r="DD69" s="1867"/>
      <c r="DE69" s="1867"/>
      <c r="DF69" s="1867"/>
    </row>
    <row r="70" spans="1:110" ht="15.75">
      <c r="S70" s="1867"/>
      <c r="T70" s="1867"/>
      <c r="U70" s="1309" t="s">
        <v>2467</v>
      </c>
      <c r="V70" s="1867"/>
      <c r="W70" s="1867"/>
      <c r="X70" s="1867"/>
      <c r="Y70" s="1867"/>
      <c r="Z70" s="1867"/>
      <c r="AA70" s="1867"/>
      <c r="AB70" s="1867"/>
      <c r="AC70" s="1867"/>
      <c r="AD70" s="1867"/>
      <c r="AE70" s="1867"/>
      <c r="AF70" s="1867"/>
      <c r="AG70" s="1867"/>
      <c r="AH70" s="1309" t="s">
        <v>2467</v>
      </c>
      <c r="AI70" s="1867"/>
      <c r="AJ70" s="1867"/>
      <c r="AK70" s="1867"/>
      <c r="AL70" s="1867"/>
      <c r="AM70" s="1867"/>
      <c r="AN70" s="1867"/>
      <c r="AO70" s="1867"/>
      <c r="AP70" s="1867"/>
      <c r="AQ70" s="1867"/>
      <c r="BO70" s="1867"/>
      <c r="BP70" s="1309" t="s">
        <v>2467</v>
      </c>
      <c r="BQ70" s="1867"/>
      <c r="BR70" s="1867"/>
      <c r="BS70" s="1867"/>
      <c r="BT70" s="1867"/>
      <c r="BU70" s="1867"/>
      <c r="CN70" s="1867"/>
      <c r="CO70" s="1309" t="s">
        <v>2467</v>
      </c>
      <c r="CP70" s="1867"/>
      <c r="CQ70" s="1867"/>
      <c r="CR70" s="1867"/>
      <c r="CS70" s="1867"/>
      <c r="DA70" s="1867"/>
      <c r="DB70" s="1309" t="s">
        <v>2467</v>
      </c>
      <c r="DC70" s="1867"/>
      <c r="DD70" s="1867"/>
      <c r="DE70" s="1867"/>
      <c r="DF70" s="1867"/>
    </row>
    <row r="71" spans="1:110" ht="15.75">
      <c r="S71" s="1867"/>
      <c r="T71" s="1867"/>
      <c r="U71" s="1309" t="s">
        <v>2468</v>
      </c>
      <c r="V71" s="1867"/>
      <c r="W71" s="1867"/>
      <c r="X71" s="1867"/>
      <c r="Y71" s="1867"/>
      <c r="Z71" s="1867"/>
      <c r="AA71" s="1867"/>
      <c r="AB71" s="1867"/>
      <c r="AC71" s="1867"/>
      <c r="AD71" s="1867"/>
      <c r="AE71" s="1867"/>
      <c r="AF71" s="1867"/>
      <c r="AG71" s="1867"/>
      <c r="AH71" s="1309" t="s">
        <v>2468</v>
      </c>
      <c r="AI71" s="1867"/>
      <c r="AJ71" s="1867"/>
      <c r="AK71" s="1867"/>
      <c r="AL71" s="1867"/>
      <c r="AM71" s="1867"/>
      <c r="AN71" s="1867"/>
      <c r="AO71" s="1867"/>
      <c r="AP71" s="1867"/>
      <c r="AQ71" s="1867"/>
      <c r="BO71" s="1867"/>
      <c r="BP71" s="1309" t="s">
        <v>2468</v>
      </c>
      <c r="BQ71" s="1867"/>
      <c r="BR71" s="1867"/>
      <c r="BS71" s="1867"/>
      <c r="BT71" s="1867"/>
      <c r="BU71" s="1867"/>
      <c r="CN71" s="1867"/>
      <c r="CO71" s="1309" t="s">
        <v>2468</v>
      </c>
      <c r="CP71" s="1867"/>
      <c r="CQ71" s="1867"/>
      <c r="CR71" s="1867"/>
      <c r="CS71" s="1867"/>
      <c r="DA71" s="1867"/>
      <c r="DB71" s="1309" t="s">
        <v>2468</v>
      </c>
      <c r="DC71" s="1867"/>
      <c r="DD71" s="1867"/>
      <c r="DE71" s="1867"/>
      <c r="DF71" s="1867"/>
    </row>
    <row r="72" spans="1:110" ht="15">
      <c r="S72" s="1867"/>
      <c r="T72" s="1867"/>
      <c r="U72" s="1867" t="s">
        <v>2477</v>
      </c>
      <c r="V72" s="1867"/>
      <c r="W72" s="1867"/>
      <c r="X72" s="1867"/>
      <c r="Y72" s="1867"/>
      <c r="Z72" s="1867"/>
      <c r="AA72" s="1867"/>
      <c r="AB72" s="1867"/>
      <c r="AC72" s="1867"/>
      <c r="AD72" s="1867"/>
      <c r="AE72" s="1867"/>
      <c r="AF72" s="1867"/>
      <c r="AG72" s="1867"/>
      <c r="AH72" s="1867" t="s">
        <v>2477</v>
      </c>
      <c r="AI72" s="1867"/>
      <c r="AJ72" s="1867"/>
      <c r="AK72" s="1867"/>
      <c r="AL72" s="1867"/>
      <c r="AM72" s="1867"/>
      <c r="AN72" s="1867"/>
      <c r="AO72" s="1867"/>
      <c r="AP72" s="1867"/>
      <c r="AQ72" s="1867"/>
      <c r="BO72" s="1867"/>
      <c r="BP72" s="1867" t="s">
        <v>2477</v>
      </c>
      <c r="BQ72" s="1867"/>
      <c r="BR72" s="1867"/>
      <c r="BS72" s="1867"/>
      <c r="BT72" s="1867"/>
      <c r="BU72" s="1867"/>
      <c r="CN72" s="1867"/>
      <c r="CO72" s="1867" t="s">
        <v>2477</v>
      </c>
      <c r="CP72" s="1867"/>
      <c r="CQ72" s="1867"/>
      <c r="CR72" s="1867"/>
      <c r="CS72" s="1867"/>
      <c r="DA72" s="1867"/>
      <c r="DB72" s="1867" t="s">
        <v>2477</v>
      </c>
      <c r="DC72" s="1867"/>
      <c r="DD72" s="1867"/>
      <c r="DE72" s="1867"/>
      <c r="DF72" s="1867"/>
    </row>
    <row r="73" spans="1:110" ht="15">
      <c r="S73" s="1867"/>
      <c r="T73" s="1867"/>
      <c r="U73" s="1867" t="s">
        <v>2469</v>
      </c>
      <c r="V73" s="1867"/>
      <c r="W73" s="1867"/>
      <c r="X73" s="1867"/>
      <c r="Y73" s="1867"/>
      <c r="Z73" s="1867"/>
      <c r="AA73" s="1867"/>
      <c r="AB73" s="1867"/>
      <c r="AC73" s="1867"/>
      <c r="AD73" s="1867"/>
      <c r="AE73" s="1867"/>
      <c r="AF73" s="1867"/>
      <c r="AG73" s="1867"/>
      <c r="AH73" s="1867" t="s">
        <v>2469</v>
      </c>
      <c r="AI73" s="1867"/>
      <c r="AJ73" s="1867"/>
      <c r="AK73" s="1867"/>
      <c r="AL73" s="1867"/>
      <c r="AM73" s="1867"/>
      <c r="AN73" s="1867"/>
      <c r="AO73" s="1867"/>
      <c r="AP73" s="1867"/>
      <c r="AQ73" s="1867"/>
      <c r="BO73" s="1867"/>
      <c r="BP73" s="1867" t="s">
        <v>2469</v>
      </c>
      <c r="BQ73" s="1867"/>
      <c r="BR73" s="1867"/>
      <c r="BS73" s="1867"/>
      <c r="BT73" s="1867"/>
      <c r="BU73" s="1867"/>
      <c r="CN73" s="1867"/>
      <c r="CO73" s="1867" t="s">
        <v>2469</v>
      </c>
      <c r="CP73" s="1867"/>
      <c r="CQ73" s="1867"/>
      <c r="CR73" s="1867"/>
      <c r="CS73" s="1867"/>
      <c r="DA73" s="1867"/>
      <c r="DB73" s="1867" t="s">
        <v>2469</v>
      </c>
      <c r="DC73" s="1867"/>
      <c r="DD73" s="1867"/>
      <c r="DE73" s="1867"/>
      <c r="DF73" s="1867"/>
    </row>
    <row r="74" spans="1:110" ht="15.75">
      <c r="S74" s="1867"/>
      <c r="T74" s="1867"/>
      <c r="U74" s="1309" t="s">
        <v>2470</v>
      </c>
      <c r="V74" s="1867"/>
      <c r="W74" s="1867"/>
      <c r="X74" s="1867"/>
      <c r="Y74" s="1867"/>
      <c r="Z74" s="1867"/>
      <c r="AA74" s="1867"/>
      <c r="AB74" s="1867"/>
      <c r="AC74" s="1867"/>
      <c r="AD74" s="1867"/>
      <c r="AE74" s="1867"/>
      <c r="AF74" s="1867"/>
      <c r="AG74" s="1867"/>
      <c r="AH74" s="1309" t="s">
        <v>2470</v>
      </c>
      <c r="AI74" s="1867"/>
      <c r="AJ74" s="1867"/>
      <c r="AK74" s="1867"/>
      <c r="AL74" s="1867"/>
      <c r="AM74" s="1867"/>
      <c r="AN74" s="1867"/>
      <c r="AO74" s="1867"/>
      <c r="AP74" s="1867"/>
      <c r="AQ74" s="1867"/>
      <c r="BO74" s="1867"/>
      <c r="BP74" s="1309" t="s">
        <v>2470</v>
      </c>
      <c r="BQ74" s="1867"/>
      <c r="BR74" s="1867"/>
      <c r="BS74" s="1867"/>
      <c r="BT74" s="1867"/>
      <c r="BU74" s="1867"/>
      <c r="CN74" s="1867"/>
      <c r="CO74" s="1309" t="s">
        <v>2470</v>
      </c>
      <c r="CP74" s="1867"/>
      <c r="CQ74" s="1867"/>
      <c r="CR74" s="1867"/>
      <c r="CS74" s="1867"/>
      <c r="DA74" s="1867"/>
      <c r="DB74" s="1309" t="s">
        <v>2470</v>
      </c>
      <c r="DC74" s="1867"/>
      <c r="DD74" s="1867"/>
      <c r="DE74" s="1867"/>
      <c r="DF74" s="1867"/>
    </row>
    <row r="75" spans="1:110" ht="15.75">
      <c r="S75" s="1867"/>
      <c r="T75" s="1867"/>
      <c r="U75" s="1309" t="s">
        <v>2476</v>
      </c>
      <c r="V75" s="1867"/>
      <c r="W75" s="1867"/>
      <c r="X75" s="1867"/>
      <c r="Y75" s="1867"/>
      <c r="Z75" s="1867"/>
      <c r="AA75" s="1867"/>
      <c r="AB75" s="1867"/>
      <c r="AC75" s="1867"/>
      <c r="AD75" s="1867"/>
      <c r="AE75" s="1867"/>
      <c r="AF75" s="1867"/>
      <c r="AG75" s="1867"/>
      <c r="AH75" s="1309" t="s">
        <v>2476</v>
      </c>
      <c r="AI75" s="1867"/>
      <c r="AJ75" s="1867"/>
      <c r="AK75" s="1867"/>
      <c r="AL75" s="1867"/>
      <c r="AM75" s="1867"/>
      <c r="AN75" s="1867"/>
      <c r="AO75" s="1867"/>
      <c r="AP75" s="1867"/>
      <c r="AQ75" s="1867"/>
      <c r="BO75" s="1867"/>
      <c r="BP75" s="1309" t="s">
        <v>2476</v>
      </c>
      <c r="BQ75" s="1867"/>
      <c r="BR75" s="1867"/>
      <c r="BS75" s="1867"/>
      <c r="BT75" s="1867"/>
      <c r="BU75" s="1867"/>
      <c r="CN75" s="1867"/>
      <c r="CO75" s="1309" t="s">
        <v>2476</v>
      </c>
      <c r="CP75" s="1867"/>
      <c r="CQ75" s="1867"/>
      <c r="CR75" s="1867"/>
      <c r="CS75" s="1867"/>
      <c r="DA75" s="1867"/>
      <c r="DB75" s="1309" t="s">
        <v>2476</v>
      </c>
      <c r="DC75" s="1867"/>
      <c r="DD75" s="1867"/>
      <c r="DE75" s="1867"/>
      <c r="DF75" s="1867"/>
    </row>
    <row r="76" spans="1:110" ht="15">
      <c r="S76" s="1867"/>
      <c r="T76" s="1867"/>
      <c r="V76" s="1867"/>
      <c r="W76" s="1867"/>
      <c r="X76" s="1867"/>
      <c r="Y76" s="1867"/>
      <c r="Z76" s="1867"/>
      <c r="AA76" s="1867"/>
      <c r="AB76" s="1867"/>
      <c r="AC76" s="1867"/>
      <c r="AD76" s="1867"/>
      <c r="AE76" s="1867"/>
      <c r="AF76" s="1867"/>
      <c r="AG76" s="1867"/>
      <c r="AI76" s="1867"/>
      <c r="AJ76" s="1867"/>
      <c r="AK76" s="1867"/>
      <c r="AL76" s="1867"/>
      <c r="AM76" s="1867"/>
      <c r="AN76" s="1867"/>
      <c r="AO76" s="1867"/>
      <c r="AP76" s="1867"/>
      <c r="AQ76" s="1867"/>
      <c r="BO76" s="1867"/>
      <c r="BQ76" s="1867"/>
      <c r="BR76" s="1867"/>
      <c r="BS76" s="1867"/>
      <c r="BT76" s="1867"/>
      <c r="BU76" s="1867"/>
      <c r="CN76" s="1867"/>
      <c r="CP76" s="1867"/>
      <c r="CQ76" s="1867"/>
      <c r="CR76" s="1867"/>
      <c r="CS76" s="1867"/>
      <c r="DA76" s="1867"/>
      <c r="DC76" s="1867"/>
      <c r="DD76" s="1867"/>
      <c r="DE76" s="1867"/>
      <c r="DF76" s="1867"/>
    </row>
    <row r="77" spans="1:110" ht="15.75">
      <c r="S77" s="1867"/>
      <c r="T77" s="1867"/>
      <c r="U77" s="1309" t="s">
        <v>2472</v>
      </c>
      <c r="V77" s="1867"/>
      <c r="W77" s="1867"/>
      <c r="X77" s="1867"/>
      <c r="Y77" s="1867"/>
      <c r="Z77" s="1867"/>
      <c r="AA77" s="1867"/>
      <c r="AB77" s="1867"/>
      <c r="AC77" s="1867"/>
      <c r="AD77" s="1867"/>
      <c r="AE77" s="1867"/>
      <c r="AF77" s="1867"/>
      <c r="AG77" s="1867"/>
      <c r="AH77" s="1309" t="s">
        <v>2472</v>
      </c>
      <c r="AI77" s="1867"/>
      <c r="AJ77" s="1867"/>
      <c r="AK77" s="1867"/>
      <c r="AL77" s="1867"/>
      <c r="AM77" s="1867"/>
      <c r="AN77" s="1867"/>
      <c r="AO77" s="1867"/>
      <c r="AP77" s="1867"/>
      <c r="AQ77" s="1867"/>
      <c r="BO77" s="1867"/>
      <c r="BP77" s="1309" t="s">
        <v>2472</v>
      </c>
      <c r="BQ77" s="1867"/>
      <c r="BR77" s="1867"/>
      <c r="BS77" s="1867"/>
      <c r="BT77" s="1867"/>
      <c r="BU77" s="1867"/>
      <c r="CN77" s="1867"/>
      <c r="CO77" s="1309" t="s">
        <v>2472</v>
      </c>
      <c r="CP77" s="1867"/>
      <c r="CQ77" s="1867"/>
      <c r="CR77" s="1867"/>
      <c r="CS77" s="1867"/>
      <c r="DA77" s="1867"/>
      <c r="DB77" s="1309" t="s">
        <v>2472</v>
      </c>
      <c r="DC77" s="1867"/>
      <c r="DD77" s="1867"/>
      <c r="DE77" s="1867"/>
      <c r="DF77" s="1867"/>
    </row>
    <row r="78" spans="1:110" ht="15">
      <c r="S78" s="1867"/>
      <c r="T78" s="1867"/>
      <c r="U78" s="1867" t="s">
        <v>2475</v>
      </c>
      <c r="V78" s="1867"/>
      <c r="W78" s="1867"/>
      <c r="X78" s="1867"/>
      <c r="Y78" s="1867"/>
      <c r="Z78" s="1867"/>
      <c r="AA78" s="1867"/>
      <c r="AB78" s="1867"/>
      <c r="AC78" s="1867"/>
      <c r="AD78" s="1867"/>
      <c r="AE78" s="1867"/>
      <c r="AF78" s="1867"/>
      <c r="AG78" s="1867"/>
      <c r="AH78" s="1867" t="s">
        <v>2475</v>
      </c>
      <c r="AI78" s="1867"/>
      <c r="AJ78" s="1867"/>
      <c r="AK78" s="1867"/>
      <c r="AL78" s="1867"/>
      <c r="AM78" s="1867"/>
      <c r="AN78" s="1867"/>
      <c r="AO78" s="1867"/>
      <c r="AP78" s="1867"/>
      <c r="AQ78" s="1867"/>
      <c r="BO78" s="1867"/>
      <c r="BP78" s="1867" t="s">
        <v>2475</v>
      </c>
      <c r="BQ78" s="1867"/>
      <c r="BR78" s="1867"/>
      <c r="BS78" s="1867"/>
      <c r="BT78" s="1867"/>
      <c r="BU78" s="1867"/>
      <c r="CN78" s="1867"/>
      <c r="CO78" s="1867" t="s">
        <v>2475</v>
      </c>
      <c r="CP78" s="1867"/>
      <c r="CQ78" s="1867"/>
      <c r="CR78" s="1867"/>
      <c r="CS78" s="1867"/>
      <c r="DA78" s="1867"/>
      <c r="DB78" s="1867" t="s">
        <v>2475</v>
      </c>
      <c r="DC78" s="1867"/>
      <c r="DD78" s="1867"/>
      <c r="DE78" s="1867"/>
      <c r="DF78" s="1867"/>
    </row>
    <row r="79" spans="1:110" ht="15">
      <c r="S79" s="1867"/>
      <c r="T79" s="1867"/>
      <c r="U79" s="1867" t="s">
        <v>2471</v>
      </c>
      <c r="V79" s="1867"/>
      <c r="W79" s="1867"/>
      <c r="X79" s="1867"/>
      <c r="Y79" s="1867"/>
      <c r="Z79" s="1867"/>
      <c r="AA79" s="1867"/>
      <c r="AB79" s="1867"/>
      <c r="AC79" s="1867"/>
      <c r="AD79" s="1867"/>
      <c r="AE79" s="1867"/>
      <c r="AF79" s="1867"/>
      <c r="AG79" s="1867"/>
      <c r="AH79" s="1867" t="s">
        <v>2471</v>
      </c>
      <c r="AI79" s="1867"/>
      <c r="AJ79" s="1867"/>
      <c r="AK79" s="1867"/>
      <c r="AL79" s="1867"/>
      <c r="AM79" s="1867"/>
      <c r="AN79" s="1867"/>
      <c r="AO79" s="1867"/>
      <c r="AP79" s="1867"/>
      <c r="AQ79" s="1867"/>
      <c r="BO79" s="1867"/>
      <c r="BP79" s="1867" t="s">
        <v>2471</v>
      </c>
      <c r="BQ79" s="1867"/>
      <c r="BR79" s="1867"/>
      <c r="BS79" s="1867"/>
      <c r="BT79" s="1867"/>
      <c r="BU79" s="1867"/>
      <c r="CN79" s="1867"/>
      <c r="CO79" s="1867" t="s">
        <v>2471</v>
      </c>
      <c r="CP79" s="1867"/>
      <c r="CQ79" s="1867"/>
      <c r="CR79" s="1867"/>
      <c r="CS79" s="1867"/>
      <c r="DA79" s="1867"/>
      <c r="DB79" s="1867" t="s">
        <v>2471</v>
      </c>
      <c r="DC79" s="1867"/>
      <c r="DD79" s="1867"/>
      <c r="DE79" s="1867"/>
      <c r="DF79" s="1867"/>
    </row>
    <row r="80" spans="1:110" ht="15">
      <c r="S80" s="1867"/>
      <c r="T80" s="1867"/>
      <c r="U80" s="1867"/>
      <c r="V80" s="1867"/>
      <c r="W80" s="1867"/>
      <c r="X80" s="1867"/>
      <c r="Y80" s="1867"/>
      <c r="Z80" s="1867"/>
      <c r="AA80" s="1867"/>
      <c r="AB80" s="1867"/>
      <c r="AC80" s="1867"/>
      <c r="AD80" s="1867"/>
      <c r="AE80" s="1867"/>
      <c r="AF80" s="1867"/>
      <c r="AG80" s="1867"/>
      <c r="AH80" s="1867"/>
      <c r="AI80" s="1867"/>
      <c r="AJ80" s="1867"/>
      <c r="AK80" s="1867"/>
      <c r="AL80" s="1867"/>
      <c r="AM80" s="1867"/>
      <c r="AN80" s="1867"/>
      <c r="AO80" s="1867"/>
      <c r="AP80" s="1867"/>
      <c r="AQ80" s="1867"/>
      <c r="BO80" s="1867"/>
      <c r="BP80" s="1867"/>
      <c r="BQ80" s="1867"/>
      <c r="BR80" s="1867"/>
      <c r="BS80" s="1867"/>
      <c r="BT80" s="1867"/>
      <c r="BU80" s="1867"/>
      <c r="CN80" s="1867"/>
      <c r="CO80" s="1867"/>
      <c r="CP80" s="1867"/>
      <c r="CQ80" s="1867"/>
      <c r="CR80" s="1867"/>
      <c r="CS80" s="1867"/>
      <c r="DA80" s="1867"/>
      <c r="DB80" s="1867"/>
      <c r="DC80" s="1867"/>
      <c r="DD80" s="1867"/>
      <c r="DE80" s="1867"/>
      <c r="DF80" s="1867"/>
    </row>
    <row r="81" spans="19:110" ht="15.75">
      <c r="S81" s="1867"/>
      <c r="T81" s="1867"/>
      <c r="U81" s="1309" t="s">
        <v>2474</v>
      </c>
      <c r="V81" s="1867"/>
      <c r="W81" s="1867"/>
      <c r="X81" s="1867"/>
      <c r="Y81" s="1867"/>
      <c r="Z81" s="1867"/>
      <c r="AA81" s="1867"/>
      <c r="AB81" s="1867"/>
      <c r="AC81" s="1867"/>
      <c r="AD81" s="1867"/>
      <c r="AE81" s="1867"/>
      <c r="AF81" s="1867"/>
      <c r="AG81" s="1867"/>
      <c r="AH81" s="1309" t="s">
        <v>2474</v>
      </c>
      <c r="AI81" s="1867"/>
      <c r="AJ81" s="1867"/>
      <c r="AK81" s="1867"/>
      <c r="AL81" s="1867"/>
      <c r="AM81" s="1867"/>
      <c r="AN81" s="1867"/>
      <c r="AO81" s="1867"/>
      <c r="AP81" s="1867"/>
      <c r="AQ81" s="1867"/>
      <c r="BO81" s="1867"/>
      <c r="BP81" s="1309" t="s">
        <v>2474</v>
      </c>
      <c r="BQ81" s="1867"/>
      <c r="BR81" s="1867"/>
      <c r="BS81" s="1867"/>
      <c r="BT81" s="1867"/>
      <c r="BU81" s="1867"/>
      <c r="CN81" s="1867"/>
      <c r="CO81" s="1309" t="s">
        <v>2474</v>
      </c>
      <c r="CP81" s="1867"/>
      <c r="CQ81" s="1867"/>
      <c r="CR81" s="1867"/>
      <c r="CS81" s="1867"/>
      <c r="DA81" s="1867"/>
      <c r="DB81" s="1309" t="s">
        <v>2474</v>
      </c>
      <c r="DC81" s="1867"/>
      <c r="DD81" s="1867"/>
      <c r="DE81" s="1867"/>
      <c r="DF81" s="1867"/>
    </row>
    <row r="82" spans="19:110" ht="15.75">
      <c r="S82" s="1867"/>
      <c r="T82" s="1867"/>
      <c r="U82" s="1309" t="s">
        <v>2707</v>
      </c>
      <c r="V82" s="1867"/>
      <c r="W82" s="1867"/>
      <c r="X82" s="1867"/>
      <c r="Y82" s="1867"/>
      <c r="Z82" s="1867"/>
      <c r="AA82" s="1867"/>
      <c r="AB82" s="1867"/>
      <c r="AC82" s="1867"/>
      <c r="AD82" s="1867"/>
      <c r="AE82" s="1867"/>
      <c r="AF82" s="1867"/>
      <c r="AG82" s="1867"/>
      <c r="AH82" s="1309" t="s">
        <v>2707</v>
      </c>
      <c r="AI82" s="1867"/>
      <c r="AJ82" s="1867"/>
      <c r="AK82" s="1867"/>
      <c r="AL82" s="1867"/>
      <c r="AM82" s="1867"/>
      <c r="AN82" s="1867"/>
      <c r="AO82" s="1867"/>
      <c r="AP82" s="1867"/>
      <c r="AQ82" s="1867"/>
      <c r="BO82" s="1867"/>
      <c r="BP82" s="1309" t="s">
        <v>2707</v>
      </c>
      <c r="BQ82" s="1867"/>
      <c r="BR82" s="1867"/>
      <c r="BS82" s="1867"/>
      <c r="BT82" s="1867"/>
      <c r="BU82" s="1867"/>
      <c r="CN82" s="1867"/>
      <c r="CO82" s="1309" t="s">
        <v>2707</v>
      </c>
      <c r="CP82" s="1867"/>
      <c r="CQ82" s="1867"/>
      <c r="CR82" s="1867"/>
      <c r="CS82" s="1867"/>
      <c r="DA82" s="1867"/>
      <c r="DB82" s="1309" t="s">
        <v>2707</v>
      </c>
      <c r="DC82" s="1867"/>
      <c r="DD82" s="1867"/>
      <c r="DE82" s="1867"/>
      <c r="DF82" s="1867"/>
    </row>
    <row r="83" spans="19:110" ht="15">
      <c r="S83" s="1867"/>
      <c r="T83" s="1867"/>
      <c r="V83" s="1867"/>
      <c r="W83" s="1867"/>
      <c r="X83" s="1867"/>
      <c r="Y83" s="1867"/>
      <c r="Z83" s="1867"/>
      <c r="AA83" s="1867"/>
      <c r="AB83" s="1867"/>
      <c r="AC83" s="1867"/>
      <c r="AD83" s="1867"/>
      <c r="AE83" s="1867"/>
      <c r="AF83" s="1867"/>
      <c r="AG83" s="1867"/>
      <c r="AH83" s="1867"/>
      <c r="AI83" s="1867"/>
      <c r="AJ83" s="1867"/>
      <c r="AK83" s="1867"/>
      <c r="AL83" s="1867"/>
      <c r="AM83" s="1867"/>
      <c r="AN83" s="1867"/>
      <c r="AO83" s="1867"/>
      <c r="AP83" s="1867"/>
      <c r="AQ83" s="1867"/>
      <c r="BO83" s="1867"/>
      <c r="BP83" s="1867"/>
      <c r="BQ83" s="1867"/>
      <c r="BR83" s="1867"/>
      <c r="BS83" s="1867"/>
      <c r="BT83" s="1867"/>
      <c r="BU83" s="1867"/>
      <c r="CN83" s="1867"/>
      <c r="CP83" s="1867"/>
      <c r="CQ83" s="1867"/>
      <c r="CR83" s="1867"/>
      <c r="CS83" s="1867"/>
      <c r="DA83" s="1867"/>
      <c r="DC83" s="1867"/>
      <c r="DD83" s="1867"/>
      <c r="DE83" s="1867"/>
      <c r="DF83" s="1867"/>
    </row>
    <row r="84" spans="19:110" ht="15.75">
      <c r="S84" s="1867"/>
      <c r="T84" s="1867"/>
      <c r="U84" s="1309" t="s">
        <v>2456</v>
      </c>
      <c r="V84" s="1867"/>
      <c r="W84" s="1867"/>
      <c r="X84" s="1867"/>
      <c r="Y84" s="1867"/>
      <c r="Z84" s="1867"/>
      <c r="AA84" s="1867"/>
      <c r="AB84" s="1867"/>
      <c r="AC84" s="1867"/>
      <c r="AD84" s="1867"/>
      <c r="AE84" s="1867"/>
      <c r="AF84" s="1867"/>
      <c r="AG84" s="1867"/>
      <c r="AH84" s="1867"/>
      <c r="AI84" s="1867"/>
      <c r="AJ84" s="1867"/>
      <c r="AK84" s="1867"/>
      <c r="AL84" s="1867"/>
      <c r="AM84" s="1867"/>
      <c r="AN84" s="1867"/>
      <c r="AO84" s="1867"/>
      <c r="AP84" s="1867"/>
      <c r="AQ84" s="1867"/>
      <c r="BO84" s="1867"/>
      <c r="BP84" s="1867"/>
      <c r="BQ84" s="1867"/>
      <c r="BR84" s="1867"/>
      <c r="BS84" s="1867"/>
      <c r="BT84" s="1867"/>
      <c r="BU84" s="1867"/>
      <c r="CN84" s="1867"/>
      <c r="CO84" s="1309" t="s">
        <v>2456</v>
      </c>
      <c r="CP84" s="1867"/>
      <c r="CQ84" s="1867"/>
      <c r="CR84" s="1867"/>
      <c r="CS84" s="1867"/>
      <c r="DA84" s="1867"/>
      <c r="DB84" s="1309" t="s">
        <v>2456</v>
      </c>
      <c r="DC84" s="1867"/>
      <c r="DD84" s="1867"/>
      <c r="DE84" s="1867"/>
      <c r="DF84" s="1867"/>
    </row>
    <row r="85" spans="19:110" ht="15">
      <c r="S85" s="1867"/>
      <c r="T85" s="1867"/>
      <c r="U85" s="1867"/>
      <c r="V85" s="1867"/>
      <c r="W85" s="1867"/>
      <c r="X85" s="1867"/>
      <c r="Y85" s="1867"/>
      <c r="Z85" s="1867"/>
      <c r="AA85" s="1867"/>
      <c r="AB85" s="1867"/>
      <c r="AC85" s="1867"/>
      <c r="AD85" s="1867"/>
      <c r="AE85" s="1867"/>
      <c r="AF85" s="1867"/>
      <c r="AG85" s="1867"/>
      <c r="AH85" s="1867"/>
      <c r="AI85" s="1867"/>
      <c r="AJ85" s="1867"/>
      <c r="AK85" s="1867"/>
      <c r="AL85" s="1867"/>
      <c r="AM85" s="1867"/>
      <c r="AN85" s="1867"/>
      <c r="AO85" s="1867"/>
      <c r="AP85" s="1867"/>
      <c r="AQ85" s="1867"/>
      <c r="BO85" s="1867"/>
      <c r="BP85" s="1867"/>
      <c r="BQ85" s="1867"/>
      <c r="BR85" s="1867"/>
      <c r="BS85" s="1867"/>
      <c r="BT85" s="1867"/>
      <c r="BU85" s="1867"/>
      <c r="CN85" s="1867"/>
      <c r="CO85" s="1867"/>
      <c r="CP85" s="1867"/>
      <c r="CQ85" s="1867"/>
      <c r="CR85" s="1867"/>
      <c r="CS85" s="1867"/>
      <c r="DA85" s="1867"/>
      <c r="DB85" s="1867"/>
      <c r="DC85" s="1867"/>
      <c r="DD85" s="1867"/>
      <c r="DE85" s="1867"/>
      <c r="DF85" s="1867"/>
    </row>
    <row r="86" spans="19:110" ht="15.75">
      <c r="U86" s="1309" t="s">
        <v>2458</v>
      </c>
      <c r="V86" s="1867"/>
      <c r="W86" s="1867"/>
      <c r="X86" s="1867"/>
      <c r="Y86" s="1867"/>
      <c r="Z86" s="1867"/>
      <c r="AA86" s="1867"/>
      <c r="AB86" s="1867"/>
      <c r="AC86" s="1867"/>
      <c r="AD86" s="1867"/>
      <c r="AE86" s="1867"/>
      <c r="AF86" s="1867"/>
      <c r="AG86" s="1867"/>
      <c r="AH86" s="1867"/>
      <c r="AI86" s="1867"/>
      <c r="AJ86" s="1867"/>
      <c r="AK86" s="1867"/>
      <c r="AL86" s="1867"/>
      <c r="AM86" s="1867"/>
      <c r="AN86" s="1867"/>
      <c r="AO86" s="1867"/>
      <c r="AP86" s="1867"/>
      <c r="AQ86" s="1867"/>
      <c r="BO86" s="1867"/>
      <c r="BP86" s="1867"/>
      <c r="BQ86" s="1867"/>
      <c r="BR86" s="1867"/>
      <c r="BS86" s="1867"/>
      <c r="BT86" s="1867"/>
      <c r="BU86" s="1867"/>
      <c r="CO86" s="1309" t="s">
        <v>2458</v>
      </c>
      <c r="CP86" s="1867"/>
      <c r="CQ86" s="1867"/>
      <c r="CR86" s="1867"/>
      <c r="CS86" s="1867"/>
      <c r="DB86" s="1309" t="s">
        <v>2458</v>
      </c>
      <c r="DC86" s="1867"/>
      <c r="DD86" s="1867"/>
      <c r="DE86" s="1867"/>
      <c r="DF86" s="1867"/>
    </row>
    <row r="87" spans="19:110" ht="15">
      <c r="U87" s="1867"/>
      <c r="V87" s="1867"/>
      <c r="W87" s="1867"/>
      <c r="X87" s="1867"/>
      <c r="Y87" s="1867"/>
      <c r="Z87" s="1867"/>
      <c r="AA87" s="1867"/>
      <c r="AB87" s="1867"/>
      <c r="AC87" s="1867"/>
      <c r="AD87" s="1867"/>
      <c r="AE87" s="1867"/>
      <c r="AF87" s="1867"/>
      <c r="AG87" s="1867"/>
      <c r="AH87" s="1867"/>
      <c r="AI87" s="1867"/>
      <c r="AJ87" s="1867"/>
      <c r="AK87" s="1867"/>
      <c r="AL87" s="1867"/>
      <c r="AM87" s="1867"/>
      <c r="AN87" s="1867"/>
      <c r="AO87" s="1867"/>
      <c r="AP87" s="1867"/>
      <c r="AQ87" s="1867"/>
      <c r="BO87" s="1867"/>
      <c r="BP87" s="1867"/>
      <c r="BQ87" s="1867"/>
      <c r="BR87" s="1867"/>
      <c r="BS87" s="1867"/>
      <c r="BT87" s="1867"/>
      <c r="BU87" s="1867"/>
      <c r="CO87" s="1867"/>
      <c r="CP87" s="1867"/>
      <c r="CQ87" s="1867"/>
      <c r="CR87" s="1867"/>
      <c r="CS87" s="1867"/>
      <c r="DB87" s="1867"/>
      <c r="DC87" s="1867"/>
      <c r="DD87" s="1867"/>
      <c r="DE87" s="1867"/>
      <c r="DF87" s="1867"/>
    </row>
    <row r="88" spans="19:110" ht="15.75">
      <c r="U88" s="1309" t="s">
        <v>2473</v>
      </c>
      <c r="V88" s="1867"/>
      <c r="W88" s="1867"/>
      <c r="X88" s="1867"/>
      <c r="Y88" s="1867"/>
      <c r="Z88" s="1867"/>
      <c r="AA88" s="1867"/>
      <c r="AB88" s="1867"/>
      <c r="AC88" s="1867"/>
      <c r="AD88" s="1867"/>
      <c r="AE88" s="1867"/>
      <c r="AF88" s="1867"/>
      <c r="AG88" s="1867"/>
      <c r="AH88" s="1309" t="s">
        <v>2473</v>
      </c>
      <c r="AI88" s="1867"/>
      <c r="AJ88" s="1867"/>
      <c r="AK88" s="1867"/>
      <c r="AL88" s="1867"/>
      <c r="AM88" s="1867"/>
      <c r="AN88" s="1867"/>
      <c r="AO88" s="1867"/>
      <c r="AP88" s="1867"/>
      <c r="AQ88" s="1867"/>
      <c r="BO88" s="1867"/>
      <c r="BP88" s="1309" t="s">
        <v>2473</v>
      </c>
      <c r="BQ88" s="1867"/>
      <c r="BR88" s="1867"/>
      <c r="BS88" s="1867"/>
      <c r="BT88" s="1867"/>
      <c r="BU88" s="1867"/>
      <c r="CO88" s="1309" t="s">
        <v>2473</v>
      </c>
      <c r="CP88" s="1867"/>
      <c r="CQ88" s="1867"/>
      <c r="CR88" s="1867"/>
      <c r="CS88" s="1867"/>
      <c r="DB88" s="1309" t="s">
        <v>2473</v>
      </c>
      <c r="DC88" s="1867"/>
      <c r="DD88" s="1867"/>
      <c r="DE88" s="1867"/>
      <c r="DF88" s="1867"/>
    </row>
    <row r="89" spans="19:110" ht="15">
      <c r="U89" s="1867"/>
      <c r="V89" s="1867"/>
      <c r="W89" s="1867"/>
      <c r="X89" s="1867"/>
      <c r="Y89" s="1867"/>
      <c r="Z89" s="1867"/>
      <c r="AA89" s="1867"/>
      <c r="AB89" s="1867"/>
      <c r="AC89" s="1867"/>
      <c r="AD89" s="1867"/>
      <c r="AE89" s="1867"/>
      <c r="AF89" s="1867"/>
      <c r="AG89" s="1867"/>
      <c r="AH89" s="1867"/>
      <c r="AI89" s="1867"/>
      <c r="AJ89" s="1867"/>
      <c r="AK89" s="1867"/>
      <c r="AL89" s="1867"/>
      <c r="AM89" s="1867"/>
      <c r="AN89" s="1867"/>
      <c r="AO89" s="1867"/>
      <c r="AP89" s="1867"/>
      <c r="AQ89" s="1867"/>
      <c r="BO89" s="1867"/>
      <c r="BP89" s="1867"/>
      <c r="BQ89" s="1867"/>
      <c r="BR89" s="1867"/>
      <c r="BS89" s="1867"/>
      <c r="BT89" s="1867"/>
      <c r="BU89" s="1867"/>
      <c r="CO89" s="1867"/>
      <c r="CP89" s="1867"/>
      <c r="CQ89" s="1867"/>
      <c r="CR89" s="1867"/>
      <c r="CS89" s="1867"/>
      <c r="DB89" s="1867"/>
      <c r="DC89" s="1867"/>
      <c r="DD89" s="1867"/>
      <c r="DE89" s="1867"/>
      <c r="DF89" s="1867"/>
    </row>
    <row r="90" spans="19:110" ht="15.75">
      <c r="U90" s="1309" t="s">
        <v>2457</v>
      </c>
      <c r="V90" s="1867"/>
      <c r="W90" s="1867"/>
      <c r="X90" s="1867"/>
      <c r="Y90" s="1867"/>
      <c r="Z90" s="1867"/>
      <c r="AA90" s="1867"/>
      <c r="AB90" s="1867"/>
      <c r="AC90" s="1867"/>
      <c r="AD90" s="1867"/>
      <c r="AE90" s="1867"/>
      <c r="AF90" s="1867"/>
      <c r="AG90" s="1867"/>
      <c r="AH90" s="1867"/>
      <c r="AI90" s="1867"/>
      <c r="AJ90" s="1867"/>
      <c r="AK90" s="1867"/>
      <c r="AL90" s="1867"/>
      <c r="AM90" s="1867"/>
      <c r="AN90" s="1867"/>
      <c r="AO90" s="1867"/>
      <c r="AP90" s="1867"/>
      <c r="AQ90" s="1867"/>
      <c r="BO90" s="1867"/>
      <c r="BP90" s="1867"/>
      <c r="BQ90" s="1867"/>
      <c r="BR90" s="1867"/>
      <c r="BS90" s="1867"/>
      <c r="BT90" s="1867"/>
      <c r="BU90" s="1867"/>
      <c r="CO90" s="1309" t="s">
        <v>2457</v>
      </c>
      <c r="CP90" s="1867"/>
      <c r="CQ90" s="1867"/>
      <c r="CR90" s="1867"/>
      <c r="CS90" s="1867"/>
      <c r="DB90" s="1309" t="s">
        <v>2457</v>
      </c>
      <c r="DC90" s="1867"/>
      <c r="DD90" s="1867"/>
      <c r="DE90" s="1867"/>
      <c r="DF90" s="1867"/>
    </row>
    <row r="91" spans="19:110" ht="15">
      <c r="U91" s="1867"/>
      <c r="V91" s="1867"/>
      <c r="W91" s="1867"/>
      <c r="X91" s="1867"/>
      <c r="Y91" s="1867"/>
      <c r="Z91" s="1867"/>
      <c r="AA91" s="1867"/>
      <c r="AB91" s="1867"/>
      <c r="AC91" s="1867"/>
      <c r="AD91" s="1867"/>
      <c r="AE91" s="1867"/>
      <c r="AF91" s="1867"/>
      <c r="AG91" s="1867"/>
      <c r="AH91" s="1867"/>
      <c r="AI91" s="1867"/>
      <c r="AJ91" s="1867"/>
      <c r="AK91" s="1867"/>
      <c r="AL91" s="1867"/>
      <c r="AM91" s="1867"/>
      <c r="AN91" s="1867"/>
      <c r="AO91" s="1867"/>
      <c r="AP91" s="1867"/>
      <c r="AQ91" s="1867"/>
      <c r="BO91" s="1867"/>
      <c r="BP91" s="1867"/>
      <c r="BQ91" s="1867"/>
      <c r="BR91" s="1867"/>
      <c r="BS91" s="1867"/>
      <c r="BT91" s="1867"/>
      <c r="BU91" s="1867"/>
      <c r="CO91" s="1867"/>
      <c r="CP91" s="1867"/>
      <c r="CQ91" s="1867"/>
      <c r="CR91" s="1867"/>
      <c r="CS91" s="1867"/>
      <c r="DB91" s="1867"/>
      <c r="DC91" s="1867"/>
      <c r="DD91" s="1867"/>
      <c r="DE91" s="1867"/>
      <c r="DF91" s="1867"/>
    </row>
    <row r="92" spans="19:110" ht="15.75">
      <c r="U92" s="1309" t="s">
        <v>2462</v>
      </c>
      <c r="V92" s="1867"/>
      <c r="W92" s="1867"/>
      <c r="X92" s="1867"/>
      <c r="Y92" s="1867"/>
      <c r="Z92" s="1867"/>
      <c r="AA92" s="1867"/>
      <c r="AB92" s="1867"/>
      <c r="AC92" s="1867"/>
      <c r="AD92" s="1867"/>
      <c r="AE92" s="1867"/>
      <c r="AF92" s="1867"/>
      <c r="AG92" s="1867"/>
      <c r="AH92" s="1309" t="s">
        <v>2462</v>
      </c>
      <c r="AI92" s="1867"/>
      <c r="AJ92" s="1867"/>
      <c r="AK92" s="1867"/>
      <c r="AL92" s="1867"/>
      <c r="AM92" s="1867"/>
      <c r="AN92" s="1867"/>
      <c r="AO92" s="1867"/>
      <c r="AP92" s="1867"/>
      <c r="AQ92" s="1867"/>
      <c r="BO92" s="1867"/>
      <c r="BP92" s="1309" t="s">
        <v>2462</v>
      </c>
      <c r="BQ92" s="1867"/>
      <c r="BR92" s="1867"/>
      <c r="BS92" s="1867"/>
      <c r="BT92" s="1867"/>
      <c r="BU92" s="1867"/>
      <c r="CO92" s="1309"/>
      <c r="CP92" s="1867"/>
      <c r="CQ92" s="1867"/>
      <c r="CR92" s="1867"/>
      <c r="CS92" s="1867"/>
      <c r="DB92" s="1309"/>
      <c r="DC92" s="1867"/>
      <c r="DD92" s="1867"/>
      <c r="DE92" s="1867"/>
      <c r="DF92" s="1867"/>
    </row>
    <row r="93" spans="19:110" ht="15">
      <c r="U93" s="1867" t="s">
        <v>2463</v>
      </c>
      <c r="V93" s="1867"/>
      <c r="W93" s="1867"/>
      <c r="X93" s="1867"/>
      <c r="Y93" s="1867"/>
      <c r="Z93" s="1867"/>
      <c r="AA93" s="1867"/>
      <c r="AB93" s="1867"/>
      <c r="AC93" s="1867"/>
      <c r="AD93" s="1867"/>
      <c r="AE93" s="1867"/>
      <c r="AF93" s="1867"/>
      <c r="AG93" s="1867"/>
      <c r="AH93" s="1867" t="s">
        <v>2489</v>
      </c>
      <c r="AI93" s="1867"/>
      <c r="AJ93" s="1867"/>
      <c r="AK93" s="1867"/>
      <c r="AL93" s="1867"/>
      <c r="AM93" s="1867"/>
      <c r="AN93" s="1867"/>
      <c r="AO93" s="1867"/>
      <c r="AP93" s="1867"/>
      <c r="AQ93" s="1867"/>
      <c r="BO93" s="1867"/>
      <c r="BP93" s="1867" t="s">
        <v>2489</v>
      </c>
      <c r="BQ93" s="1867"/>
      <c r="BR93" s="1867"/>
      <c r="BS93" s="1867"/>
      <c r="BT93" s="1867"/>
      <c r="BU93" s="1867"/>
      <c r="CO93" s="1867"/>
      <c r="CP93" s="1867"/>
      <c r="CQ93" s="1867"/>
      <c r="CR93" s="1867"/>
      <c r="CS93" s="1867"/>
      <c r="DB93" s="1867"/>
      <c r="DC93" s="1867"/>
      <c r="DD93" s="1867"/>
      <c r="DE93" s="1867"/>
      <c r="DF93" s="1867"/>
    </row>
    <row r="94" spans="19:110" ht="15">
      <c r="U94" s="1867" t="s">
        <v>2464</v>
      </c>
      <c r="V94" s="1867"/>
      <c r="W94" s="1867"/>
      <c r="X94" s="1867"/>
      <c r="Y94" s="1867"/>
      <c r="Z94" s="1867"/>
      <c r="AA94" s="1867"/>
      <c r="AB94" s="1867"/>
      <c r="AC94" s="1867"/>
      <c r="AD94" s="1867"/>
      <c r="AE94" s="1867"/>
      <c r="AF94" s="1867"/>
      <c r="AG94" s="1867"/>
      <c r="AH94" s="1867"/>
      <c r="AI94" s="1867"/>
      <c r="AJ94" s="1867"/>
      <c r="AK94" s="1867"/>
      <c r="AL94" s="1867"/>
      <c r="AM94" s="1867"/>
      <c r="AN94" s="1867"/>
      <c r="AO94" s="1867"/>
      <c r="AP94" s="1867"/>
      <c r="AQ94" s="1867"/>
      <c r="BO94" s="1867"/>
      <c r="BP94" s="1867"/>
      <c r="BQ94" s="1867"/>
      <c r="BR94" s="1867"/>
      <c r="BS94" s="1867"/>
      <c r="BT94" s="1867"/>
      <c r="BU94" s="1867"/>
      <c r="CO94" s="1867"/>
      <c r="CP94" s="1867"/>
      <c r="CQ94" s="1867"/>
      <c r="CR94" s="1867"/>
      <c r="CS94" s="1867"/>
      <c r="DB94" s="1867"/>
      <c r="DC94" s="1867"/>
      <c r="DD94" s="1867"/>
      <c r="DE94" s="1867"/>
      <c r="DF94" s="1867"/>
    </row>
    <row r="95" spans="19:110" ht="15">
      <c r="U95" s="1867"/>
      <c r="V95" s="1867"/>
      <c r="W95" s="1867"/>
      <c r="X95" s="1867"/>
      <c r="Y95" s="1867"/>
      <c r="Z95" s="1867"/>
      <c r="AA95" s="1867"/>
      <c r="AB95" s="1867"/>
      <c r="AC95" s="1867"/>
      <c r="AD95" s="1867"/>
      <c r="AE95" s="1867"/>
      <c r="AF95" s="1867"/>
      <c r="AG95" s="1867"/>
      <c r="AH95" s="1867"/>
      <c r="AI95" s="1867"/>
      <c r="AJ95" s="1867"/>
      <c r="AK95" s="1867"/>
      <c r="AL95" s="1867"/>
      <c r="AM95" s="1867"/>
      <c r="AN95" s="1867"/>
      <c r="AO95" s="1867"/>
      <c r="AP95" s="1867"/>
      <c r="AQ95" s="1867"/>
      <c r="BO95" s="1867"/>
      <c r="BP95" s="1867"/>
      <c r="BQ95" s="1867"/>
      <c r="BR95" s="1867"/>
      <c r="BS95" s="1867"/>
      <c r="BT95" s="1867"/>
      <c r="BU95" s="1867"/>
      <c r="CO95" s="1867"/>
      <c r="CP95" s="1867"/>
      <c r="CQ95" s="1867"/>
      <c r="CR95" s="1867"/>
      <c r="CS95" s="1867"/>
      <c r="DB95" s="1867"/>
      <c r="DC95" s="1867"/>
      <c r="DD95" s="1867"/>
      <c r="DE95" s="1867"/>
      <c r="DF95" s="1867"/>
    </row>
    <row r="96" spans="19:110" ht="15.75">
      <c r="U96" s="1309" t="s">
        <v>2465</v>
      </c>
      <c r="V96" s="1867"/>
      <c r="W96" s="1867"/>
      <c r="X96" s="1867"/>
      <c r="Y96" s="1867"/>
      <c r="Z96" s="1867"/>
      <c r="AA96" s="1867"/>
      <c r="AB96" s="1867"/>
      <c r="AC96" s="1867"/>
      <c r="AD96" s="1867"/>
      <c r="AE96" s="1867"/>
      <c r="AF96" s="1867"/>
      <c r="AG96" s="1867"/>
      <c r="AH96" s="1309" t="s">
        <v>2465</v>
      </c>
      <c r="AI96" s="1867"/>
      <c r="AJ96" s="1867"/>
      <c r="AK96" s="1867"/>
      <c r="AL96" s="1867"/>
      <c r="AM96" s="1867"/>
      <c r="AN96" s="1867"/>
      <c r="AO96" s="1867"/>
      <c r="AP96" s="1867"/>
      <c r="AQ96" s="1867"/>
      <c r="BO96" s="1867"/>
      <c r="BP96" s="1309" t="s">
        <v>2465</v>
      </c>
      <c r="BQ96" s="1867"/>
      <c r="BR96" s="1867"/>
      <c r="BS96" s="1867"/>
      <c r="BT96" s="1867"/>
      <c r="BU96" s="1867"/>
      <c r="CO96" s="1309" t="s">
        <v>2465</v>
      </c>
      <c r="CP96" s="1867"/>
      <c r="CQ96" s="1867"/>
      <c r="CR96" s="1867"/>
      <c r="CS96" s="1867"/>
      <c r="DB96" s="1309" t="s">
        <v>2465</v>
      </c>
      <c r="DC96" s="1867"/>
      <c r="DD96" s="1867"/>
      <c r="DE96" s="1867"/>
      <c r="DF96" s="1867"/>
    </row>
    <row r="97" spans="21:110" ht="15">
      <c r="U97" s="1867" t="s">
        <v>2708</v>
      </c>
      <c r="V97" s="1867"/>
      <c r="W97" s="1867"/>
      <c r="X97" s="1867"/>
      <c r="Y97" s="1867"/>
      <c r="Z97" s="1867"/>
      <c r="AA97" s="1867"/>
      <c r="AB97" s="1867"/>
      <c r="AC97" s="1867"/>
      <c r="AD97" s="1867"/>
      <c r="AE97" s="1867"/>
      <c r="AF97" s="1867"/>
      <c r="AG97" s="1867"/>
      <c r="AH97" s="1867" t="s">
        <v>2709</v>
      </c>
      <c r="AI97" s="1867"/>
      <c r="AJ97" s="1867"/>
      <c r="AK97" s="1867"/>
      <c r="AL97" s="1867"/>
      <c r="AM97" s="1867"/>
      <c r="AN97" s="1867"/>
      <c r="AO97" s="1867"/>
      <c r="AP97" s="1867"/>
      <c r="AQ97" s="1867"/>
      <c r="BO97" s="1867"/>
      <c r="BP97" s="1867" t="s">
        <v>2709</v>
      </c>
      <c r="BQ97" s="1867"/>
      <c r="BR97" s="1867"/>
      <c r="BS97" s="1867"/>
      <c r="BT97" s="1867"/>
      <c r="BU97" s="1867"/>
      <c r="CO97" s="1867" t="s">
        <v>2708</v>
      </c>
      <c r="CP97" s="1867"/>
      <c r="CQ97" s="1867"/>
      <c r="CR97" s="1867"/>
      <c r="CS97" s="1867"/>
      <c r="DB97" s="1867" t="s">
        <v>2708</v>
      </c>
      <c r="DC97" s="1867"/>
      <c r="DD97" s="1867"/>
      <c r="DE97" s="1867"/>
      <c r="DF97" s="1867"/>
    </row>
    <row r="98" spans="21:110" ht="15">
      <c r="U98" s="1867" t="s">
        <v>2466</v>
      </c>
      <c r="V98" s="1867"/>
      <c r="W98" s="1867"/>
      <c r="X98" s="1867"/>
      <c r="Y98" s="1867"/>
      <c r="Z98" s="1867"/>
      <c r="AA98" s="1867"/>
      <c r="AB98" s="1867"/>
      <c r="AC98" s="1867"/>
      <c r="AD98" s="1867"/>
      <c r="AE98" s="1867"/>
      <c r="AF98" s="1867"/>
      <c r="AG98" s="1867"/>
      <c r="AH98" s="1867"/>
      <c r="AI98" s="1867"/>
      <c r="AJ98" s="1867"/>
      <c r="AK98" s="1867"/>
      <c r="AL98" s="1867"/>
      <c r="AM98" s="1867"/>
      <c r="AN98" s="1867"/>
      <c r="AO98" s="1867"/>
      <c r="AP98" s="1867"/>
      <c r="AQ98" s="1867"/>
      <c r="BO98" s="1867"/>
      <c r="BP98" s="1867"/>
      <c r="BQ98" s="1867"/>
      <c r="BR98" s="1867"/>
      <c r="BS98" s="1867"/>
      <c r="BT98" s="1867"/>
      <c r="BU98" s="1867"/>
      <c r="CO98" s="1867" t="s">
        <v>2466</v>
      </c>
      <c r="CP98" s="1867"/>
      <c r="CQ98" s="1867"/>
      <c r="CR98" s="1867"/>
      <c r="CS98" s="1867"/>
      <c r="DB98" s="1867" t="s">
        <v>2466</v>
      </c>
      <c r="DC98" s="1867"/>
      <c r="DD98" s="1867"/>
      <c r="DE98" s="1867"/>
      <c r="DF98" s="1867"/>
    </row>
    <row r="99" spans="21:110" ht="15">
      <c r="U99" s="1867" t="s">
        <v>2487</v>
      </c>
      <c r="V99" s="1867"/>
      <c r="W99" s="1867"/>
      <c r="X99" s="1867"/>
      <c r="Y99" s="1867"/>
      <c r="Z99" s="1867"/>
      <c r="AA99" s="1867"/>
      <c r="AB99" s="1867"/>
      <c r="AC99" s="1867"/>
      <c r="AD99" s="1867"/>
      <c r="AE99" s="1867"/>
      <c r="AF99" s="1867"/>
      <c r="AG99" s="1867"/>
      <c r="AH99" s="1867" t="s">
        <v>2487</v>
      </c>
      <c r="AI99" s="1867"/>
      <c r="AJ99" s="1867"/>
      <c r="AK99" s="1867"/>
      <c r="AL99" s="1867"/>
      <c r="AM99" s="1867"/>
      <c r="AN99" s="1867"/>
      <c r="AO99" s="1867"/>
      <c r="AP99" s="1867"/>
      <c r="AQ99" s="1867"/>
      <c r="BO99" s="1867"/>
      <c r="BP99" s="1867" t="s">
        <v>2487</v>
      </c>
      <c r="BQ99" s="1867"/>
      <c r="BR99" s="1867"/>
      <c r="BS99" s="1867"/>
      <c r="BT99" s="1867"/>
      <c r="BU99" s="1867"/>
      <c r="CO99" s="1867" t="s">
        <v>2487</v>
      </c>
      <c r="CP99" s="1867"/>
      <c r="CQ99" s="1867"/>
      <c r="CR99" s="1867"/>
      <c r="CS99" s="1867"/>
      <c r="DB99" s="1867" t="s">
        <v>2487</v>
      </c>
      <c r="DC99" s="1867"/>
      <c r="DD99" s="1867"/>
      <c r="DE99" s="1867"/>
      <c r="DF99" s="1867"/>
    </row>
    <row r="100" spans="21:110" ht="15">
      <c r="U100" s="1867" t="s">
        <v>2488</v>
      </c>
      <c r="V100" s="1867"/>
      <c r="W100" s="1867"/>
      <c r="X100" s="1867"/>
      <c r="Y100" s="1867"/>
      <c r="Z100" s="1867"/>
      <c r="AA100" s="1867"/>
      <c r="AB100" s="1867"/>
      <c r="AC100" s="1867"/>
      <c r="AD100" s="1867"/>
      <c r="AE100" s="1867"/>
      <c r="AF100" s="1867"/>
      <c r="AG100" s="1867"/>
      <c r="AH100" s="1867" t="s">
        <v>2488</v>
      </c>
      <c r="AI100" s="1867"/>
      <c r="AJ100" s="1867"/>
      <c r="AK100" s="1867"/>
      <c r="AL100" s="1867"/>
      <c r="AM100" s="1867"/>
      <c r="AN100" s="1867"/>
      <c r="AO100" s="1867"/>
      <c r="AP100" s="1867"/>
      <c r="AQ100" s="1867"/>
      <c r="BO100" s="1867"/>
      <c r="BP100" s="1867" t="s">
        <v>2488</v>
      </c>
      <c r="BQ100" s="1867"/>
      <c r="BR100" s="1867"/>
      <c r="BS100" s="1867"/>
      <c r="BT100" s="1867"/>
      <c r="BU100" s="1867"/>
      <c r="CO100" s="1867" t="s">
        <v>2488</v>
      </c>
      <c r="CP100" s="1867"/>
      <c r="CQ100" s="1867"/>
      <c r="CR100" s="1867"/>
      <c r="CS100" s="1867"/>
      <c r="DB100" s="1867" t="s">
        <v>2488</v>
      </c>
      <c r="DC100" s="1867"/>
      <c r="DD100" s="1867"/>
      <c r="DE100" s="1867"/>
      <c r="DF100" s="1867"/>
    </row>
    <row r="101" spans="21:110" ht="15">
      <c r="U101" s="1867"/>
      <c r="V101" s="1867"/>
      <c r="W101" s="1867"/>
      <c r="X101" s="1867"/>
      <c r="Y101" s="1867"/>
      <c r="Z101" s="1867"/>
      <c r="AA101" s="1867"/>
      <c r="AB101" s="1867"/>
      <c r="AC101" s="1867"/>
      <c r="AD101" s="1867"/>
      <c r="AE101" s="1867"/>
      <c r="AF101" s="1867"/>
      <c r="AG101" s="1867"/>
      <c r="AH101" s="1867"/>
      <c r="AI101" s="1867"/>
      <c r="AJ101" s="1867"/>
      <c r="AK101" s="1867"/>
      <c r="AL101" s="1867"/>
      <c r="AM101" s="1867"/>
      <c r="AN101" s="1867"/>
      <c r="AO101" s="1867"/>
      <c r="AP101" s="1867"/>
      <c r="AQ101" s="1867"/>
      <c r="BO101" s="1867"/>
      <c r="BP101" s="1867"/>
      <c r="BQ101" s="1867"/>
      <c r="BR101" s="1867"/>
      <c r="BS101" s="1867"/>
      <c r="BT101" s="1867"/>
      <c r="BU101" s="1867"/>
      <c r="CO101" s="1867"/>
      <c r="CP101" s="1867"/>
      <c r="CQ101" s="1867"/>
      <c r="CR101" s="1867"/>
      <c r="CS101" s="1867"/>
      <c r="DB101" s="1867"/>
      <c r="DC101" s="1867"/>
      <c r="DD101" s="1867"/>
      <c r="DE101" s="1867"/>
      <c r="DF101" s="1867"/>
    </row>
    <row r="102" spans="21:110" ht="15">
      <c r="U102" s="1867"/>
      <c r="V102" s="1867"/>
      <c r="W102" s="1867"/>
      <c r="X102" s="1867"/>
      <c r="Y102" s="1867"/>
      <c r="Z102" s="1867"/>
      <c r="AA102" s="1867"/>
      <c r="AB102" s="1867"/>
      <c r="AC102" s="1867"/>
      <c r="AD102" s="1867"/>
      <c r="AE102" s="1867"/>
      <c r="AF102" s="1867"/>
      <c r="AG102" s="1867"/>
      <c r="AH102" s="1867"/>
      <c r="AI102" s="1867"/>
      <c r="AJ102" s="1867"/>
      <c r="AK102" s="1867"/>
      <c r="AL102" s="1867"/>
      <c r="AM102" s="1867"/>
      <c r="AN102" s="1867"/>
      <c r="AO102" s="1867"/>
      <c r="AP102" s="1867"/>
      <c r="AQ102" s="1867"/>
    </row>
    <row r="103" spans="21:110" ht="15">
      <c r="U103" s="1867"/>
      <c r="V103" s="1867"/>
      <c r="W103" s="1867"/>
      <c r="X103" s="1867"/>
      <c r="Y103" s="1867"/>
      <c r="Z103" s="1867"/>
      <c r="AA103" s="1867"/>
      <c r="AB103" s="1867"/>
      <c r="AC103" s="1867"/>
      <c r="AD103" s="1867"/>
      <c r="AE103" s="1867"/>
      <c r="AF103" s="1867"/>
      <c r="AG103" s="1867"/>
      <c r="AH103" s="1867"/>
      <c r="AI103" s="1867"/>
      <c r="AJ103" s="1867"/>
      <c r="AK103" s="1867"/>
      <c r="AL103" s="1867"/>
      <c r="AM103" s="1867"/>
      <c r="AN103" s="1867"/>
      <c r="AO103" s="1867"/>
      <c r="AP103" s="1867"/>
      <c r="AQ103" s="1867"/>
    </row>
    <row r="104" spans="21:110" ht="15">
      <c r="U104" s="1867"/>
      <c r="V104" s="1867"/>
      <c r="W104" s="1867"/>
      <c r="X104" s="1867"/>
      <c r="Y104" s="1867"/>
      <c r="Z104" s="1867"/>
      <c r="AA104" s="1867"/>
      <c r="AB104" s="1867"/>
      <c r="AC104" s="1867"/>
      <c r="AD104" s="1867"/>
      <c r="AE104" s="1867"/>
      <c r="AF104" s="1867"/>
      <c r="AG104" s="1867"/>
      <c r="AH104" s="1867"/>
      <c r="AI104" s="1867"/>
      <c r="AJ104" s="1867"/>
      <c r="AK104" s="1867"/>
      <c r="AL104" s="1867"/>
      <c r="AM104" s="1867"/>
      <c r="AN104" s="1867"/>
      <c r="AO104" s="1867"/>
      <c r="AP104" s="1867"/>
      <c r="AQ104" s="1867"/>
    </row>
    <row r="105" spans="21:110" ht="15">
      <c r="U105" s="1867"/>
      <c r="V105" s="1867"/>
      <c r="W105" s="1867"/>
      <c r="X105" s="1867"/>
      <c r="Y105" s="1867"/>
      <c r="Z105" s="1867"/>
      <c r="AA105" s="1867"/>
      <c r="AB105" s="1867"/>
      <c r="AC105" s="1867"/>
      <c r="AD105" s="1867"/>
      <c r="AE105" s="1867"/>
      <c r="AF105" s="1867"/>
      <c r="AG105" s="1867"/>
      <c r="AH105" s="1867"/>
      <c r="AI105" s="1867"/>
      <c r="AJ105" s="1867"/>
      <c r="AK105" s="1867"/>
      <c r="AL105" s="1867"/>
      <c r="AM105" s="1867"/>
      <c r="AN105" s="1867"/>
      <c r="AO105" s="1867"/>
      <c r="AP105" s="1867"/>
      <c r="AQ105" s="1867"/>
    </row>
    <row r="106" spans="21:110" ht="15">
      <c r="U106" s="1867"/>
      <c r="V106" s="1867"/>
      <c r="W106" s="1867"/>
      <c r="X106" s="1867"/>
      <c r="Y106" s="1867"/>
      <c r="Z106" s="1867"/>
      <c r="AA106" s="1867"/>
      <c r="AB106" s="1867"/>
      <c r="AC106" s="1867"/>
      <c r="AD106" s="1867"/>
      <c r="AE106" s="1867"/>
      <c r="AF106" s="1867"/>
      <c r="AG106" s="1867"/>
      <c r="AH106" s="1867"/>
      <c r="AI106" s="1867"/>
      <c r="AJ106" s="1867"/>
      <c r="AK106" s="1867"/>
      <c r="AL106" s="1867"/>
      <c r="AM106" s="1867"/>
      <c r="AN106" s="1867"/>
      <c r="AO106" s="1867"/>
      <c r="AP106" s="1867"/>
      <c r="AQ106" s="1867"/>
    </row>
    <row r="107" spans="21:110" ht="15">
      <c r="U107" s="1867"/>
      <c r="V107" s="1867"/>
      <c r="W107" s="1867"/>
      <c r="X107" s="1867"/>
      <c r="Y107" s="1867"/>
      <c r="Z107" s="1867"/>
      <c r="AA107" s="1867"/>
      <c r="AB107" s="1867"/>
      <c r="AC107" s="1867"/>
      <c r="AD107" s="1867"/>
      <c r="AE107" s="1867"/>
      <c r="AF107" s="1867"/>
      <c r="AG107" s="1867"/>
      <c r="AH107" s="1867"/>
      <c r="AI107" s="1867"/>
      <c r="AJ107" s="1867"/>
      <c r="AK107" s="1867"/>
      <c r="AL107" s="1867"/>
    </row>
  </sheetData>
  <mergeCells count="6">
    <mergeCell ref="B20:E20"/>
    <mergeCell ref="B4:E4"/>
    <mergeCell ref="B7:E7"/>
    <mergeCell ref="B8:E8"/>
    <mergeCell ref="B12:E12"/>
    <mergeCell ref="B16:E16"/>
  </mergeCells>
  <pageMargins left="0.7" right="0.7" top="0.75" bottom="0.75" header="0.3" footer="0.3"/>
  <pageSetup orientation="portrait" horizontalDpi="0"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52698-9D13-443C-BA90-4B38149A2517}">
  <dimension ref="A2:P78"/>
  <sheetViews>
    <sheetView zoomScaleNormal="100" workbookViewId="0"/>
  </sheetViews>
  <sheetFormatPr defaultRowHeight="12.75"/>
  <cols>
    <col min="1" max="1" width="3.85546875" customWidth="1"/>
    <col min="2" max="2" width="13.42578125" customWidth="1"/>
    <col min="3" max="3" width="39.85546875" customWidth="1"/>
    <col min="5" max="5" width="9.85546875" bestFit="1" customWidth="1"/>
    <col min="6" max="6" width="10.28515625" customWidth="1"/>
    <col min="7" max="7" width="17.28515625" customWidth="1"/>
    <col min="9" max="9" width="15.28515625" customWidth="1"/>
    <col min="10" max="10" width="16.85546875" customWidth="1"/>
    <col min="11" max="11" width="13.85546875" customWidth="1"/>
    <col min="12" max="12" width="13.28515625" customWidth="1"/>
    <col min="13" max="13" width="16.5703125" customWidth="1"/>
    <col min="14" max="14" width="16" customWidth="1"/>
    <col min="15" max="15" width="18.85546875" customWidth="1"/>
  </cols>
  <sheetData>
    <row r="2" spans="1:16" s="116" customFormat="1" ht="30" customHeight="1">
      <c r="A2" s="2099"/>
      <c r="B2" s="2100" t="s">
        <v>2370</v>
      </c>
      <c r="C2" s="2101" t="s">
        <v>2311</v>
      </c>
      <c r="D2" s="2000"/>
      <c r="E2" s="2000"/>
      <c r="F2" s="2099"/>
      <c r="G2" s="2099"/>
      <c r="H2" s="2099"/>
      <c r="I2" s="2099"/>
      <c r="J2" s="2099"/>
      <c r="K2" s="2099"/>
      <c r="L2" s="2099"/>
      <c r="M2" s="2099"/>
      <c r="N2" s="2099"/>
      <c r="O2" s="2099"/>
    </row>
    <row r="3" spans="1:16" s="555" customFormat="1" ht="38.25">
      <c r="A3" s="1833"/>
      <c r="B3" s="1860"/>
      <c r="C3" s="1860"/>
      <c r="D3" s="1860"/>
      <c r="E3" s="2104" t="s">
        <v>2312</v>
      </c>
      <c r="F3" s="2104"/>
      <c r="G3" s="2104"/>
      <c r="H3" s="1860" t="s">
        <v>2313</v>
      </c>
      <c r="I3" s="1860" t="s">
        <v>1522</v>
      </c>
      <c r="J3" s="1860" t="s">
        <v>775</v>
      </c>
      <c r="K3" s="1860" t="s">
        <v>2314</v>
      </c>
      <c r="L3" s="1860" t="s">
        <v>2315</v>
      </c>
      <c r="M3" s="1860" t="s">
        <v>2316</v>
      </c>
      <c r="N3" s="1860" t="s">
        <v>2715</v>
      </c>
      <c r="O3" s="1860" t="s">
        <v>2317</v>
      </c>
      <c r="P3" s="2102"/>
    </row>
    <row r="4" spans="1:16" s="555" customFormat="1" ht="38.25">
      <c r="A4" s="1833"/>
      <c r="B4" s="1860" t="s">
        <v>2318</v>
      </c>
      <c r="C4" s="2103" t="s">
        <v>2319</v>
      </c>
      <c r="D4" s="1860"/>
      <c r="E4" s="2105" t="s">
        <v>2320</v>
      </c>
      <c r="F4" s="2105" t="s">
        <v>2321</v>
      </c>
      <c r="G4" s="2105" t="s">
        <v>2322</v>
      </c>
      <c r="H4" s="1860" t="s">
        <v>2323</v>
      </c>
      <c r="I4" s="1860" t="s">
        <v>2324</v>
      </c>
      <c r="J4" s="1860" t="s">
        <v>2714</v>
      </c>
      <c r="K4" s="1860" t="s">
        <v>2325</v>
      </c>
      <c r="L4" s="1860" t="s">
        <v>2326</v>
      </c>
      <c r="M4" s="1860" t="s">
        <v>2327</v>
      </c>
      <c r="N4" s="1860" t="s">
        <v>2713</v>
      </c>
      <c r="O4" s="1860" t="s">
        <v>2328</v>
      </c>
      <c r="P4" s="2102"/>
    </row>
    <row r="5" spans="1:16" s="116" customFormat="1" ht="19.5" customHeight="1">
      <c r="A5" s="2099"/>
      <c r="B5" s="2114"/>
      <c r="C5" s="2115"/>
      <c r="D5" s="2116"/>
      <c r="E5" s="2117"/>
      <c r="F5" s="2118"/>
      <c r="G5" s="2119">
        <f>E5*F5</f>
        <v>0</v>
      </c>
      <c r="H5" s="2118"/>
      <c r="I5" s="2119">
        <f>G5*H5</f>
        <v>0</v>
      </c>
      <c r="J5" s="2120"/>
      <c r="K5" s="2121">
        <f>IFERROR(0,I5/J5)</f>
        <v>0</v>
      </c>
      <c r="L5" s="2122"/>
      <c r="M5" s="2123">
        <f>K5*L5</f>
        <v>0</v>
      </c>
      <c r="N5" s="2122"/>
      <c r="O5" s="2124">
        <f>IFERROR(0,N5/M5)</f>
        <v>0</v>
      </c>
    </row>
    <row r="6" spans="1:16" s="116" customFormat="1" ht="19.5" customHeight="1">
      <c r="A6" s="2099"/>
      <c r="B6" s="2114"/>
      <c r="C6" s="2115"/>
      <c r="D6" s="2116"/>
      <c r="E6" s="2117"/>
      <c r="F6" s="2118"/>
      <c r="G6" s="2119">
        <f t="shared" ref="G6:G13" si="0">E6*F6</f>
        <v>0</v>
      </c>
      <c r="H6" s="2118"/>
      <c r="I6" s="2119">
        <f t="shared" ref="I6:I13" si="1">G6*H6</f>
        <v>0</v>
      </c>
      <c r="J6" s="2120"/>
      <c r="K6" s="2121">
        <f t="shared" ref="K6:K13" si="2">IFERROR(0,I6/J6)</f>
        <v>0</v>
      </c>
      <c r="L6" s="2122"/>
      <c r="M6" s="2123">
        <f t="shared" ref="M6:M13" si="3">K6*L6</f>
        <v>0</v>
      </c>
      <c r="N6" s="2122"/>
      <c r="O6" s="2124">
        <f t="shared" ref="O6:O13" si="4">IFERROR(0,N6/M6)</f>
        <v>0</v>
      </c>
    </row>
    <row r="7" spans="1:16" s="116" customFormat="1" ht="19.5" customHeight="1">
      <c r="A7" s="2099"/>
      <c r="B7" s="2114"/>
      <c r="C7" s="2115"/>
      <c r="D7" s="2116"/>
      <c r="E7" s="2117"/>
      <c r="F7" s="2118"/>
      <c r="G7" s="2119">
        <f t="shared" si="0"/>
        <v>0</v>
      </c>
      <c r="H7" s="2118"/>
      <c r="I7" s="2119">
        <f t="shared" si="1"/>
        <v>0</v>
      </c>
      <c r="J7" s="2120"/>
      <c r="K7" s="2121">
        <f t="shared" si="2"/>
        <v>0</v>
      </c>
      <c r="L7" s="2122"/>
      <c r="M7" s="2123">
        <f t="shared" si="3"/>
        <v>0</v>
      </c>
      <c r="N7" s="2122"/>
      <c r="O7" s="2124">
        <f t="shared" si="4"/>
        <v>0</v>
      </c>
    </row>
    <row r="8" spans="1:16" s="116" customFormat="1" ht="19.5" customHeight="1">
      <c r="A8" s="2099"/>
      <c r="B8" s="2114"/>
      <c r="C8" s="2115"/>
      <c r="D8" s="2116"/>
      <c r="E8" s="2117"/>
      <c r="F8" s="2118"/>
      <c r="G8" s="2119">
        <f t="shared" si="0"/>
        <v>0</v>
      </c>
      <c r="H8" s="2118"/>
      <c r="I8" s="2119">
        <f t="shared" si="1"/>
        <v>0</v>
      </c>
      <c r="J8" s="2120"/>
      <c r="K8" s="2121">
        <f t="shared" si="2"/>
        <v>0</v>
      </c>
      <c r="L8" s="2122"/>
      <c r="M8" s="2123">
        <f t="shared" si="3"/>
        <v>0</v>
      </c>
      <c r="N8" s="2122"/>
      <c r="O8" s="2124">
        <f t="shared" si="4"/>
        <v>0</v>
      </c>
    </row>
    <row r="9" spans="1:16" s="116" customFormat="1" ht="19.5" customHeight="1">
      <c r="A9" s="2099"/>
      <c r="B9" s="2114"/>
      <c r="C9" s="2115"/>
      <c r="D9" s="2116"/>
      <c r="E9" s="2117"/>
      <c r="F9" s="2118"/>
      <c r="G9" s="2119">
        <f t="shared" si="0"/>
        <v>0</v>
      </c>
      <c r="H9" s="2118"/>
      <c r="I9" s="2119">
        <f t="shared" si="1"/>
        <v>0</v>
      </c>
      <c r="J9" s="2120"/>
      <c r="K9" s="2121">
        <f t="shared" si="2"/>
        <v>0</v>
      </c>
      <c r="L9" s="2122"/>
      <c r="M9" s="2123">
        <f t="shared" si="3"/>
        <v>0</v>
      </c>
      <c r="N9" s="2122"/>
      <c r="O9" s="2124">
        <f t="shared" si="4"/>
        <v>0</v>
      </c>
    </row>
    <row r="10" spans="1:16" s="116" customFormat="1" ht="19.5" customHeight="1">
      <c r="A10" s="2099"/>
      <c r="B10" s="2114"/>
      <c r="C10" s="2115"/>
      <c r="D10" s="2116"/>
      <c r="E10" s="2117"/>
      <c r="F10" s="2118"/>
      <c r="G10" s="2119">
        <f t="shared" si="0"/>
        <v>0</v>
      </c>
      <c r="H10" s="2118"/>
      <c r="I10" s="2119">
        <f t="shared" si="1"/>
        <v>0</v>
      </c>
      <c r="J10" s="2120"/>
      <c r="K10" s="2121">
        <f t="shared" si="2"/>
        <v>0</v>
      </c>
      <c r="L10" s="2122"/>
      <c r="M10" s="2123">
        <f t="shared" si="3"/>
        <v>0</v>
      </c>
      <c r="N10" s="2122"/>
      <c r="O10" s="2124">
        <f t="shared" si="4"/>
        <v>0</v>
      </c>
    </row>
    <row r="11" spans="1:16" s="116" customFormat="1" ht="19.5" customHeight="1">
      <c r="A11" s="2099"/>
      <c r="B11" s="2114"/>
      <c r="C11" s="2115"/>
      <c r="D11" s="2116"/>
      <c r="E11" s="2117"/>
      <c r="F11" s="2118"/>
      <c r="G11" s="2119">
        <f t="shared" si="0"/>
        <v>0</v>
      </c>
      <c r="H11" s="2118"/>
      <c r="I11" s="2119">
        <f t="shared" si="1"/>
        <v>0</v>
      </c>
      <c r="J11" s="2120"/>
      <c r="K11" s="2121">
        <f t="shared" si="2"/>
        <v>0</v>
      </c>
      <c r="L11" s="2122"/>
      <c r="M11" s="2123">
        <f t="shared" si="3"/>
        <v>0</v>
      </c>
      <c r="N11" s="2122"/>
      <c r="O11" s="2124">
        <f t="shared" si="4"/>
        <v>0</v>
      </c>
    </row>
    <row r="12" spans="1:16" s="116" customFormat="1" ht="19.5" customHeight="1">
      <c r="A12" s="2099"/>
      <c r="B12" s="2114"/>
      <c r="C12" s="2115"/>
      <c r="D12" s="2116"/>
      <c r="E12" s="2117"/>
      <c r="F12" s="2118"/>
      <c r="G12" s="2119">
        <f t="shared" si="0"/>
        <v>0</v>
      </c>
      <c r="H12" s="2118"/>
      <c r="I12" s="2119">
        <f t="shared" si="1"/>
        <v>0</v>
      </c>
      <c r="J12" s="2120"/>
      <c r="K12" s="2121">
        <f t="shared" si="2"/>
        <v>0</v>
      </c>
      <c r="L12" s="2122"/>
      <c r="M12" s="2123">
        <f t="shared" si="3"/>
        <v>0</v>
      </c>
      <c r="N12" s="2122"/>
      <c r="O12" s="2124">
        <f t="shared" si="4"/>
        <v>0</v>
      </c>
    </row>
    <row r="13" spans="1:16" s="116" customFormat="1" ht="19.5" customHeight="1">
      <c r="A13" s="2099"/>
      <c r="B13" s="2114"/>
      <c r="C13" s="2115"/>
      <c r="D13" s="2116"/>
      <c r="E13" s="2117"/>
      <c r="F13" s="2118"/>
      <c r="G13" s="2119">
        <f t="shared" si="0"/>
        <v>0</v>
      </c>
      <c r="H13" s="2118"/>
      <c r="I13" s="2119">
        <f t="shared" si="1"/>
        <v>0</v>
      </c>
      <c r="J13" s="2120"/>
      <c r="K13" s="2121">
        <f t="shared" si="2"/>
        <v>0</v>
      </c>
      <c r="L13" s="2122"/>
      <c r="M13" s="2123">
        <f t="shared" si="3"/>
        <v>0</v>
      </c>
      <c r="N13" s="2122"/>
      <c r="O13" s="2124">
        <f t="shared" si="4"/>
        <v>0</v>
      </c>
    </row>
    <row r="14" spans="1:16" s="116" customFormat="1" ht="26.25" customHeight="1">
      <c r="A14" s="2099"/>
      <c r="B14" s="2106">
        <v>0</v>
      </c>
      <c r="C14" s="2107" t="s">
        <v>194</v>
      </c>
      <c r="D14" s="2108"/>
      <c r="E14" s="2111">
        <f>SUM(E5:E13)</f>
        <v>0</v>
      </c>
      <c r="F14" s="2109"/>
      <c r="G14" s="2111">
        <f>SUM(G5:G13)</f>
        <v>0</v>
      </c>
      <c r="H14" s="2108"/>
      <c r="I14" s="2112">
        <f>SUM(I5:I13)</f>
        <v>0</v>
      </c>
      <c r="J14" s="2108"/>
      <c r="K14" s="2106">
        <f>SUM(K5:K13)</f>
        <v>0</v>
      </c>
      <c r="L14" s="2108"/>
      <c r="M14" s="2106">
        <f>SUM(M5:M13)</f>
        <v>0</v>
      </c>
      <c r="N14" s="2110">
        <f>SUM(N5:N13)</f>
        <v>0</v>
      </c>
      <c r="O14" s="2113">
        <f>IFERROR(0,N14/M14)</f>
        <v>0</v>
      </c>
    </row>
    <row r="15" spans="1:16">
      <c r="A15" s="1831"/>
      <c r="B15" s="1831"/>
      <c r="C15" s="1831"/>
      <c r="D15" s="1831"/>
      <c r="E15" s="1831"/>
      <c r="F15" s="1831"/>
      <c r="G15" s="1831"/>
      <c r="H15" s="1831"/>
      <c r="I15" s="1831"/>
      <c r="J15" s="1831"/>
      <c r="K15" s="1831"/>
      <c r="L15" s="1831"/>
      <c r="M15" s="1831"/>
      <c r="N15" s="1831"/>
      <c r="O15" s="1831"/>
    </row>
    <row r="16" spans="1:16">
      <c r="A16" s="1831"/>
      <c r="B16" s="1831"/>
      <c r="C16" s="1831"/>
      <c r="D16" s="1831"/>
      <c r="E16" s="1831"/>
      <c r="F16" s="1831"/>
      <c r="G16" s="1831"/>
      <c r="H16" s="1831"/>
      <c r="I16" s="1831"/>
      <c r="J16" s="1831"/>
      <c r="K16" s="1831"/>
      <c r="L16" s="1831"/>
      <c r="M16" s="1831"/>
      <c r="N16" s="1831"/>
      <c r="O16" s="1831"/>
    </row>
    <row r="17" spans="1:15">
      <c r="A17" s="1831"/>
      <c r="B17" s="1831"/>
      <c r="C17" s="1831"/>
      <c r="D17" s="1831"/>
      <c r="E17" s="1831"/>
      <c r="F17" s="1831"/>
      <c r="G17" s="1831"/>
      <c r="H17" s="1831"/>
      <c r="I17" s="1831"/>
      <c r="J17" s="1831"/>
      <c r="K17" s="1831"/>
      <c r="L17" s="1831"/>
      <c r="M17" s="1831"/>
      <c r="N17" s="1831"/>
      <c r="O17" s="1831"/>
    </row>
    <row r="18" spans="1:15" ht="18">
      <c r="A18" s="1831"/>
      <c r="B18" s="1831"/>
      <c r="C18" s="1832" t="s">
        <v>2329</v>
      </c>
      <c r="D18" s="1831"/>
      <c r="E18" s="1831"/>
      <c r="F18" s="1831"/>
      <c r="G18" s="1831"/>
      <c r="H18" s="1831"/>
      <c r="I18" s="1831"/>
      <c r="J18" s="1831"/>
      <c r="K18" s="1831"/>
      <c r="L18" s="1831"/>
      <c r="M18" s="1831"/>
      <c r="N18" s="1831"/>
      <c r="O18" s="1831"/>
    </row>
    <row r="19" spans="1:15">
      <c r="A19" s="1831"/>
      <c r="B19" s="1831"/>
      <c r="C19" s="1834" t="s">
        <v>2330</v>
      </c>
      <c r="D19" s="1831"/>
      <c r="E19" s="1831"/>
      <c r="F19" s="1831"/>
      <c r="G19" s="1831"/>
      <c r="H19" s="1831"/>
      <c r="I19" s="1831"/>
      <c r="J19" s="1831"/>
      <c r="K19" s="1831"/>
      <c r="L19" s="1831"/>
      <c r="M19" s="1831"/>
      <c r="N19" s="1831"/>
      <c r="O19" s="1831"/>
    </row>
    <row r="20" spans="1:15" ht="89.25">
      <c r="A20" s="1831"/>
      <c r="B20" s="1831"/>
      <c r="C20" s="1835" t="s">
        <v>2331</v>
      </c>
      <c r="D20" s="1836"/>
      <c r="E20" s="1836"/>
      <c r="F20" s="1836"/>
      <c r="G20" s="1836"/>
      <c r="H20" s="1836"/>
      <c r="I20" s="1836"/>
      <c r="J20" s="1836"/>
      <c r="K20" s="1836"/>
      <c r="L20" s="1836"/>
      <c r="M20" s="1831"/>
      <c r="N20" s="1831"/>
      <c r="O20" s="1831"/>
    </row>
    <row r="21" spans="1:15">
      <c r="A21" s="1831"/>
      <c r="B21" s="1831"/>
      <c r="C21" s="1837" t="s">
        <v>2332</v>
      </c>
      <c r="D21" s="1838"/>
      <c r="E21" s="1838"/>
      <c r="F21" s="1839"/>
      <c r="G21" s="1839"/>
      <c r="H21" s="1838"/>
      <c r="I21" s="1839"/>
      <c r="J21" s="1838"/>
      <c r="K21" s="1838"/>
      <c r="L21" s="1838"/>
      <c r="M21" s="1831"/>
      <c r="N21" s="1831"/>
      <c r="O21" s="1831"/>
    </row>
    <row r="22" spans="1:15">
      <c r="A22" s="1831"/>
      <c r="B22" s="1831"/>
      <c r="C22" s="1840" t="s">
        <v>2318</v>
      </c>
      <c r="D22" s="1841"/>
      <c r="E22" s="1841"/>
      <c r="F22" s="1841"/>
      <c r="G22" s="1841"/>
      <c r="H22" s="1841"/>
      <c r="I22" s="1841"/>
      <c r="J22" s="1841"/>
      <c r="K22" s="1841"/>
      <c r="L22" s="1841"/>
      <c r="M22" s="1831"/>
      <c r="N22" s="1831"/>
      <c r="O22" s="1831"/>
    </row>
    <row r="23" spans="1:15">
      <c r="A23" s="1831"/>
      <c r="B23" s="1831"/>
      <c r="C23" s="1837" t="s">
        <v>2332</v>
      </c>
      <c r="D23" s="1838"/>
      <c r="E23" s="1838"/>
      <c r="F23" s="1839"/>
      <c r="G23" s="1839"/>
      <c r="H23" s="1838"/>
      <c r="I23" s="1839"/>
      <c r="J23" s="1838"/>
      <c r="K23" s="1838"/>
      <c r="L23" s="1838"/>
      <c r="M23" s="1831"/>
      <c r="N23" s="1831"/>
      <c r="O23" s="1831"/>
    </row>
    <row r="24" spans="1:15" ht="24">
      <c r="A24" s="1831"/>
      <c r="B24" s="1831"/>
      <c r="C24" s="1842" t="s">
        <v>2333</v>
      </c>
      <c r="D24" s="1843"/>
      <c r="E24" s="1843"/>
      <c r="F24" s="1844"/>
      <c r="G24" s="1844"/>
      <c r="H24" s="1843"/>
      <c r="I24" s="1844"/>
      <c r="J24" s="1843"/>
      <c r="K24" s="1843"/>
      <c r="L24" s="1843"/>
      <c r="M24" s="1831"/>
      <c r="N24" s="1831"/>
      <c r="O24" s="1831"/>
    </row>
    <row r="25" spans="1:15" ht="24">
      <c r="A25" s="1831"/>
      <c r="B25" s="1831"/>
      <c r="C25" s="1845" t="s">
        <v>2334</v>
      </c>
      <c r="D25" s="1846"/>
      <c r="E25" s="1846"/>
      <c r="F25" s="1846"/>
      <c r="G25" s="1846"/>
      <c r="H25" s="1846"/>
      <c r="I25" s="1846"/>
      <c r="J25" s="1846"/>
      <c r="K25" s="1846"/>
      <c r="L25" s="1846"/>
      <c r="M25" s="1831"/>
      <c r="N25" s="1831"/>
      <c r="O25" s="1831"/>
    </row>
    <row r="26" spans="1:15">
      <c r="A26" s="1831"/>
      <c r="B26" s="1831"/>
      <c r="C26" s="1842" t="s">
        <v>2335</v>
      </c>
      <c r="D26" s="1843"/>
      <c r="E26" s="1843"/>
      <c r="F26" s="1847"/>
      <c r="G26" s="1848"/>
      <c r="H26" s="1843"/>
      <c r="I26" s="1848"/>
      <c r="J26" s="1843"/>
      <c r="K26" s="1843"/>
      <c r="L26" s="1843"/>
      <c r="M26" s="1831"/>
      <c r="N26" s="1831"/>
      <c r="O26" s="1831"/>
    </row>
    <row r="27" spans="1:15">
      <c r="A27" s="1831"/>
      <c r="B27" s="1831"/>
      <c r="C27" s="1845" t="s">
        <v>2336</v>
      </c>
      <c r="D27" s="1849"/>
      <c r="E27" s="1849"/>
      <c r="F27" s="1850"/>
      <c r="G27" s="1851"/>
      <c r="H27" s="1849"/>
      <c r="I27" s="1851"/>
      <c r="J27" s="1849"/>
      <c r="K27" s="1849"/>
      <c r="L27" s="1849"/>
      <c r="M27" s="1831"/>
      <c r="N27" s="1831"/>
      <c r="O27" s="1831"/>
    </row>
    <row r="28" spans="1:15">
      <c r="A28" s="1831"/>
      <c r="B28" s="1831"/>
      <c r="C28" s="1840" t="s">
        <v>2337</v>
      </c>
      <c r="D28" s="1841"/>
      <c r="E28" s="1841"/>
      <c r="F28" s="1841"/>
      <c r="G28" s="1841"/>
      <c r="H28" s="1841"/>
      <c r="I28" s="1841"/>
      <c r="J28" s="1841"/>
      <c r="K28" s="1841"/>
      <c r="L28" s="1841"/>
      <c r="M28" s="1831"/>
      <c r="N28" s="1831"/>
      <c r="O28" s="1831"/>
    </row>
    <row r="29" spans="1:15">
      <c r="A29" s="1831"/>
      <c r="B29" s="1831"/>
      <c r="C29" s="1845" t="s">
        <v>2338</v>
      </c>
      <c r="D29" s="1852"/>
      <c r="E29" s="1852"/>
      <c r="F29" s="1852"/>
      <c r="G29" s="1852"/>
      <c r="H29" s="1852"/>
      <c r="I29" s="1852"/>
      <c r="J29" s="1852"/>
      <c r="K29" s="1852"/>
      <c r="L29" s="1852"/>
      <c r="M29" s="1831"/>
      <c r="N29" s="1831"/>
      <c r="O29" s="1831"/>
    </row>
    <row r="30" spans="1:15">
      <c r="A30" s="1831"/>
      <c r="B30" s="1831"/>
      <c r="C30" s="1842" t="s">
        <v>2339</v>
      </c>
      <c r="D30" s="1853"/>
      <c r="E30" s="1853"/>
      <c r="F30" s="1853"/>
      <c r="G30" s="1853"/>
      <c r="H30" s="1853"/>
      <c r="I30" s="1853"/>
      <c r="J30" s="1853"/>
      <c r="K30" s="1853"/>
      <c r="L30" s="1853"/>
      <c r="M30" s="1831"/>
      <c r="N30" s="1831"/>
      <c r="O30" s="1831"/>
    </row>
    <row r="31" spans="1:15">
      <c r="A31" s="1831"/>
      <c r="B31" s="1831"/>
      <c r="C31" s="1845" t="s">
        <v>2340</v>
      </c>
      <c r="D31" s="1852"/>
      <c r="E31" s="1852"/>
      <c r="F31" s="1852"/>
      <c r="G31" s="1852"/>
      <c r="H31" s="1852"/>
      <c r="I31" s="1852"/>
      <c r="J31" s="1852"/>
      <c r="K31" s="1852"/>
      <c r="L31" s="1852"/>
      <c r="M31" s="1831"/>
      <c r="N31" s="1831"/>
      <c r="O31" s="1831"/>
    </row>
    <row r="32" spans="1:15">
      <c r="A32" s="1831"/>
      <c r="B32" s="1831"/>
      <c r="C32" s="1842" t="s">
        <v>2341</v>
      </c>
      <c r="D32" s="1853"/>
      <c r="E32" s="1853"/>
      <c r="F32" s="1853"/>
      <c r="G32" s="1853"/>
      <c r="H32" s="1853"/>
      <c r="I32" s="1853"/>
      <c r="J32" s="1853"/>
      <c r="K32" s="1853"/>
      <c r="L32" s="1853"/>
      <c r="M32" s="1831"/>
      <c r="N32" s="1831"/>
      <c r="O32" s="1831"/>
    </row>
    <row r="33" spans="1:15">
      <c r="A33" s="1831"/>
      <c r="B33" s="1831"/>
      <c r="C33" s="1840" t="s">
        <v>2342</v>
      </c>
      <c r="D33" s="1841"/>
      <c r="E33" s="1841"/>
      <c r="F33" s="1841"/>
      <c r="G33" s="1841"/>
      <c r="H33" s="1841"/>
      <c r="I33" s="1841"/>
      <c r="J33" s="1841"/>
      <c r="K33" s="1841"/>
      <c r="L33" s="1841"/>
      <c r="M33" s="1831"/>
      <c r="N33" s="1831"/>
      <c r="O33" s="1831"/>
    </row>
    <row r="34" spans="1:15">
      <c r="A34" s="1831"/>
      <c r="B34" s="1831"/>
      <c r="C34" s="1845" t="s">
        <v>2343</v>
      </c>
      <c r="D34" s="1852"/>
      <c r="E34" s="1852"/>
      <c r="F34" s="1852"/>
      <c r="G34" s="1852"/>
      <c r="H34" s="1852"/>
      <c r="I34" s="1852"/>
      <c r="J34" s="1852"/>
      <c r="K34" s="1852"/>
      <c r="L34" s="1852"/>
      <c r="M34" s="1831"/>
      <c r="N34" s="1831"/>
      <c r="O34" s="1831"/>
    </row>
    <row r="35" spans="1:15">
      <c r="A35" s="1831"/>
      <c r="B35" s="1831"/>
      <c r="C35" s="1854" t="s">
        <v>2344</v>
      </c>
      <c r="D35" s="1853"/>
      <c r="E35" s="1853"/>
      <c r="F35" s="1853"/>
      <c r="G35" s="1853"/>
      <c r="H35" s="1853"/>
      <c r="I35" s="1853"/>
      <c r="J35" s="1853"/>
      <c r="K35" s="1853"/>
      <c r="L35" s="1853"/>
      <c r="M35" s="1831"/>
      <c r="N35" s="1831"/>
      <c r="O35" s="1831"/>
    </row>
    <row r="36" spans="1:15" ht="24">
      <c r="A36" s="1831"/>
      <c r="B36" s="1831"/>
      <c r="C36" s="1855" t="s">
        <v>2345</v>
      </c>
      <c r="D36" s="1852"/>
      <c r="E36" s="1852"/>
      <c r="F36" s="1852"/>
      <c r="G36" s="1852"/>
      <c r="H36" s="1852"/>
      <c r="I36" s="1852"/>
      <c r="J36" s="1852"/>
      <c r="K36" s="1852"/>
      <c r="L36" s="1852"/>
      <c r="M36" s="1831"/>
      <c r="N36" s="1831"/>
      <c r="O36" s="1831"/>
    </row>
    <row r="37" spans="1:15">
      <c r="A37" s="1831"/>
      <c r="B37" s="1831"/>
      <c r="C37" s="1854" t="s">
        <v>2346</v>
      </c>
      <c r="D37" s="1853"/>
      <c r="E37" s="1853"/>
      <c r="F37" s="1853"/>
      <c r="G37" s="1853"/>
      <c r="H37" s="1853"/>
      <c r="I37" s="1853"/>
      <c r="J37" s="1853"/>
      <c r="K37" s="1853"/>
      <c r="L37" s="1853"/>
      <c r="M37" s="1831"/>
      <c r="N37" s="1831"/>
      <c r="O37" s="1831"/>
    </row>
    <row r="38" spans="1:15" ht="24">
      <c r="A38" s="1831"/>
      <c r="B38" s="1831"/>
      <c r="C38" s="1855" t="s">
        <v>2347</v>
      </c>
      <c r="D38" s="1852"/>
      <c r="E38" s="1852"/>
      <c r="F38" s="1852"/>
      <c r="G38" s="1856"/>
      <c r="H38" s="1856"/>
      <c r="I38" s="1852"/>
      <c r="J38" s="1852"/>
      <c r="K38" s="1852"/>
      <c r="L38" s="1852"/>
      <c r="M38" s="1831"/>
      <c r="N38" s="1831"/>
      <c r="O38" s="1831"/>
    </row>
    <row r="39" spans="1:15">
      <c r="A39" s="1831"/>
      <c r="B39" s="1831"/>
      <c r="C39" s="1842" t="s">
        <v>2348</v>
      </c>
      <c r="D39" s="1853"/>
      <c r="E39" s="1853"/>
      <c r="F39" s="1853"/>
      <c r="G39" s="1853"/>
      <c r="H39" s="1853"/>
      <c r="I39" s="1853"/>
      <c r="J39" s="1853"/>
      <c r="K39" s="1853"/>
      <c r="L39" s="1853"/>
      <c r="M39" s="1831"/>
      <c r="N39" s="1831"/>
      <c r="O39" s="1831"/>
    </row>
    <row r="40" spans="1:15">
      <c r="A40" s="1831"/>
      <c r="B40" s="1831"/>
      <c r="C40" s="1855" t="s">
        <v>2349</v>
      </c>
      <c r="D40" s="1852"/>
      <c r="E40" s="1852"/>
      <c r="F40" s="1852"/>
      <c r="G40" s="1852"/>
      <c r="H40" s="1852"/>
      <c r="I40" s="1852"/>
      <c r="J40" s="1852"/>
      <c r="K40" s="1852"/>
      <c r="L40" s="1852"/>
      <c r="M40" s="1831"/>
      <c r="N40" s="1831"/>
      <c r="O40" s="1831"/>
    </row>
    <row r="41" spans="1:15">
      <c r="A41" s="1831"/>
      <c r="B41" s="1831"/>
      <c r="C41" s="1842" t="s">
        <v>2350</v>
      </c>
      <c r="D41" s="1853"/>
      <c r="E41" s="1853"/>
      <c r="F41" s="1853"/>
      <c r="G41" s="1853"/>
      <c r="H41" s="1853"/>
      <c r="I41" s="1853"/>
      <c r="J41" s="1853"/>
      <c r="K41" s="1853"/>
      <c r="L41" s="1853"/>
      <c r="M41" s="1831"/>
      <c r="N41" s="1831"/>
      <c r="O41" s="1831"/>
    </row>
    <row r="42" spans="1:15">
      <c r="A42" s="1831"/>
      <c r="B42" s="1831"/>
      <c r="C42" s="1840" t="s">
        <v>2351</v>
      </c>
      <c r="D42" s="1841"/>
      <c r="E42" s="1841"/>
      <c r="F42" s="1841"/>
      <c r="G42" s="1841"/>
      <c r="H42" s="1841"/>
      <c r="I42" s="1841"/>
      <c r="J42" s="1841"/>
      <c r="K42" s="1841"/>
      <c r="L42" s="1841"/>
      <c r="M42" s="1831"/>
      <c r="N42" s="1831"/>
      <c r="O42" s="1831"/>
    </row>
    <row r="43" spans="1:15">
      <c r="A43" s="1831"/>
      <c r="B43" s="1831"/>
      <c r="C43" s="1845" t="s">
        <v>2352</v>
      </c>
      <c r="D43" s="1849"/>
      <c r="E43" s="1849"/>
      <c r="F43" s="1849"/>
      <c r="G43" s="1849"/>
      <c r="H43" s="1849"/>
      <c r="I43" s="1849"/>
      <c r="J43" s="1849"/>
      <c r="K43" s="1849"/>
      <c r="L43" s="1849"/>
      <c r="M43" s="1831"/>
      <c r="N43" s="1831"/>
      <c r="O43" s="1831"/>
    </row>
    <row r="44" spans="1:15">
      <c r="A44" s="1831"/>
      <c r="B44" s="1831"/>
      <c r="C44" s="1842" t="s">
        <v>2353</v>
      </c>
      <c r="D44" s="1857"/>
      <c r="E44" s="1857"/>
      <c r="F44" s="1857"/>
      <c r="G44" s="1857"/>
      <c r="H44" s="1857"/>
      <c r="I44" s="1857"/>
      <c r="J44" s="1857"/>
      <c r="K44" s="1857"/>
      <c r="L44" s="1857"/>
      <c r="M44" s="1831"/>
      <c r="N44" s="1831"/>
      <c r="O44" s="1831"/>
    </row>
    <row r="45" spans="1:15">
      <c r="A45" s="1831"/>
      <c r="B45" s="1831"/>
      <c r="C45" s="1840" t="s">
        <v>2354</v>
      </c>
      <c r="D45" s="1841"/>
      <c r="E45" s="1841"/>
      <c r="F45" s="1841"/>
      <c r="G45" s="1841"/>
      <c r="H45" s="1841"/>
      <c r="I45" s="1841"/>
      <c r="J45" s="1841"/>
      <c r="K45" s="1841"/>
      <c r="L45" s="1841"/>
      <c r="M45" s="1831"/>
      <c r="N45" s="1831"/>
      <c r="O45" s="1831"/>
    </row>
    <row r="46" spans="1:15">
      <c r="A46" s="1831"/>
      <c r="B46" s="1831"/>
      <c r="C46" s="1845" t="s">
        <v>2355</v>
      </c>
      <c r="D46" s="1849"/>
      <c r="E46" s="1849"/>
      <c r="F46" s="1849"/>
      <c r="G46" s="1849"/>
      <c r="H46" s="1849"/>
      <c r="I46" s="1849"/>
      <c r="J46" s="1849"/>
      <c r="K46" s="1849"/>
      <c r="L46" s="1849"/>
      <c r="M46" s="1831"/>
      <c r="N46" s="1831"/>
      <c r="O46" s="1831"/>
    </row>
    <row r="47" spans="1:15">
      <c r="A47" s="1831"/>
      <c r="B47" s="1831"/>
      <c r="C47" s="1842" t="s">
        <v>2356</v>
      </c>
      <c r="D47" s="1857"/>
      <c r="E47" s="1857"/>
      <c r="F47" s="1857"/>
      <c r="G47" s="1857"/>
      <c r="H47" s="1857"/>
      <c r="I47" s="1857"/>
      <c r="J47" s="1857"/>
      <c r="K47" s="1857"/>
      <c r="L47" s="1857"/>
      <c r="M47" s="1831"/>
      <c r="N47" s="1831"/>
      <c r="O47" s="1831"/>
    </row>
    <row r="48" spans="1:15" ht="24">
      <c r="A48" s="1831"/>
      <c r="B48" s="1831"/>
      <c r="C48" s="1845" t="s">
        <v>2357</v>
      </c>
      <c r="D48" s="1850"/>
      <c r="E48" s="1850"/>
      <c r="F48" s="1850"/>
      <c r="G48" s="1850"/>
      <c r="H48" s="1850"/>
      <c r="I48" s="1850"/>
      <c r="J48" s="1850"/>
      <c r="K48" s="1850"/>
      <c r="L48" s="1850"/>
      <c r="M48" s="1831"/>
      <c r="N48" s="1831"/>
      <c r="O48" s="1831"/>
    </row>
    <row r="49" spans="1:15" ht="24">
      <c r="A49" s="1831"/>
      <c r="B49" s="1831"/>
      <c r="C49" s="1842" t="s">
        <v>2358</v>
      </c>
      <c r="D49" s="1847"/>
      <c r="E49" s="1847"/>
      <c r="F49" s="1847"/>
      <c r="G49" s="1847"/>
      <c r="H49" s="1847"/>
      <c r="I49" s="1847"/>
      <c r="J49" s="1847"/>
      <c r="K49" s="1847"/>
      <c r="L49" s="1847"/>
      <c r="M49" s="1831"/>
      <c r="N49" s="1831"/>
      <c r="O49" s="1831"/>
    </row>
    <row r="50" spans="1:15" ht="24">
      <c r="A50" s="1831"/>
      <c r="B50" s="1831"/>
      <c r="C50" s="1845" t="s">
        <v>2359</v>
      </c>
      <c r="D50" s="1850"/>
      <c r="E50" s="1850"/>
      <c r="F50" s="1850"/>
      <c r="G50" s="1850"/>
      <c r="H50" s="1850"/>
      <c r="I50" s="1850"/>
      <c r="J50" s="1850"/>
      <c r="K50" s="1850"/>
      <c r="L50" s="1850"/>
      <c r="M50" s="1831"/>
      <c r="N50" s="1831"/>
      <c r="O50" s="1831"/>
    </row>
    <row r="51" spans="1:15">
      <c r="A51" s="1831"/>
      <c r="B51" s="1831"/>
      <c r="C51" s="1842" t="s">
        <v>2360</v>
      </c>
      <c r="D51" s="1847"/>
      <c r="E51" s="1847"/>
      <c r="F51" s="1847"/>
      <c r="G51" s="1847"/>
      <c r="H51" s="1847"/>
      <c r="I51" s="1847"/>
      <c r="J51" s="1847"/>
      <c r="K51" s="1847"/>
      <c r="L51" s="1847"/>
      <c r="M51" s="1831"/>
      <c r="N51" s="1831"/>
      <c r="O51" s="1831"/>
    </row>
    <row r="52" spans="1:15">
      <c r="A52" s="1831"/>
      <c r="B52" s="1831"/>
      <c r="C52" s="1845" t="s">
        <v>2361</v>
      </c>
      <c r="D52" s="1849"/>
      <c r="E52" s="1852"/>
      <c r="F52" s="1849"/>
      <c r="G52" s="1852"/>
      <c r="H52" s="1852"/>
      <c r="I52" s="1849"/>
      <c r="J52" s="1852"/>
      <c r="K52" s="1852"/>
      <c r="L52" s="1852"/>
      <c r="M52" s="1831"/>
      <c r="N52" s="1831"/>
      <c r="O52" s="1831"/>
    </row>
    <row r="53" spans="1:15">
      <c r="A53" s="1831"/>
      <c r="B53" s="1831"/>
      <c r="C53" s="1840" t="s">
        <v>2362</v>
      </c>
      <c r="D53" s="1841"/>
      <c r="E53" s="1841"/>
      <c r="F53" s="1841"/>
      <c r="G53" s="1841"/>
      <c r="H53" s="1841"/>
      <c r="I53" s="1841"/>
      <c r="J53" s="1831"/>
      <c r="K53" s="1841"/>
      <c r="L53" s="1841"/>
      <c r="M53" s="1831"/>
      <c r="N53" s="1831"/>
      <c r="O53" s="1831"/>
    </row>
    <row r="54" spans="1:15">
      <c r="A54" s="1831"/>
      <c r="B54" s="1831"/>
      <c r="C54" s="1845" t="s">
        <v>2363</v>
      </c>
      <c r="D54" s="1849"/>
      <c r="E54" s="1849"/>
      <c r="F54" s="1849"/>
      <c r="G54" s="1849"/>
      <c r="H54" s="1849"/>
      <c r="I54" s="1849"/>
      <c r="J54" s="1844"/>
      <c r="K54" s="1849"/>
      <c r="L54" s="1849"/>
      <c r="M54" s="1831"/>
      <c r="N54" s="1831"/>
      <c r="O54" s="1831"/>
    </row>
    <row r="55" spans="1:15">
      <c r="A55" s="1831"/>
      <c r="B55" s="1831"/>
      <c r="C55" s="1842" t="s">
        <v>2364</v>
      </c>
      <c r="D55" s="1853"/>
      <c r="E55" s="1853"/>
      <c r="F55" s="1853"/>
      <c r="G55" s="1853"/>
      <c r="H55" s="1853"/>
      <c r="I55" s="1853"/>
      <c r="J55" s="1853"/>
      <c r="K55" s="1853"/>
      <c r="L55" s="1853"/>
      <c r="M55" s="1831"/>
      <c r="N55" s="1831"/>
      <c r="O55" s="1831"/>
    </row>
    <row r="56" spans="1:15" ht="24">
      <c r="A56" s="1831"/>
      <c r="B56" s="1831"/>
      <c r="C56" s="1845" t="s">
        <v>2365</v>
      </c>
      <c r="D56" s="1846"/>
      <c r="E56" s="1846"/>
      <c r="F56" s="1846"/>
      <c r="G56" s="1846"/>
      <c r="H56" s="1846"/>
      <c r="I56" s="1846"/>
      <c r="J56" s="1846"/>
      <c r="K56" s="1846"/>
      <c r="L56" s="1846"/>
      <c r="M56" s="1831"/>
      <c r="N56" s="1831"/>
      <c r="O56" s="1831"/>
    </row>
    <row r="57" spans="1:15" ht="24">
      <c r="A57" s="1831"/>
      <c r="B57" s="1831"/>
      <c r="C57" s="1842" t="s">
        <v>2366</v>
      </c>
      <c r="D57" s="1857"/>
      <c r="E57" s="1857"/>
      <c r="F57" s="1857"/>
      <c r="G57" s="1857"/>
      <c r="H57" s="1857"/>
      <c r="I57" s="1857"/>
      <c r="J57" s="1857"/>
      <c r="K57" s="1857"/>
      <c r="L57" s="1857"/>
      <c r="M57" s="1831"/>
      <c r="N57" s="1831"/>
      <c r="O57" s="1831"/>
    </row>
    <row r="58" spans="1:15">
      <c r="A58" s="1831"/>
      <c r="B58" s="1831"/>
      <c r="C58" s="1840" t="s">
        <v>2367</v>
      </c>
      <c r="D58" s="1841"/>
      <c r="E58" s="1841"/>
      <c r="F58" s="1841"/>
      <c r="G58" s="1841"/>
      <c r="H58" s="1841"/>
      <c r="I58" s="1841"/>
      <c r="J58" s="1858"/>
      <c r="K58" s="1841"/>
      <c r="L58" s="1841"/>
      <c r="M58" s="1831"/>
      <c r="N58" s="1831"/>
      <c r="O58" s="1831"/>
    </row>
    <row r="59" spans="1:15" ht="24">
      <c r="A59" s="1831"/>
      <c r="B59" s="1831"/>
      <c r="C59" s="1845" t="s">
        <v>2368</v>
      </c>
      <c r="D59" s="1846"/>
      <c r="E59" s="1846"/>
      <c r="F59" s="1846"/>
      <c r="G59" s="1846"/>
      <c r="H59" s="1846"/>
      <c r="I59" s="1846"/>
      <c r="J59" s="1846"/>
      <c r="K59" s="1846"/>
      <c r="L59" s="1846"/>
      <c r="M59" s="1831"/>
      <c r="N59" s="1831"/>
      <c r="O59" s="1831"/>
    </row>
    <row r="60" spans="1:15" ht="24">
      <c r="A60" s="1831"/>
      <c r="B60" s="1831"/>
      <c r="C60" s="1842" t="s">
        <v>2369</v>
      </c>
      <c r="D60" s="1857"/>
      <c r="E60" s="1857"/>
      <c r="F60" s="1857"/>
      <c r="G60" s="1857"/>
      <c r="H60" s="1857"/>
      <c r="I60" s="1857"/>
      <c r="J60" s="1859"/>
      <c r="K60" s="1857"/>
      <c r="L60" s="1857"/>
      <c r="M60" s="1831"/>
      <c r="N60" s="1831"/>
      <c r="O60" s="1831"/>
    </row>
    <row r="61" spans="1:15">
      <c r="A61" s="1831"/>
      <c r="B61" s="1831"/>
      <c r="C61" s="1831"/>
      <c r="D61" s="1831"/>
      <c r="E61" s="1831"/>
      <c r="F61" s="1831"/>
      <c r="G61" s="1831"/>
      <c r="H61" s="1831"/>
      <c r="I61" s="1831"/>
      <c r="J61" s="1831"/>
      <c r="K61" s="1831"/>
      <c r="L61" s="1831"/>
      <c r="M61" s="1831"/>
      <c r="N61" s="1831"/>
      <c r="O61" s="1831"/>
    </row>
    <row r="62" spans="1:15">
      <c r="A62" s="1831"/>
      <c r="B62" s="1831"/>
      <c r="C62" s="1831"/>
      <c r="D62" s="1831"/>
      <c r="E62" s="1831"/>
      <c r="F62" s="1831"/>
      <c r="G62" s="1831"/>
      <c r="H62" s="1831"/>
      <c r="I62" s="1831"/>
      <c r="J62" s="1831"/>
      <c r="K62" s="1831"/>
      <c r="L62" s="1831"/>
      <c r="M62" s="1831"/>
      <c r="N62" s="1831"/>
      <c r="O62" s="1831"/>
    </row>
    <row r="63" spans="1:15">
      <c r="A63" s="1831"/>
      <c r="B63" s="1831"/>
      <c r="C63" s="1831"/>
      <c r="D63" s="1831"/>
      <c r="E63" s="1831"/>
      <c r="F63" s="1831"/>
      <c r="G63" s="1831"/>
      <c r="H63" s="1831"/>
      <c r="I63" s="1831"/>
      <c r="J63" s="1831"/>
      <c r="K63" s="1831"/>
      <c r="L63" s="1831"/>
      <c r="M63" s="1831"/>
      <c r="N63" s="1831"/>
      <c r="O63" s="1831"/>
    </row>
    <row r="64" spans="1:15">
      <c r="A64" s="1831"/>
      <c r="B64" s="1831"/>
      <c r="C64" s="1831"/>
      <c r="D64" s="1831"/>
      <c r="E64" s="1831"/>
      <c r="F64" s="1831"/>
      <c r="G64" s="1831"/>
      <c r="H64" s="1831"/>
      <c r="I64" s="1831"/>
      <c r="J64" s="1831"/>
      <c r="K64" s="1831"/>
      <c r="L64" s="1831"/>
      <c r="M64" s="1831"/>
      <c r="N64" s="1831"/>
      <c r="O64" s="1831"/>
    </row>
    <row r="65" spans="1:15">
      <c r="A65" s="1831"/>
      <c r="B65" s="1831"/>
      <c r="C65" s="1831"/>
      <c r="D65" s="1831"/>
      <c r="E65" s="1831"/>
      <c r="F65" s="1831"/>
      <c r="G65" s="1831"/>
      <c r="H65" s="1831"/>
      <c r="I65" s="1831"/>
      <c r="J65" s="1831"/>
      <c r="K65" s="1831"/>
      <c r="L65" s="1831"/>
      <c r="M65" s="1831"/>
      <c r="N65" s="1831"/>
      <c r="O65" s="1831"/>
    </row>
    <row r="66" spans="1:15">
      <c r="A66" s="1831"/>
      <c r="B66" s="1831"/>
      <c r="C66" s="1831"/>
      <c r="D66" s="1831"/>
      <c r="E66" s="1831"/>
      <c r="F66" s="1831"/>
      <c r="G66" s="1831"/>
      <c r="H66" s="1831"/>
      <c r="I66" s="1831"/>
      <c r="J66" s="1831"/>
      <c r="K66" s="1831"/>
      <c r="L66" s="1831"/>
      <c r="M66" s="1831"/>
      <c r="N66" s="1831"/>
      <c r="O66" s="1831"/>
    </row>
    <row r="67" spans="1:15">
      <c r="A67" s="1831"/>
      <c r="B67" s="1831"/>
      <c r="C67" s="1831"/>
      <c r="D67" s="1831"/>
      <c r="E67" s="1831"/>
      <c r="F67" s="1831"/>
      <c r="G67" s="1831"/>
      <c r="H67" s="1831"/>
      <c r="I67" s="1831"/>
      <c r="J67" s="1831"/>
      <c r="K67" s="1831"/>
      <c r="L67" s="1831"/>
      <c r="M67" s="1831"/>
      <c r="N67" s="1831"/>
      <c r="O67" s="1831"/>
    </row>
    <row r="68" spans="1:15">
      <c r="A68" s="1831"/>
      <c r="B68" s="1831"/>
      <c r="C68" s="1831"/>
      <c r="D68" s="1831"/>
      <c r="E68" s="1831"/>
      <c r="F68" s="1831"/>
      <c r="G68" s="1831"/>
      <c r="H68" s="1831"/>
      <c r="I68" s="1831"/>
      <c r="J68" s="1831"/>
      <c r="K68" s="1831"/>
      <c r="L68" s="1831"/>
      <c r="M68" s="1831"/>
      <c r="N68" s="1831"/>
      <c r="O68" s="1831"/>
    </row>
    <row r="69" spans="1:15">
      <c r="A69" s="1831"/>
      <c r="B69" s="1831"/>
      <c r="C69" s="1831"/>
      <c r="D69" s="1831"/>
      <c r="E69" s="1831"/>
      <c r="F69" s="1831"/>
      <c r="G69" s="1831"/>
      <c r="H69" s="1831"/>
      <c r="I69" s="1831"/>
      <c r="J69" s="1831"/>
      <c r="K69" s="1831"/>
      <c r="L69" s="1831"/>
      <c r="M69" s="1831"/>
      <c r="N69" s="1831"/>
      <c r="O69" s="1831"/>
    </row>
    <row r="70" spans="1:15">
      <c r="A70" s="1831"/>
      <c r="B70" s="1831"/>
      <c r="C70" s="1831"/>
      <c r="D70" s="1831"/>
      <c r="E70" s="1831"/>
      <c r="F70" s="1831"/>
      <c r="G70" s="1831"/>
      <c r="H70" s="1831"/>
      <c r="I70" s="1831"/>
      <c r="J70" s="1831"/>
      <c r="K70" s="1831"/>
      <c r="L70" s="1831"/>
      <c r="M70" s="1831"/>
      <c r="N70" s="1831"/>
      <c r="O70" s="1831"/>
    </row>
    <row r="71" spans="1:15">
      <c r="A71" s="1831"/>
      <c r="B71" s="1831"/>
      <c r="C71" s="1831"/>
      <c r="D71" s="1831"/>
      <c r="E71" s="1831"/>
      <c r="F71" s="1831"/>
      <c r="G71" s="1831"/>
      <c r="H71" s="1831"/>
      <c r="I71" s="1831"/>
      <c r="J71" s="1831"/>
      <c r="K71" s="1831"/>
      <c r="L71" s="1831"/>
      <c r="M71" s="1831"/>
      <c r="N71" s="1831"/>
      <c r="O71" s="1831"/>
    </row>
    <row r="72" spans="1:15">
      <c r="A72" s="1831"/>
      <c r="B72" s="1831"/>
      <c r="C72" s="1831"/>
      <c r="D72" s="1831"/>
      <c r="E72" s="1831"/>
      <c r="F72" s="1831"/>
      <c r="G72" s="1831"/>
      <c r="H72" s="1831"/>
      <c r="I72" s="1831"/>
      <c r="J72" s="1831"/>
      <c r="K72" s="1831"/>
      <c r="L72" s="1831"/>
      <c r="M72" s="1831"/>
      <c r="N72" s="1831"/>
      <c r="O72" s="1831"/>
    </row>
    <row r="73" spans="1:15">
      <c r="A73" s="1831"/>
      <c r="B73" s="1831"/>
      <c r="C73" s="1831"/>
      <c r="D73" s="1831"/>
      <c r="E73" s="1831"/>
      <c r="F73" s="1831"/>
      <c r="G73" s="1831"/>
      <c r="H73" s="1831"/>
      <c r="I73" s="1831"/>
      <c r="J73" s="1831"/>
      <c r="K73" s="1831"/>
      <c r="L73" s="1831"/>
      <c r="M73" s="1831"/>
      <c r="N73" s="1831"/>
      <c r="O73" s="1831"/>
    </row>
    <row r="74" spans="1:15">
      <c r="A74" s="1831"/>
      <c r="B74" s="1831"/>
      <c r="C74" s="1831"/>
      <c r="D74" s="1831"/>
      <c r="E74" s="1831"/>
      <c r="F74" s="1831"/>
      <c r="G74" s="1831"/>
      <c r="H74" s="1831"/>
      <c r="I74" s="1831"/>
      <c r="J74" s="1831"/>
      <c r="K74" s="1831"/>
      <c r="L74" s="1831"/>
      <c r="M74" s="1831"/>
      <c r="N74" s="1831"/>
      <c r="O74" s="1831"/>
    </row>
    <row r="75" spans="1:15">
      <c r="A75" s="1831"/>
      <c r="B75" s="1831"/>
      <c r="C75" s="1831"/>
      <c r="D75" s="1831"/>
      <c r="E75" s="1831"/>
      <c r="F75" s="1831"/>
      <c r="G75" s="1831"/>
      <c r="H75" s="1831"/>
      <c r="I75" s="1831"/>
      <c r="J75" s="1831"/>
      <c r="K75" s="1831"/>
      <c r="L75" s="1831"/>
      <c r="M75" s="1831"/>
      <c r="N75" s="1831"/>
      <c r="O75" s="1831"/>
    </row>
    <row r="76" spans="1:15">
      <c r="A76" s="1831"/>
      <c r="B76" s="1831"/>
      <c r="C76" s="1831"/>
      <c r="D76" s="1831"/>
      <c r="E76" s="1831"/>
      <c r="F76" s="1831"/>
      <c r="G76" s="1831"/>
      <c r="H76" s="1831"/>
      <c r="I76" s="1831"/>
      <c r="J76" s="1831"/>
      <c r="K76" s="1831"/>
      <c r="L76" s="1831"/>
      <c r="M76" s="1831"/>
      <c r="N76" s="1831"/>
      <c r="O76" s="1831"/>
    </row>
    <row r="77" spans="1:15">
      <c r="A77" s="1831"/>
      <c r="B77" s="1831"/>
      <c r="C77" s="1831"/>
      <c r="D77" s="1831"/>
      <c r="E77" s="1831"/>
      <c r="F77" s="1831"/>
      <c r="G77" s="1831"/>
      <c r="H77" s="1831"/>
      <c r="I77" s="1831"/>
      <c r="J77" s="1831"/>
      <c r="K77" s="1831"/>
      <c r="L77" s="1831"/>
      <c r="M77" s="1831"/>
      <c r="N77" s="1831"/>
      <c r="O77" s="1831"/>
    </row>
    <row r="78" spans="1:15">
      <c r="A78" s="1831"/>
      <c r="B78" s="1831"/>
      <c r="C78" s="1831"/>
      <c r="D78" s="1831"/>
      <c r="E78" s="1831"/>
      <c r="F78" s="1831"/>
      <c r="G78" s="1831"/>
      <c r="H78" s="1831"/>
      <c r="I78" s="1831"/>
      <c r="J78" s="1831"/>
      <c r="K78" s="1831"/>
      <c r="L78" s="1831"/>
      <c r="M78" s="1831"/>
      <c r="N78" s="1831"/>
      <c r="O78" s="1831"/>
    </row>
  </sheetData>
  <mergeCells count="1">
    <mergeCell ref="E3:G3"/>
  </mergeCells>
  <hyperlinks>
    <hyperlink ref="C19" r:id="rId1" display="http://census.gov/" xr:uid="{7DC8FF27-D065-40BC-8B45-32A80DE6F4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65"/>
  <sheetViews>
    <sheetView showGridLines="0" zoomScaleNormal="100" workbookViewId="0"/>
  </sheetViews>
  <sheetFormatPr defaultRowHeight="12.75"/>
  <cols>
    <col min="1" max="1" width="3.42578125" customWidth="1"/>
    <col min="13" max="13" width="11.140625" customWidth="1"/>
    <col min="15" max="15" width="14.5703125" bestFit="1" customWidth="1"/>
  </cols>
  <sheetData>
    <row r="1" spans="2:15" ht="13.5" thickBot="1"/>
    <row r="2" spans="2:15" ht="23.25">
      <c r="B2" s="779" t="s">
        <v>754</v>
      </c>
      <c r="C2" s="780"/>
      <c r="D2" s="780"/>
      <c r="E2" s="780"/>
      <c r="F2" s="780"/>
      <c r="G2" s="780"/>
      <c r="H2" s="780"/>
      <c r="I2" s="780"/>
      <c r="J2" s="780"/>
      <c r="K2" s="780"/>
      <c r="L2" s="780"/>
      <c r="M2" s="780"/>
      <c r="N2" s="780"/>
      <c r="O2" s="781"/>
    </row>
    <row r="3" spans="2:15">
      <c r="B3" s="3"/>
      <c r="O3" s="2"/>
    </row>
    <row r="4" spans="2:15" ht="20.25">
      <c r="B4" s="3"/>
      <c r="I4" s="15" t="s">
        <v>722</v>
      </c>
      <c r="N4" s="778">
        <v>1</v>
      </c>
      <c r="O4" s="783">
        <v>100</v>
      </c>
    </row>
    <row r="5" spans="2:15">
      <c r="B5" s="3"/>
      <c r="J5" s="579" t="s">
        <v>755</v>
      </c>
      <c r="O5" s="2"/>
    </row>
    <row r="6" spans="2:15">
      <c r="B6" s="3" t="s">
        <v>730</v>
      </c>
      <c r="J6" s="579" t="s">
        <v>756</v>
      </c>
      <c r="O6" s="2"/>
    </row>
    <row r="7" spans="2:15">
      <c r="B7" s="597" t="s">
        <v>745</v>
      </c>
      <c r="J7" s="579" t="s">
        <v>757</v>
      </c>
      <c r="O7" s="2"/>
    </row>
    <row r="8" spans="2:15">
      <c r="B8" s="597" t="s">
        <v>746</v>
      </c>
      <c r="J8" s="579" t="s">
        <v>758</v>
      </c>
      <c r="O8" s="2"/>
    </row>
    <row r="9" spans="2:15">
      <c r="B9" s="597" t="s">
        <v>747</v>
      </c>
      <c r="O9" s="2"/>
    </row>
    <row r="10" spans="2:15">
      <c r="B10" s="3"/>
      <c r="O10" s="2"/>
    </row>
    <row r="11" spans="2:15">
      <c r="B11" s="3"/>
      <c r="O11" s="2"/>
    </row>
    <row r="12" spans="2:15">
      <c r="B12" s="3"/>
      <c r="O12" s="2"/>
    </row>
    <row r="13" spans="2:15">
      <c r="B13" s="3"/>
      <c r="O13" s="2"/>
    </row>
    <row r="14" spans="2:15">
      <c r="B14" s="3"/>
      <c r="O14" s="2"/>
    </row>
    <row r="15" spans="2:15">
      <c r="B15" s="3"/>
      <c r="O15" s="2"/>
    </row>
    <row r="16" spans="2:15" ht="20.25">
      <c r="B16" s="3"/>
      <c r="I16" s="135" t="s">
        <v>721</v>
      </c>
      <c r="N16" s="778">
        <v>0.6</v>
      </c>
      <c r="O16" s="784">
        <v>60</v>
      </c>
    </row>
    <row r="17" spans="2:17">
      <c r="B17" s="3" t="s">
        <v>731</v>
      </c>
      <c r="O17" s="2"/>
    </row>
    <row r="18" spans="2:17">
      <c r="B18" s="597" t="s">
        <v>742</v>
      </c>
      <c r="J18" t="s">
        <v>732</v>
      </c>
      <c r="O18" s="2"/>
    </row>
    <row r="19" spans="2:17">
      <c r="B19" s="597" t="s">
        <v>743</v>
      </c>
      <c r="J19" t="s">
        <v>723</v>
      </c>
      <c r="O19" s="2"/>
    </row>
    <row r="20" spans="2:17">
      <c r="B20" s="597" t="s">
        <v>744</v>
      </c>
      <c r="J20" t="s">
        <v>724</v>
      </c>
      <c r="O20" s="2"/>
    </row>
    <row r="21" spans="2:17">
      <c r="B21" s="3"/>
      <c r="J21" t="s">
        <v>733</v>
      </c>
      <c r="O21" s="2"/>
    </row>
    <row r="22" spans="2:17">
      <c r="B22" s="3"/>
      <c r="J22" t="s">
        <v>725</v>
      </c>
      <c r="O22" s="2"/>
    </row>
    <row r="23" spans="2:17">
      <c r="B23" s="3"/>
      <c r="J23" t="s">
        <v>726</v>
      </c>
      <c r="O23" s="2"/>
    </row>
    <row r="24" spans="2:17">
      <c r="B24" s="3"/>
      <c r="J24" t="s">
        <v>727</v>
      </c>
      <c r="O24" s="2"/>
    </row>
    <row r="25" spans="2:17">
      <c r="B25" s="3"/>
      <c r="J25" t="s">
        <v>728</v>
      </c>
      <c r="O25" s="2"/>
    </row>
    <row r="26" spans="2:17">
      <c r="B26" s="3"/>
      <c r="J26" t="s">
        <v>729</v>
      </c>
      <c r="O26" s="2"/>
    </row>
    <row r="27" spans="2:17">
      <c r="B27" s="3"/>
      <c r="J27" t="s">
        <v>734</v>
      </c>
      <c r="O27" s="2"/>
    </row>
    <row r="28" spans="2:17">
      <c r="B28" s="3"/>
      <c r="J28" t="s">
        <v>735</v>
      </c>
      <c r="O28" s="2"/>
    </row>
    <row r="29" spans="2:17">
      <c r="B29" s="3"/>
      <c r="C29" s="777"/>
      <c r="D29" s="777"/>
      <c r="E29" s="777"/>
      <c r="F29" s="777"/>
      <c r="G29" s="777"/>
      <c r="H29" s="777"/>
      <c r="I29" s="777"/>
      <c r="J29" s="777"/>
      <c r="K29" s="777"/>
      <c r="L29" s="777"/>
      <c r="M29" s="777"/>
      <c r="N29" s="777"/>
      <c r="O29" s="785"/>
    </row>
    <row r="30" spans="2:17" ht="20.25">
      <c r="B30" s="3"/>
      <c r="I30" s="15" t="s">
        <v>741</v>
      </c>
      <c r="N30" s="778">
        <v>0.4</v>
      </c>
      <c r="O30" s="783">
        <v>40</v>
      </c>
    </row>
    <row r="31" spans="2:17">
      <c r="B31" s="3"/>
      <c r="O31" s="2"/>
    </row>
    <row r="32" spans="2:17">
      <c r="B32" s="3"/>
      <c r="O32" s="2"/>
      <c r="Q32" s="782"/>
    </row>
    <row r="33" spans="2:15" ht="20.25">
      <c r="B33" s="597" t="s">
        <v>748</v>
      </c>
      <c r="I33" s="15" t="s">
        <v>376</v>
      </c>
      <c r="N33" s="778">
        <v>0.3</v>
      </c>
      <c r="O33" s="784">
        <v>30</v>
      </c>
    </row>
    <row r="34" spans="2:15">
      <c r="B34" s="597" t="s">
        <v>749</v>
      </c>
      <c r="J34" s="579" t="s">
        <v>736</v>
      </c>
      <c r="O34" s="2"/>
    </row>
    <row r="35" spans="2:15">
      <c r="B35" s="597" t="s">
        <v>750</v>
      </c>
      <c r="J35" s="579" t="s">
        <v>737</v>
      </c>
      <c r="O35" s="2"/>
    </row>
    <row r="36" spans="2:15">
      <c r="B36" s="597" t="s">
        <v>751</v>
      </c>
      <c r="J36" s="579" t="s">
        <v>740</v>
      </c>
      <c r="O36" s="2"/>
    </row>
    <row r="37" spans="2:15">
      <c r="B37" s="597" t="s">
        <v>376</v>
      </c>
      <c r="J37" s="579" t="s">
        <v>738</v>
      </c>
      <c r="O37" s="2"/>
    </row>
    <row r="38" spans="2:15">
      <c r="B38" s="3"/>
      <c r="J38" s="579" t="s">
        <v>739</v>
      </c>
      <c r="O38" s="2"/>
    </row>
    <row r="39" spans="2:15">
      <c r="B39" s="3"/>
      <c r="O39" s="2"/>
    </row>
    <row r="40" spans="2:15">
      <c r="B40" s="3"/>
      <c r="J40" t="s">
        <v>760</v>
      </c>
      <c r="O40" s="2"/>
    </row>
    <row r="41" spans="2:15">
      <c r="B41" s="3"/>
      <c r="J41" s="579" t="s">
        <v>761</v>
      </c>
      <c r="O41" s="2"/>
    </row>
    <row r="42" spans="2:15">
      <c r="B42" s="3"/>
      <c r="J42" s="579" t="s">
        <v>762</v>
      </c>
      <c r="O42" s="2"/>
    </row>
    <row r="43" spans="2:15">
      <c r="B43" s="3"/>
      <c r="O43" s="2"/>
    </row>
    <row r="44" spans="2:15">
      <c r="B44" s="3"/>
      <c r="C44" s="777"/>
      <c r="D44" s="777"/>
      <c r="E44" s="777"/>
      <c r="F44" s="777"/>
      <c r="G44" s="777"/>
      <c r="H44" s="777"/>
      <c r="I44" s="777"/>
      <c r="J44" s="777"/>
      <c r="K44" s="777"/>
      <c r="L44" s="777"/>
      <c r="M44" s="777"/>
      <c r="N44" s="777"/>
      <c r="O44" s="785"/>
    </row>
    <row r="45" spans="2:15" ht="20.25">
      <c r="B45" s="3"/>
      <c r="I45" s="15" t="s">
        <v>144</v>
      </c>
      <c r="N45" s="778">
        <v>0.1</v>
      </c>
      <c r="O45" s="783">
        <v>10</v>
      </c>
    </row>
    <row r="46" spans="2:15" ht="15.75">
      <c r="B46" s="597" t="s">
        <v>752</v>
      </c>
      <c r="I46" s="16" t="s">
        <v>2643</v>
      </c>
      <c r="O46" s="2"/>
    </row>
    <row r="47" spans="2:15">
      <c r="B47" s="597" t="s">
        <v>753</v>
      </c>
      <c r="O47" s="2"/>
    </row>
    <row r="48" spans="2:15">
      <c r="B48" s="597" t="s">
        <v>759</v>
      </c>
      <c r="O48" s="2"/>
    </row>
    <row r="49" spans="2:15">
      <c r="B49" s="787"/>
      <c r="H49" s="579" t="s">
        <v>763</v>
      </c>
      <c r="O49" s="2"/>
    </row>
    <row r="50" spans="2:15">
      <c r="B50" s="3"/>
      <c r="O50" s="2"/>
    </row>
    <row r="51" spans="2:15">
      <c r="B51" s="3"/>
      <c r="H51" s="579" t="s">
        <v>770</v>
      </c>
      <c r="O51" s="2"/>
    </row>
    <row r="52" spans="2:15">
      <c r="B52" s="3"/>
      <c r="H52" s="579"/>
      <c r="O52" s="2"/>
    </row>
    <row r="53" spans="2:15">
      <c r="B53" s="3"/>
      <c r="O53" s="2"/>
    </row>
    <row r="54" spans="2:15">
      <c r="B54" s="3"/>
      <c r="H54" s="579" t="s">
        <v>764</v>
      </c>
      <c r="O54" s="2"/>
    </row>
    <row r="55" spans="2:15">
      <c r="B55" s="3"/>
      <c r="H55" s="579" t="s">
        <v>765</v>
      </c>
      <c r="O55" s="2"/>
    </row>
    <row r="56" spans="2:15">
      <c r="B56" s="3"/>
      <c r="O56" s="2"/>
    </row>
    <row r="57" spans="2:15">
      <c r="B57" s="3"/>
      <c r="O57" s="2"/>
    </row>
    <row r="58" spans="2:15" ht="20.25">
      <c r="B58" s="597" t="s">
        <v>767</v>
      </c>
      <c r="I58" s="15" t="s">
        <v>766</v>
      </c>
      <c r="N58" s="778">
        <v>0.04</v>
      </c>
      <c r="O58" s="784">
        <v>4</v>
      </c>
    </row>
    <row r="59" spans="2:15" ht="15.75">
      <c r="B59" s="597" t="s">
        <v>768</v>
      </c>
      <c r="I59" s="16" t="s">
        <v>2643</v>
      </c>
      <c r="O59" s="2"/>
    </row>
    <row r="60" spans="2:15">
      <c r="B60" s="597" t="s">
        <v>769</v>
      </c>
      <c r="O60" s="2"/>
    </row>
    <row r="61" spans="2:15">
      <c r="B61" s="597"/>
      <c r="O61" s="2"/>
    </row>
    <row r="62" spans="2:15">
      <c r="B62" s="3"/>
      <c r="O62" s="2"/>
    </row>
    <row r="63" spans="2:15" ht="20.25">
      <c r="B63" s="597"/>
      <c r="I63" s="15" t="s">
        <v>771</v>
      </c>
      <c r="N63" s="778">
        <v>0.06</v>
      </c>
      <c r="O63" s="786">
        <v>6</v>
      </c>
    </row>
    <row r="64" spans="2:15" ht="15.75">
      <c r="B64" s="3"/>
      <c r="H64" s="16"/>
      <c r="O64" s="2"/>
    </row>
    <row r="65" spans="2:15" ht="13.5" thickBot="1">
      <c r="B65" s="5"/>
      <c r="C65" s="1"/>
      <c r="D65" s="1"/>
      <c r="E65" s="1"/>
      <c r="F65" s="1"/>
      <c r="G65" s="1"/>
      <c r="H65" s="1"/>
      <c r="I65" s="1"/>
      <c r="J65" s="1"/>
      <c r="K65" s="1"/>
      <c r="L65" s="1"/>
      <c r="M65" s="1"/>
      <c r="N65" s="1"/>
      <c r="O65" s="6"/>
    </row>
  </sheetData>
  <pageMargins left="0.7" right="0.7" top="0.75" bottom="0.75" header="0.3" footer="0.3"/>
  <pageSetup paperSize="131"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1254F-8B55-464C-9BA3-A69D350EA6C2}">
  <sheetPr>
    <outlinePr summaryBelow="0" summaryRight="0"/>
  </sheetPr>
  <dimension ref="A1:AB1021"/>
  <sheetViews>
    <sheetView zoomScaleNormal="100" workbookViewId="0">
      <pane ySplit="2" topLeftCell="A3" activePane="bottomLeft" state="frozen"/>
      <selection pane="bottomLeft"/>
    </sheetView>
  </sheetViews>
  <sheetFormatPr defaultColWidth="14.42578125" defaultRowHeight="15" customHeight="1"/>
  <cols>
    <col min="1" max="1" width="3.85546875" style="1431" customWidth="1"/>
    <col min="2" max="2" width="29" style="1431" customWidth="1"/>
    <col min="3" max="3" width="22" style="1431" customWidth="1"/>
    <col min="4" max="4" width="27.140625" style="1431" customWidth="1"/>
    <col min="5" max="5" width="28" style="1431" customWidth="1"/>
    <col min="6" max="6" width="33.140625" style="1431" customWidth="1"/>
    <col min="7" max="7" width="40" style="1431" customWidth="1"/>
    <col min="8" max="8" width="48" style="1431" customWidth="1"/>
    <col min="9" max="9" width="67.140625" style="1431" customWidth="1"/>
    <col min="10" max="10" width="37" style="1431" customWidth="1"/>
    <col min="11" max="11" width="31.42578125" style="1431" customWidth="1"/>
    <col min="12" max="12" width="25.5703125" style="1431" customWidth="1"/>
    <col min="13" max="14" width="14.42578125" style="1431"/>
    <col min="15" max="15" width="14.42578125" style="1431" customWidth="1"/>
    <col min="16" max="16" width="22.42578125" style="1431" customWidth="1"/>
    <col min="17" max="17" width="23.85546875" style="1431" customWidth="1"/>
    <col min="18" max="16384" width="14.42578125" style="1431"/>
  </cols>
  <sheetData>
    <row r="1" spans="1:26" ht="15.75" customHeight="1">
      <c r="A1" s="1433"/>
      <c r="B1" s="1511"/>
      <c r="C1" s="1511"/>
      <c r="D1" s="1511"/>
      <c r="E1" s="1432"/>
      <c r="F1" s="1432"/>
      <c r="G1" s="1432"/>
      <c r="H1" s="1432"/>
      <c r="I1" s="1432"/>
      <c r="J1" s="1432"/>
      <c r="K1" s="1432"/>
      <c r="L1" s="1432"/>
      <c r="M1" s="1432"/>
      <c r="N1" s="1432"/>
      <c r="O1" s="1432"/>
      <c r="P1" s="1432"/>
      <c r="Q1" s="1432"/>
      <c r="R1" s="1432"/>
      <c r="S1" s="1432"/>
      <c r="T1" s="1432"/>
      <c r="U1" s="1432"/>
      <c r="V1" s="1432"/>
      <c r="W1" s="1432"/>
      <c r="X1" s="1432"/>
      <c r="Y1" s="1432"/>
      <c r="Z1" s="1432"/>
    </row>
    <row r="2" spans="1:26" s="2092" customFormat="1" ht="34.5" customHeight="1">
      <c r="A2" s="2087"/>
      <c r="B2" s="2094" t="s">
        <v>2712</v>
      </c>
      <c r="G2" s="2095"/>
      <c r="H2" s="2096"/>
      <c r="I2" s="2096"/>
      <c r="J2" s="2096"/>
      <c r="K2" s="2096"/>
      <c r="L2" s="2096"/>
      <c r="M2" s="2096"/>
      <c r="N2" s="2097"/>
      <c r="O2" s="2097"/>
      <c r="P2" s="2098"/>
      <c r="Q2" s="2098"/>
      <c r="R2" s="2091"/>
      <c r="S2" s="2091"/>
      <c r="T2" s="2091"/>
      <c r="U2" s="2091"/>
      <c r="V2" s="2091"/>
      <c r="W2" s="2091"/>
      <c r="X2" s="2091"/>
      <c r="Y2" s="2091"/>
      <c r="Z2" s="2091"/>
    </row>
    <row r="3" spans="1:26" s="2092" customFormat="1" ht="34.5" customHeight="1">
      <c r="A3" s="2087"/>
      <c r="B3" s="2088" t="s">
        <v>1647</v>
      </c>
      <c r="C3" s="2089"/>
      <c r="D3" s="2089"/>
      <c r="E3" s="2089"/>
      <c r="F3" s="2089"/>
      <c r="G3" s="2089"/>
      <c r="H3" s="2089"/>
      <c r="I3" s="2089"/>
      <c r="J3" s="2089"/>
      <c r="K3" s="2089"/>
      <c r="L3" s="2089"/>
      <c r="M3" s="2089"/>
      <c r="N3" s="2089"/>
      <c r="O3" s="2089"/>
      <c r="P3" s="2089"/>
      <c r="Q3" s="2090"/>
      <c r="R3" s="2091"/>
      <c r="S3" s="2091"/>
      <c r="T3" s="2091"/>
      <c r="U3" s="2091"/>
      <c r="V3" s="2091"/>
      <c r="W3" s="2091"/>
      <c r="X3" s="2091"/>
      <c r="Y3" s="2091"/>
      <c r="Z3" s="2091"/>
    </row>
    <row r="4" spans="1:26" ht="15.75" customHeight="1">
      <c r="A4" s="1433"/>
      <c r="B4" s="1903" t="s">
        <v>1611</v>
      </c>
      <c r="C4" s="1904" t="s">
        <v>1610</v>
      </c>
      <c r="D4" s="1904" t="s">
        <v>1609</v>
      </c>
      <c r="E4" s="1904" t="s">
        <v>1608</v>
      </c>
      <c r="F4" s="1905" t="s">
        <v>1607</v>
      </c>
      <c r="G4" s="1905" t="s">
        <v>1606</v>
      </c>
      <c r="H4" s="1906" t="s">
        <v>1605</v>
      </c>
      <c r="I4" s="1906" t="s">
        <v>1604</v>
      </c>
      <c r="J4" s="1907" t="s">
        <v>1603</v>
      </c>
      <c r="K4" s="1907" t="s">
        <v>1602</v>
      </c>
      <c r="L4" s="1908" t="s">
        <v>1601</v>
      </c>
      <c r="M4" s="1908" t="s">
        <v>1600</v>
      </c>
      <c r="N4" s="1908" t="s">
        <v>1599</v>
      </c>
      <c r="O4" s="1908" t="s">
        <v>1598</v>
      </c>
      <c r="P4" s="1908" t="s">
        <v>1597</v>
      </c>
      <c r="Q4" s="1909" t="s">
        <v>1596</v>
      </c>
      <c r="R4" s="1432"/>
      <c r="S4" s="1432"/>
      <c r="T4" s="1432"/>
      <c r="U4" s="1432"/>
      <c r="V4" s="1432"/>
      <c r="W4" s="1432"/>
      <c r="X4" s="1432"/>
      <c r="Y4" s="1432"/>
      <c r="Z4" s="1432"/>
    </row>
    <row r="5" spans="1:26" ht="15.75" customHeight="1">
      <c r="A5" s="1433"/>
      <c r="B5" s="1483" t="s">
        <v>1645</v>
      </c>
      <c r="C5" s="1482"/>
      <c r="D5" s="1482"/>
      <c r="E5" s="1482"/>
      <c r="F5" s="1482"/>
      <c r="G5" s="1482"/>
      <c r="H5" s="1482"/>
      <c r="I5" s="1482"/>
      <c r="J5" s="1482"/>
      <c r="K5" s="1482"/>
      <c r="L5" s="1482"/>
      <c r="M5" s="1482"/>
      <c r="N5" s="1482"/>
      <c r="O5" s="1482"/>
      <c r="P5" s="1482"/>
      <c r="Q5" s="1481"/>
      <c r="R5" s="1432"/>
      <c r="S5" s="1433"/>
      <c r="T5" s="1433"/>
      <c r="U5" s="1433"/>
      <c r="V5" s="1433"/>
      <c r="W5" s="1433"/>
      <c r="X5" s="1433"/>
      <c r="Y5" s="1433"/>
      <c r="Z5" s="1433"/>
    </row>
    <row r="6" spans="1:26" ht="15.75" customHeight="1">
      <c r="A6" s="1433"/>
      <c r="B6" s="1521" t="s">
        <v>1649</v>
      </c>
      <c r="C6" s="1510"/>
      <c r="D6" s="1510"/>
      <c r="E6" s="1488"/>
      <c r="F6" s="1488"/>
      <c r="G6" s="1488"/>
      <c r="H6" s="1488"/>
      <c r="I6" s="1488"/>
      <c r="J6" s="1488"/>
      <c r="K6" s="1488"/>
      <c r="L6" s="1488"/>
      <c r="M6" s="1489"/>
      <c r="N6" s="1509"/>
      <c r="O6" s="1509"/>
      <c r="P6" s="1488"/>
      <c r="Q6" s="1487"/>
      <c r="R6" s="1432"/>
      <c r="S6" s="1432"/>
      <c r="T6" s="1432"/>
      <c r="U6" s="1432"/>
      <c r="V6" s="1432"/>
      <c r="W6" s="1432"/>
      <c r="X6" s="1432"/>
      <c r="Y6" s="1432"/>
      <c r="Z6" s="1432"/>
    </row>
    <row r="7" spans="1:26" ht="15.75" customHeight="1">
      <c r="A7" s="1433"/>
      <c r="B7" s="1517"/>
      <c r="C7" s="1518"/>
      <c r="D7" s="1518"/>
      <c r="E7" s="1435"/>
      <c r="F7" s="1435"/>
      <c r="G7" s="1435"/>
      <c r="H7" s="1435"/>
      <c r="I7" s="1435"/>
      <c r="J7" s="1435"/>
      <c r="K7" s="1435"/>
      <c r="L7" s="1435"/>
      <c r="M7" s="1519"/>
      <c r="N7" s="1520"/>
      <c r="O7" s="1520"/>
      <c r="P7" s="1435"/>
      <c r="Q7" s="1508"/>
      <c r="R7" s="1432"/>
      <c r="S7" s="1432"/>
      <c r="T7" s="1432"/>
      <c r="U7" s="1432"/>
      <c r="V7" s="1432"/>
      <c r="W7" s="1432"/>
      <c r="X7" s="1432"/>
      <c r="Y7" s="1432"/>
      <c r="Z7" s="1432"/>
    </row>
    <row r="8" spans="1:26" ht="15.75" customHeight="1">
      <c r="A8" s="1433"/>
      <c r="B8" s="1517"/>
      <c r="C8" s="1518"/>
      <c r="D8" s="1518"/>
      <c r="E8" s="1435"/>
      <c r="F8" s="1435"/>
      <c r="G8" s="1435"/>
      <c r="H8" s="1435"/>
      <c r="I8" s="1435"/>
      <c r="J8" s="1435"/>
      <c r="K8" s="1435"/>
      <c r="L8" s="1435"/>
      <c r="M8" s="1519"/>
      <c r="N8" s="1520"/>
      <c r="O8" s="1520"/>
      <c r="P8" s="1435"/>
      <c r="Q8" s="1508"/>
      <c r="R8" s="1432"/>
      <c r="S8" s="1432"/>
      <c r="T8" s="1432"/>
      <c r="U8" s="1432"/>
      <c r="V8" s="1432"/>
      <c r="W8" s="1432"/>
      <c r="X8" s="1432"/>
      <c r="Y8" s="1432"/>
      <c r="Z8" s="1432"/>
    </row>
    <row r="9" spans="1:26" ht="15.75" customHeight="1">
      <c r="A9" s="1433"/>
      <c r="B9" s="1523" t="s">
        <v>1648</v>
      </c>
      <c r="C9" s="1524"/>
      <c r="D9" s="1524"/>
      <c r="E9" s="1449"/>
      <c r="F9" s="1449"/>
      <c r="G9" s="1449"/>
      <c r="H9" s="1449"/>
      <c r="I9" s="1449"/>
      <c r="J9" s="1449"/>
      <c r="K9" s="1449"/>
      <c r="L9" s="1449"/>
      <c r="M9" s="1525"/>
      <c r="N9" s="1526"/>
      <c r="O9" s="1526"/>
      <c r="P9" s="1449"/>
      <c r="Q9" s="1527"/>
      <c r="R9" s="1447"/>
      <c r="S9" s="1447"/>
      <c r="T9" s="1432"/>
      <c r="U9" s="1432"/>
      <c r="V9" s="1432"/>
      <c r="W9" s="1432"/>
      <c r="X9" s="1432"/>
      <c r="Y9" s="1432"/>
      <c r="Z9" s="1432"/>
    </row>
    <row r="10" spans="1:26" ht="15.75" customHeight="1">
      <c r="A10" s="1433"/>
      <c r="B10" s="1528"/>
      <c r="C10" s="1524"/>
      <c r="D10" s="1524"/>
      <c r="E10" s="1449"/>
      <c r="F10" s="1449"/>
      <c r="G10" s="1449"/>
      <c r="H10" s="1449"/>
      <c r="I10" s="1449"/>
      <c r="J10" s="1449"/>
      <c r="K10" s="1449"/>
      <c r="L10" s="1449"/>
      <c r="M10" s="1525"/>
      <c r="N10" s="1526"/>
      <c r="O10" s="1526"/>
      <c r="P10" s="1449"/>
      <c r="Q10" s="1527"/>
      <c r="R10" s="1447"/>
      <c r="S10" s="1447"/>
      <c r="T10" s="1432"/>
      <c r="U10" s="1432"/>
      <c r="V10" s="1432"/>
      <c r="W10" s="1432"/>
      <c r="X10" s="1432"/>
      <c r="Y10" s="1432"/>
      <c r="Z10" s="1432"/>
    </row>
    <row r="11" spans="1:26" ht="15.75" customHeight="1">
      <c r="A11" s="1433"/>
      <c r="B11" s="1529" t="s">
        <v>570</v>
      </c>
      <c r="C11" s="1530"/>
      <c r="D11" s="1530"/>
      <c r="E11" s="1449"/>
      <c r="F11" s="1449"/>
      <c r="G11" s="1449"/>
      <c r="H11" s="1449"/>
      <c r="I11" s="1449"/>
      <c r="J11" s="1449"/>
      <c r="K11" s="1449"/>
      <c r="L11" s="1449"/>
      <c r="M11" s="1449"/>
      <c r="N11" s="1449"/>
      <c r="O11" s="1449"/>
      <c r="P11" s="1449"/>
      <c r="Q11" s="1527"/>
      <c r="R11" s="1447"/>
      <c r="S11" s="1447"/>
      <c r="T11" s="1432"/>
      <c r="U11" s="1432"/>
      <c r="V11" s="1432"/>
      <c r="W11" s="1432"/>
      <c r="X11" s="1432"/>
      <c r="Y11" s="1432"/>
      <c r="Z11" s="1432"/>
    </row>
    <row r="12" spans="1:26" ht="15.75" customHeight="1">
      <c r="A12" s="1433"/>
      <c r="B12" s="1531"/>
      <c r="C12" s="1532"/>
      <c r="D12" s="1532"/>
      <c r="E12" s="1532"/>
      <c r="F12" s="1532"/>
      <c r="G12" s="1532"/>
      <c r="H12" s="1532"/>
      <c r="I12" s="1532"/>
      <c r="J12" s="1532"/>
      <c r="K12" s="1532"/>
      <c r="L12" s="1532"/>
      <c r="M12" s="1532"/>
      <c r="N12" s="1532"/>
      <c r="O12" s="1532"/>
      <c r="P12" s="1532"/>
      <c r="Q12" s="1533"/>
      <c r="R12" s="1447"/>
      <c r="S12" s="1447"/>
      <c r="T12" s="1432"/>
      <c r="U12" s="1432"/>
      <c r="V12" s="1432"/>
      <c r="W12" s="1432"/>
      <c r="X12" s="1432"/>
      <c r="Y12" s="1432"/>
      <c r="Z12" s="1432"/>
    </row>
    <row r="13" spans="1:26" ht="15.75" customHeight="1">
      <c r="A13" s="1433"/>
      <c r="B13" s="1507" t="s">
        <v>921</v>
      </c>
      <c r="C13" s="1506"/>
      <c r="D13" s="1506"/>
      <c r="E13" s="1506"/>
      <c r="F13" s="1506"/>
      <c r="G13" s="1506"/>
      <c r="H13" s="1506"/>
      <c r="I13" s="1506"/>
      <c r="J13" s="1506"/>
      <c r="K13" s="1506"/>
      <c r="L13" s="1506"/>
      <c r="M13" s="1506"/>
      <c r="N13" s="1506"/>
      <c r="O13" s="1506"/>
      <c r="P13" s="1506"/>
      <c r="Q13" s="1505"/>
      <c r="R13" s="1447"/>
      <c r="S13" s="1447"/>
      <c r="T13" s="1432"/>
      <c r="U13" s="1432"/>
      <c r="V13" s="1432"/>
      <c r="W13" s="1432"/>
      <c r="X13" s="1432"/>
      <c r="Y13" s="1432"/>
      <c r="Z13" s="1432"/>
    </row>
    <row r="14" spans="1:26" ht="15.75" customHeight="1">
      <c r="A14" s="1433"/>
      <c r="B14" s="1504"/>
      <c r="C14" s="1503"/>
      <c r="D14" s="1503"/>
      <c r="E14" s="1503"/>
      <c r="F14" s="1503"/>
      <c r="G14" s="1503"/>
      <c r="H14" s="1503"/>
      <c r="I14" s="1503"/>
      <c r="J14" s="1503"/>
      <c r="K14" s="1503"/>
      <c r="L14" s="1503"/>
      <c r="M14" s="1503"/>
      <c r="N14" s="1503"/>
      <c r="O14" s="1503"/>
      <c r="P14" s="1503"/>
      <c r="Q14" s="1502"/>
      <c r="R14" s="1447"/>
      <c r="S14" s="1447"/>
      <c r="T14" s="1432"/>
      <c r="U14" s="1432"/>
      <c r="V14" s="1432"/>
      <c r="W14" s="1432"/>
      <c r="X14" s="1432"/>
      <c r="Y14" s="1432"/>
      <c r="Z14" s="1432"/>
    </row>
    <row r="15" spans="1:26" ht="15.75" customHeight="1">
      <c r="A15" s="1433"/>
      <c r="B15" s="1501"/>
      <c r="C15" s="1500"/>
      <c r="D15" s="1500"/>
      <c r="E15" s="1500"/>
      <c r="F15" s="1500"/>
      <c r="G15" s="1500"/>
      <c r="H15" s="1500"/>
      <c r="I15" s="1500"/>
      <c r="J15" s="1500"/>
      <c r="K15" s="1500"/>
      <c r="L15" s="1500"/>
      <c r="M15" s="1500"/>
      <c r="N15" s="1500"/>
      <c r="O15" s="1500"/>
      <c r="P15" s="1500"/>
      <c r="Q15" s="1499"/>
      <c r="R15" s="1447"/>
      <c r="S15" s="1447"/>
      <c r="T15" s="1432"/>
      <c r="U15" s="1432"/>
      <c r="V15" s="1432"/>
      <c r="W15" s="1432"/>
      <c r="X15" s="1432"/>
      <c r="Y15" s="1432"/>
      <c r="Z15" s="1432"/>
    </row>
    <row r="16" spans="1:26" ht="15.75" customHeight="1">
      <c r="A16" s="1433"/>
      <c r="B16" s="1534" t="s">
        <v>480</v>
      </c>
      <c r="C16" s="1535"/>
      <c r="D16" s="1535"/>
      <c r="E16" s="1535"/>
      <c r="F16" s="1535"/>
      <c r="G16" s="1535"/>
      <c r="H16" s="1535"/>
      <c r="I16" s="1535"/>
      <c r="J16" s="1535"/>
      <c r="K16" s="1535"/>
      <c r="L16" s="1535"/>
      <c r="M16" s="1536"/>
      <c r="N16" s="1536"/>
      <c r="O16" s="1535"/>
      <c r="P16" s="1535"/>
      <c r="Q16" s="1537"/>
      <c r="R16" s="1447"/>
      <c r="S16" s="1447"/>
      <c r="T16" s="1432"/>
      <c r="U16" s="1432"/>
      <c r="V16" s="1432"/>
      <c r="W16" s="1432"/>
      <c r="X16" s="1432"/>
      <c r="Y16" s="1432"/>
      <c r="Z16" s="1432"/>
    </row>
    <row r="17" spans="1:26" ht="15.75" customHeight="1">
      <c r="A17" s="1433"/>
      <c r="B17" s="1538"/>
      <c r="C17" s="1532"/>
      <c r="D17" s="1532"/>
      <c r="E17" s="1532"/>
      <c r="F17" s="1532"/>
      <c r="G17" s="1532"/>
      <c r="H17" s="1532"/>
      <c r="I17" s="1532"/>
      <c r="J17" s="1532"/>
      <c r="K17" s="1532"/>
      <c r="L17" s="1532"/>
      <c r="M17" s="1539"/>
      <c r="N17" s="1532"/>
      <c r="O17" s="1532"/>
      <c r="P17" s="1532"/>
      <c r="Q17" s="1533"/>
      <c r="R17" s="1447"/>
      <c r="S17" s="1447"/>
      <c r="T17" s="1432"/>
      <c r="U17" s="1432"/>
      <c r="V17" s="1432"/>
      <c r="W17" s="1432"/>
      <c r="X17" s="1432"/>
      <c r="Y17" s="1432"/>
      <c r="Z17" s="1432"/>
    </row>
    <row r="18" spans="1:26" ht="15.75" customHeight="1">
      <c r="A18" s="1433"/>
      <c r="B18" s="1540" t="s">
        <v>1629</v>
      </c>
      <c r="C18" s="1541"/>
      <c r="D18" s="1541"/>
      <c r="E18" s="1541"/>
      <c r="F18" s="1541"/>
      <c r="G18" s="1541"/>
      <c r="H18" s="1541"/>
      <c r="I18" s="1541"/>
      <c r="J18" s="1541"/>
      <c r="K18" s="1541"/>
      <c r="L18" s="1541"/>
      <c r="M18" s="1542"/>
      <c r="N18" s="1541"/>
      <c r="O18" s="1541"/>
      <c r="P18" s="1541"/>
      <c r="Q18" s="1543"/>
      <c r="R18" s="1447"/>
      <c r="S18" s="1447"/>
      <c r="T18" s="1432"/>
      <c r="U18" s="1432"/>
      <c r="V18" s="1432"/>
      <c r="W18" s="1432"/>
      <c r="X18" s="1432"/>
      <c r="Y18" s="1432"/>
      <c r="Z18" s="1432"/>
    </row>
    <row r="19" spans="1:26" ht="15.75" customHeight="1">
      <c r="A19" s="1433"/>
      <c r="B19" s="1544"/>
      <c r="C19" s="1545"/>
      <c r="D19" s="1545"/>
      <c r="E19" s="1545"/>
      <c r="F19" s="1545"/>
      <c r="G19" s="1545"/>
      <c r="H19" s="1545"/>
      <c r="I19" s="1545"/>
      <c r="J19" s="1545"/>
      <c r="K19" s="1545"/>
      <c r="L19" s="1545"/>
      <c r="M19" s="1546"/>
      <c r="N19" s="1545"/>
      <c r="O19" s="1545"/>
      <c r="P19" s="1545"/>
      <c r="Q19" s="1547"/>
      <c r="R19" s="1447"/>
      <c r="S19" s="1447"/>
      <c r="T19" s="1432"/>
      <c r="U19" s="1432"/>
      <c r="V19" s="1432"/>
      <c r="W19" s="1432"/>
      <c r="X19" s="1432"/>
      <c r="Y19" s="1432"/>
      <c r="Z19" s="1432"/>
    </row>
    <row r="20" spans="1:26" ht="15.75" customHeight="1">
      <c r="A20" s="1433"/>
      <c r="B20" s="1490" t="s">
        <v>1644</v>
      </c>
      <c r="C20" s="1488"/>
      <c r="D20" s="1488"/>
      <c r="E20" s="1488"/>
      <c r="F20" s="1488"/>
      <c r="G20" s="1488"/>
      <c r="H20" s="1488"/>
      <c r="I20" s="1488"/>
      <c r="J20" s="1488"/>
      <c r="K20" s="1488"/>
      <c r="L20" s="1488"/>
      <c r="M20" s="1489"/>
      <c r="N20" s="1488"/>
      <c r="O20" s="1488"/>
      <c r="P20" s="1488"/>
      <c r="Q20" s="1487"/>
      <c r="R20" s="1432"/>
      <c r="S20" s="1432"/>
      <c r="T20" s="1432"/>
      <c r="U20" s="1432"/>
      <c r="V20" s="1432"/>
      <c r="W20" s="1432"/>
      <c r="X20" s="1432"/>
      <c r="Y20" s="1432"/>
      <c r="Z20" s="1432"/>
    </row>
    <row r="21" spans="1:26" ht="15.75" customHeight="1">
      <c r="A21" s="1433"/>
      <c r="B21" s="1486"/>
      <c r="C21" s="1485"/>
      <c r="D21" s="1485"/>
      <c r="E21" s="1485"/>
      <c r="F21" s="1485"/>
      <c r="G21" s="1485"/>
      <c r="H21" s="1485"/>
      <c r="I21" s="1485"/>
      <c r="J21" s="1485"/>
      <c r="K21" s="1485"/>
      <c r="L21" s="1485"/>
      <c r="M21" s="1485"/>
      <c r="N21" s="1485"/>
      <c r="O21" s="1485"/>
      <c r="P21" s="1485"/>
      <c r="Q21" s="1484"/>
      <c r="R21" s="1432"/>
      <c r="S21" s="1432"/>
      <c r="T21" s="1432"/>
      <c r="U21" s="1432"/>
      <c r="V21" s="1432"/>
      <c r="W21" s="1432"/>
      <c r="X21" s="1432"/>
      <c r="Y21" s="1432"/>
      <c r="Z21" s="1432"/>
    </row>
    <row r="22" spans="1:26" ht="15.75" customHeight="1">
      <c r="A22" s="1433"/>
      <c r="B22" s="1522" t="s">
        <v>1622</v>
      </c>
      <c r="C22" s="1482"/>
      <c r="D22" s="1482"/>
      <c r="E22" s="1482"/>
      <c r="F22" s="1482"/>
      <c r="G22" s="1482"/>
      <c r="H22" s="1482"/>
      <c r="I22" s="1482"/>
      <c r="J22" s="1482"/>
      <c r="K22" s="1482"/>
      <c r="L22" s="1482"/>
      <c r="M22" s="1482"/>
      <c r="N22" s="1482"/>
      <c r="O22" s="1482"/>
      <c r="P22" s="1482"/>
      <c r="Q22" s="1481"/>
      <c r="R22" s="1432"/>
      <c r="S22" s="1432"/>
      <c r="T22" s="1432"/>
      <c r="U22" s="1432"/>
      <c r="V22" s="1432"/>
      <c r="W22" s="1432"/>
      <c r="X22" s="1432"/>
      <c r="Y22" s="1432"/>
      <c r="Z22" s="1432"/>
    </row>
    <row r="23" spans="1:26" ht="15.75" customHeight="1">
      <c r="A23" s="1548"/>
      <c r="B23" s="1549" t="s">
        <v>1649</v>
      </c>
      <c r="C23" s="1479"/>
      <c r="D23" s="1479"/>
      <c r="E23" s="1476"/>
      <c r="F23" s="1476"/>
      <c r="G23" s="1476"/>
      <c r="H23" s="1476"/>
      <c r="I23" s="1476"/>
      <c r="J23" s="1476"/>
      <c r="K23" s="1476"/>
      <c r="L23" s="1476"/>
      <c r="M23" s="1478"/>
      <c r="N23" s="1477"/>
      <c r="O23" s="1476"/>
      <c r="P23" s="1476"/>
      <c r="Q23" s="1475"/>
      <c r="R23" s="1432"/>
      <c r="S23" s="1432"/>
      <c r="T23" s="1432"/>
      <c r="U23" s="1432"/>
      <c r="V23" s="1432"/>
      <c r="W23" s="1432"/>
      <c r="X23" s="1432"/>
      <c r="Y23" s="1432"/>
      <c r="Z23" s="1432"/>
    </row>
    <row r="24" spans="1:26" ht="15.75" customHeight="1">
      <c r="A24" s="1548"/>
      <c r="B24" s="1550"/>
      <c r="C24" s="1468"/>
      <c r="D24" s="1468"/>
      <c r="E24" s="1465"/>
      <c r="F24" s="1465"/>
      <c r="G24" s="1465"/>
      <c r="H24" s="1465"/>
      <c r="I24" s="1465"/>
      <c r="J24" s="1465"/>
      <c r="K24" s="1465"/>
      <c r="L24" s="1465"/>
      <c r="M24" s="1551"/>
      <c r="N24" s="1474"/>
      <c r="O24" s="1465"/>
      <c r="P24" s="1465"/>
      <c r="Q24" s="1472"/>
      <c r="R24" s="1432"/>
      <c r="S24" s="1432"/>
      <c r="T24" s="1432"/>
      <c r="U24" s="1432"/>
      <c r="V24" s="1432"/>
      <c r="W24" s="1432"/>
      <c r="X24" s="1432"/>
      <c r="Y24" s="1432"/>
      <c r="Z24" s="1432"/>
    </row>
    <row r="25" spans="1:26" ht="15.75" customHeight="1">
      <c r="A25" s="1548"/>
      <c r="B25" s="1550"/>
      <c r="C25" s="1468"/>
      <c r="D25" s="1468"/>
      <c r="E25" s="1465"/>
      <c r="F25" s="1465"/>
      <c r="G25" s="1465"/>
      <c r="H25" s="1465"/>
      <c r="I25" s="1465"/>
      <c r="J25" s="1465"/>
      <c r="K25" s="1465"/>
      <c r="L25" s="1465"/>
      <c r="M25" s="1551"/>
      <c r="N25" s="1474"/>
      <c r="O25" s="1465"/>
      <c r="P25" s="1465"/>
      <c r="Q25" s="1472"/>
      <c r="R25" s="1432"/>
      <c r="S25" s="1432"/>
      <c r="T25" s="1432"/>
      <c r="U25" s="1432"/>
      <c r="V25" s="1432"/>
      <c r="W25" s="1432"/>
      <c r="X25" s="1432"/>
      <c r="Y25" s="1432"/>
      <c r="Z25" s="1432"/>
    </row>
    <row r="26" spans="1:26" ht="15.75" customHeight="1">
      <c r="A26" s="1548"/>
      <c r="B26" s="1550" t="s">
        <v>570</v>
      </c>
      <c r="C26" s="1468"/>
      <c r="D26" s="1468"/>
      <c r="E26" s="1465"/>
      <c r="F26" s="1465"/>
      <c r="G26" s="1465"/>
      <c r="H26" s="1465"/>
      <c r="I26" s="1465"/>
      <c r="J26" s="1465"/>
      <c r="K26" s="1465"/>
      <c r="L26" s="1465"/>
      <c r="M26" s="1551"/>
      <c r="N26" s="1474"/>
      <c r="O26" s="1465"/>
      <c r="P26" s="1465"/>
      <c r="Q26" s="1472"/>
      <c r="R26" s="1432"/>
      <c r="S26" s="1432"/>
      <c r="T26" s="1432"/>
      <c r="U26" s="1432"/>
      <c r="V26" s="1432"/>
      <c r="W26" s="1432"/>
      <c r="X26" s="1432"/>
      <c r="Y26" s="1432"/>
      <c r="Z26" s="1432"/>
    </row>
    <row r="27" spans="1:26" ht="15.75" customHeight="1">
      <c r="A27" s="1548"/>
      <c r="B27" s="1550"/>
      <c r="C27" s="1468"/>
      <c r="D27" s="1468"/>
      <c r="E27" s="1465"/>
      <c r="F27" s="1465"/>
      <c r="G27" s="1465"/>
      <c r="H27" s="1465"/>
      <c r="I27" s="1465"/>
      <c r="J27" s="1465"/>
      <c r="K27" s="1465"/>
      <c r="L27" s="1465"/>
      <c r="M27" s="1551"/>
      <c r="N27" s="1474"/>
      <c r="O27" s="1465"/>
      <c r="P27" s="1465"/>
      <c r="Q27" s="1472"/>
      <c r="R27" s="1432"/>
      <c r="S27" s="1432"/>
      <c r="T27" s="1432"/>
      <c r="U27" s="1432"/>
      <c r="V27" s="1432"/>
      <c r="W27" s="1432"/>
      <c r="X27" s="1432"/>
      <c r="Y27" s="1432"/>
      <c r="Z27" s="1432"/>
    </row>
    <row r="28" spans="1:26" ht="15.75" customHeight="1">
      <c r="A28" s="1548"/>
      <c r="B28" s="1473"/>
      <c r="C28" s="1465"/>
      <c r="D28" s="1465"/>
      <c r="E28" s="1465"/>
      <c r="F28" s="1465"/>
      <c r="G28" s="1465"/>
      <c r="H28" s="1465"/>
      <c r="I28" s="1465"/>
      <c r="J28" s="1465"/>
      <c r="K28" s="1465"/>
      <c r="L28" s="1465"/>
      <c r="M28" s="1465"/>
      <c r="N28" s="1474"/>
      <c r="O28" s="1465"/>
      <c r="P28" s="1465"/>
      <c r="Q28" s="1472"/>
      <c r="R28" s="1432"/>
      <c r="S28" s="1432"/>
      <c r="T28" s="1432"/>
      <c r="U28" s="1432"/>
      <c r="V28" s="1432"/>
      <c r="W28" s="1432"/>
      <c r="X28" s="1432"/>
      <c r="Y28" s="1432"/>
      <c r="Z28" s="1432"/>
    </row>
    <row r="29" spans="1:26" ht="15.75" customHeight="1">
      <c r="A29" s="1548"/>
      <c r="B29" s="1550" t="s">
        <v>1650</v>
      </c>
      <c r="C29" s="1465"/>
      <c r="D29" s="1465"/>
      <c r="E29" s="1465"/>
      <c r="F29" s="1465"/>
      <c r="G29" s="1465"/>
      <c r="H29" s="1465"/>
      <c r="I29" s="1465"/>
      <c r="J29" s="1465"/>
      <c r="K29" s="1465"/>
      <c r="L29" s="1465"/>
      <c r="M29" s="1465"/>
      <c r="N29" s="1465"/>
      <c r="O29" s="1465"/>
      <c r="P29" s="1465"/>
      <c r="Q29" s="1472"/>
      <c r="R29" s="1432"/>
      <c r="S29" s="1432"/>
      <c r="T29" s="1432"/>
      <c r="U29" s="1432"/>
      <c r="V29" s="1432"/>
      <c r="W29" s="1432"/>
      <c r="X29" s="1432"/>
      <c r="Y29" s="1432"/>
      <c r="Z29" s="1432"/>
    </row>
    <row r="30" spans="1:26" ht="15.75" customHeight="1">
      <c r="A30" s="1548"/>
      <c r="B30" s="1473"/>
      <c r="C30" s="1465"/>
      <c r="D30" s="1465"/>
      <c r="E30" s="1465"/>
      <c r="F30" s="1465"/>
      <c r="G30" s="1465"/>
      <c r="H30" s="1465"/>
      <c r="I30" s="1465"/>
      <c r="J30" s="1465"/>
      <c r="K30" s="1465"/>
      <c r="L30" s="1465"/>
      <c r="M30" s="1465"/>
      <c r="N30" s="1465"/>
      <c r="O30" s="1465"/>
      <c r="P30" s="1465"/>
      <c r="Q30" s="1472"/>
      <c r="R30" s="1432"/>
      <c r="S30" s="1432"/>
      <c r="T30" s="1432"/>
      <c r="U30" s="1432"/>
      <c r="V30" s="1432"/>
      <c r="W30" s="1432"/>
      <c r="X30" s="1432"/>
      <c r="Y30" s="1432"/>
      <c r="Z30" s="1432"/>
    </row>
    <row r="31" spans="1:26" ht="15.75" customHeight="1">
      <c r="A31" s="1548"/>
      <c r="B31" s="1552"/>
      <c r="C31" s="1470"/>
      <c r="D31" s="1470"/>
      <c r="E31" s="1470"/>
      <c r="F31" s="1470"/>
      <c r="G31" s="1470"/>
      <c r="H31" s="1470"/>
      <c r="I31" s="1470"/>
      <c r="J31" s="1470"/>
      <c r="K31" s="1470"/>
      <c r="L31" s="1470"/>
      <c r="M31" s="1470"/>
      <c r="N31" s="1470"/>
      <c r="O31" s="1470"/>
      <c r="P31" s="1470"/>
      <c r="Q31" s="1469"/>
      <c r="R31" s="1432"/>
      <c r="S31" s="1432"/>
      <c r="T31" s="1432"/>
      <c r="U31" s="1432"/>
      <c r="V31" s="1432"/>
      <c r="W31" s="1432"/>
      <c r="X31" s="1432"/>
      <c r="Y31" s="1432"/>
      <c r="Z31" s="1432"/>
    </row>
    <row r="32" spans="1:26" ht="15.75" customHeight="1">
      <c r="A32" s="1548"/>
      <c r="B32" s="1553"/>
      <c r="C32" s="1449"/>
      <c r="D32" s="1449"/>
      <c r="E32" s="1449"/>
      <c r="F32" s="1449"/>
      <c r="G32" s="1449"/>
      <c r="H32" s="1449"/>
      <c r="I32" s="1449"/>
      <c r="J32" s="1449"/>
      <c r="K32" s="1449"/>
      <c r="L32" s="1449"/>
      <c r="M32" s="1449"/>
      <c r="N32" s="1449"/>
      <c r="O32" s="1449"/>
      <c r="P32" s="1449"/>
      <c r="Q32" s="1448"/>
      <c r="R32" s="1432"/>
      <c r="S32" s="1432"/>
      <c r="T32" s="1432"/>
      <c r="U32" s="1432"/>
      <c r="V32" s="1432"/>
      <c r="W32" s="1432"/>
      <c r="X32" s="1432"/>
      <c r="Y32" s="1432"/>
      <c r="Z32" s="1432"/>
    </row>
    <row r="33" spans="1:26" ht="15.75" customHeight="1">
      <c r="A33" s="1548"/>
      <c r="B33" s="1554" t="s">
        <v>921</v>
      </c>
      <c r="C33" s="1555"/>
      <c r="D33" s="1555"/>
      <c r="E33" s="1555"/>
      <c r="F33" s="1555"/>
      <c r="G33" s="1555"/>
      <c r="H33" s="1555"/>
      <c r="I33" s="1555"/>
      <c r="J33" s="1555"/>
      <c r="K33" s="1555"/>
      <c r="L33" s="1555"/>
      <c r="M33" s="1555"/>
      <c r="N33" s="1555"/>
      <c r="O33" s="1555"/>
      <c r="P33" s="1555"/>
      <c r="Q33" s="1556"/>
      <c r="R33" s="1432"/>
      <c r="S33" s="1432"/>
      <c r="T33" s="1432"/>
      <c r="U33" s="1432"/>
      <c r="V33" s="1432"/>
      <c r="W33" s="1432"/>
      <c r="X33" s="1432"/>
      <c r="Y33" s="1432"/>
      <c r="Z33" s="1432"/>
    </row>
    <row r="34" spans="1:26" ht="15.75" customHeight="1">
      <c r="A34" s="1548"/>
      <c r="B34" s="1554"/>
      <c r="C34" s="1555"/>
      <c r="D34" s="1555"/>
      <c r="E34" s="1555"/>
      <c r="F34" s="1555"/>
      <c r="G34" s="1555"/>
      <c r="H34" s="1555"/>
      <c r="I34" s="1555"/>
      <c r="J34" s="1555"/>
      <c r="K34" s="1555"/>
      <c r="L34" s="1555"/>
      <c r="M34" s="1555"/>
      <c r="N34" s="1555"/>
      <c r="O34" s="1555"/>
      <c r="P34" s="1555"/>
      <c r="Q34" s="1556"/>
      <c r="R34" s="1432"/>
      <c r="S34" s="1432"/>
      <c r="T34" s="1432"/>
      <c r="U34" s="1432"/>
      <c r="V34" s="1432"/>
      <c r="W34" s="1432"/>
      <c r="X34" s="1432"/>
      <c r="Y34" s="1432"/>
      <c r="Z34" s="1432"/>
    </row>
    <row r="35" spans="1:26" ht="15.75" customHeight="1">
      <c r="A35" s="1548"/>
      <c r="B35" s="1554"/>
      <c r="C35" s="1555"/>
      <c r="D35" s="1555"/>
      <c r="E35" s="1555"/>
      <c r="F35" s="1555"/>
      <c r="G35" s="1555"/>
      <c r="H35" s="1555"/>
      <c r="I35" s="1555"/>
      <c r="J35" s="1555"/>
      <c r="K35" s="1555"/>
      <c r="L35" s="1555"/>
      <c r="M35" s="1555"/>
      <c r="N35" s="1555"/>
      <c r="O35" s="1555"/>
      <c r="P35" s="1555"/>
      <c r="Q35" s="1556"/>
      <c r="R35" s="1432"/>
      <c r="S35" s="1432"/>
      <c r="T35" s="1432"/>
      <c r="U35" s="1432"/>
      <c r="V35" s="1432"/>
      <c r="W35" s="1432"/>
      <c r="X35" s="1432"/>
      <c r="Y35" s="1432"/>
      <c r="Z35" s="1432"/>
    </row>
    <row r="36" spans="1:26" ht="15.75" customHeight="1">
      <c r="A36" s="1548"/>
      <c r="B36" s="1559" t="s">
        <v>231</v>
      </c>
      <c r="C36" s="1555"/>
      <c r="D36" s="1555"/>
      <c r="E36" s="1555"/>
      <c r="F36" s="1555"/>
      <c r="G36" s="1555"/>
      <c r="H36" s="1555"/>
      <c r="I36" s="1555"/>
      <c r="J36" s="1555"/>
      <c r="K36" s="1555"/>
      <c r="L36" s="1555"/>
      <c r="M36" s="1555"/>
      <c r="N36" s="1555"/>
      <c r="O36" s="1555"/>
      <c r="P36" s="1555"/>
      <c r="Q36" s="1556"/>
      <c r="R36" s="1432"/>
      <c r="S36" s="1432"/>
      <c r="T36" s="1432"/>
      <c r="U36" s="1432"/>
      <c r="V36" s="1432"/>
      <c r="W36" s="1432"/>
      <c r="X36" s="1432"/>
      <c r="Y36" s="1432"/>
      <c r="Z36" s="1432"/>
    </row>
    <row r="37" spans="1:26" ht="15.75" customHeight="1">
      <c r="A37" s="1548"/>
      <c r="B37" s="1554"/>
      <c r="C37" s="1555"/>
      <c r="D37" s="1555"/>
      <c r="E37" s="1555"/>
      <c r="F37" s="1555"/>
      <c r="G37" s="1555"/>
      <c r="H37" s="1555"/>
      <c r="I37" s="1555"/>
      <c r="J37" s="1555"/>
      <c r="K37" s="1555"/>
      <c r="L37" s="1555"/>
      <c r="M37" s="1555"/>
      <c r="N37" s="1555"/>
      <c r="O37" s="1555"/>
      <c r="P37" s="1555"/>
      <c r="Q37" s="1556"/>
      <c r="R37" s="1432"/>
      <c r="S37" s="1432"/>
      <c r="T37" s="1432"/>
      <c r="U37" s="1432"/>
      <c r="V37" s="1432"/>
      <c r="W37" s="1432"/>
      <c r="X37" s="1432"/>
      <c r="Y37" s="1432"/>
      <c r="Z37" s="1432"/>
    </row>
    <row r="38" spans="1:26" ht="15.75" customHeight="1">
      <c r="A38" s="1548"/>
      <c r="B38" s="1559" t="s">
        <v>235</v>
      </c>
      <c r="C38" s="1555"/>
      <c r="D38" s="1555"/>
      <c r="E38" s="1555"/>
      <c r="F38" s="1555"/>
      <c r="G38" s="1555"/>
      <c r="H38" s="1555"/>
      <c r="I38" s="1555"/>
      <c r="J38" s="1555"/>
      <c r="K38" s="1555"/>
      <c r="L38" s="1555"/>
      <c r="M38" s="1555"/>
      <c r="N38" s="1555"/>
      <c r="O38" s="1555"/>
      <c r="P38" s="1555"/>
      <c r="Q38" s="1556"/>
      <c r="R38" s="1432"/>
      <c r="S38" s="1432"/>
      <c r="T38" s="1432"/>
      <c r="U38" s="1432"/>
      <c r="V38" s="1432"/>
      <c r="W38" s="1432"/>
      <c r="X38" s="1432"/>
      <c r="Y38" s="1432"/>
      <c r="Z38" s="1432"/>
    </row>
    <row r="39" spans="1:26" ht="15.75" customHeight="1">
      <c r="A39" s="1548"/>
      <c r="B39" s="1557"/>
      <c r="C39" s="1555"/>
      <c r="D39" s="1555"/>
      <c r="E39" s="1555"/>
      <c r="F39" s="1555"/>
      <c r="G39" s="1555"/>
      <c r="H39" s="1555"/>
      <c r="I39" s="1555"/>
      <c r="J39" s="1555"/>
      <c r="K39" s="1555"/>
      <c r="L39" s="1555"/>
      <c r="M39" s="1555"/>
      <c r="N39" s="1555"/>
      <c r="O39" s="1555"/>
      <c r="P39" s="1555"/>
      <c r="Q39" s="1556"/>
      <c r="R39" s="1432"/>
      <c r="S39" s="1432"/>
      <c r="T39" s="1432"/>
      <c r="U39" s="1432"/>
      <c r="V39" s="1432"/>
      <c r="W39" s="1432"/>
      <c r="X39" s="1432"/>
      <c r="Y39" s="1432"/>
      <c r="Z39" s="1432"/>
    </row>
    <row r="40" spans="1:26" ht="15.75" customHeight="1">
      <c r="A40" s="1548"/>
      <c r="B40" s="1558" t="s">
        <v>1651</v>
      </c>
      <c r="C40" s="1449"/>
      <c r="D40" s="1449"/>
      <c r="E40" s="1449"/>
      <c r="F40" s="1449"/>
      <c r="G40" s="1449"/>
      <c r="H40" s="1449"/>
      <c r="I40" s="1449"/>
      <c r="J40" s="1449"/>
      <c r="K40" s="1449"/>
      <c r="L40" s="1449"/>
      <c r="M40" s="1449"/>
      <c r="N40" s="1449"/>
      <c r="O40" s="1449"/>
      <c r="P40" s="1449"/>
      <c r="Q40" s="1448"/>
      <c r="R40" s="1432"/>
      <c r="S40" s="1432"/>
      <c r="T40" s="1432"/>
      <c r="U40" s="1432"/>
      <c r="V40" s="1432"/>
      <c r="W40" s="1432"/>
      <c r="X40" s="1432"/>
      <c r="Y40" s="1432"/>
      <c r="Z40" s="1432"/>
    </row>
    <row r="41" spans="1:26" ht="15.75" customHeight="1">
      <c r="A41" s="1548"/>
      <c r="B41" s="1976" t="s">
        <v>1595</v>
      </c>
      <c r="C41" s="1977"/>
      <c r="D41" s="1977"/>
      <c r="E41" s="1977"/>
      <c r="F41" s="1977"/>
      <c r="G41" s="1977"/>
      <c r="H41" s="1977"/>
      <c r="I41" s="1977"/>
      <c r="J41" s="1977"/>
      <c r="K41" s="1977"/>
      <c r="L41" s="1977"/>
      <c r="M41" s="1977"/>
      <c r="N41" s="1977"/>
      <c r="O41" s="1977"/>
      <c r="P41" s="1977"/>
      <c r="Q41" s="1978"/>
      <c r="R41" s="1432"/>
      <c r="S41" s="1432"/>
      <c r="T41" s="1432"/>
      <c r="U41" s="1432"/>
      <c r="V41" s="1432"/>
      <c r="W41" s="1432"/>
      <c r="X41" s="1432"/>
      <c r="Y41" s="1432"/>
      <c r="Z41" s="1432"/>
    </row>
    <row r="42" spans="1:26" ht="15.75" customHeight="1">
      <c r="A42" s="1433"/>
      <c r="B42" s="1973"/>
      <c r="C42" s="1974"/>
      <c r="D42" s="1974"/>
      <c r="E42" s="1974"/>
      <c r="F42" s="1974"/>
      <c r="G42" s="1974"/>
      <c r="H42" s="1974"/>
      <c r="I42" s="1974"/>
      <c r="J42" s="1974"/>
      <c r="K42" s="1974"/>
      <c r="L42" s="1974"/>
      <c r="M42" s="1974"/>
      <c r="N42" s="1974"/>
      <c r="O42" s="1974"/>
      <c r="P42" s="1974"/>
      <c r="Q42" s="1975"/>
      <c r="R42" s="1432"/>
      <c r="S42" s="1432"/>
      <c r="T42" s="1432"/>
      <c r="U42" s="1432"/>
      <c r="V42" s="1432"/>
      <c r="W42" s="1432"/>
      <c r="X42" s="1432"/>
      <c r="Y42" s="1432"/>
      <c r="Z42" s="1432"/>
    </row>
    <row r="43" spans="1:26" ht="15.75" customHeight="1">
      <c r="A43" s="1433"/>
      <c r="B43" s="1438"/>
      <c r="C43" s="1438"/>
      <c r="D43" s="1438"/>
      <c r="E43" s="1438"/>
      <c r="F43" s="1438"/>
      <c r="G43" s="1438"/>
      <c r="H43" s="1438"/>
      <c r="I43" s="1438"/>
      <c r="J43" s="1438"/>
      <c r="K43" s="1438"/>
      <c r="L43" s="1438"/>
      <c r="M43" s="1438"/>
      <c r="N43" s="1438"/>
      <c r="O43" s="1438"/>
      <c r="P43" s="1438"/>
      <c r="Q43" s="1438"/>
      <c r="R43" s="1432"/>
      <c r="S43" s="1432"/>
      <c r="T43" s="1432"/>
      <c r="U43" s="1432"/>
      <c r="V43" s="1432"/>
      <c r="W43" s="1432"/>
      <c r="X43" s="1432"/>
      <c r="Y43" s="1432"/>
      <c r="Z43" s="1432"/>
    </row>
    <row r="44" spans="1:26" s="2092" customFormat="1" ht="34.5" customHeight="1">
      <c r="A44" s="2087"/>
      <c r="B44" s="2088" t="s">
        <v>1646</v>
      </c>
      <c r="C44" s="2089"/>
      <c r="D44" s="2089"/>
      <c r="E44" s="2089"/>
      <c r="F44" s="2089"/>
      <c r="G44" s="2089"/>
      <c r="H44" s="2089"/>
      <c r="I44" s="2089"/>
      <c r="J44" s="2089"/>
      <c r="K44" s="2089"/>
      <c r="L44" s="2089"/>
      <c r="M44" s="2089"/>
      <c r="N44" s="2089"/>
      <c r="O44" s="2089"/>
      <c r="P44" s="2089"/>
      <c r="Q44" s="2090"/>
      <c r="R44" s="2091"/>
      <c r="S44" s="2091"/>
      <c r="T44" s="2091"/>
      <c r="U44" s="2091"/>
      <c r="V44" s="2091"/>
      <c r="W44" s="2091"/>
      <c r="X44" s="2091"/>
      <c r="Y44" s="2091"/>
      <c r="Z44" s="2091"/>
    </row>
    <row r="45" spans="1:26" ht="15.75" customHeight="1">
      <c r="A45" s="1433"/>
      <c r="B45" s="1903" t="s">
        <v>1611</v>
      </c>
      <c r="C45" s="1904" t="s">
        <v>1610</v>
      </c>
      <c r="D45" s="1904" t="s">
        <v>1609</v>
      </c>
      <c r="E45" s="1904" t="s">
        <v>1608</v>
      </c>
      <c r="F45" s="1905" t="s">
        <v>1607</v>
      </c>
      <c r="G45" s="1905" t="s">
        <v>1606</v>
      </c>
      <c r="H45" s="1906" t="s">
        <v>1605</v>
      </c>
      <c r="I45" s="1906" t="s">
        <v>1604</v>
      </c>
      <c r="J45" s="1907" t="s">
        <v>1603</v>
      </c>
      <c r="K45" s="1907" t="s">
        <v>1602</v>
      </c>
      <c r="L45" s="1908" t="s">
        <v>1601</v>
      </c>
      <c r="M45" s="1908" t="s">
        <v>1600</v>
      </c>
      <c r="N45" s="1908" t="s">
        <v>1599</v>
      </c>
      <c r="O45" s="1908" t="s">
        <v>1598</v>
      </c>
      <c r="P45" s="1908" t="s">
        <v>1597</v>
      </c>
      <c r="Q45" s="1909" t="s">
        <v>1596</v>
      </c>
      <c r="R45" s="1432"/>
      <c r="S45" s="1432"/>
      <c r="T45" s="1432"/>
      <c r="U45" s="1432"/>
      <c r="V45" s="1432"/>
      <c r="W45" s="1432"/>
      <c r="X45" s="1432"/>
      <c r="Y45" s="1432"/>
      <c r="Z45" s="1432"/>
    </row>
    <row r="46" spans="1:26" ht="15.75" customHeight="1">
      <c r="A46" s="1433"/>
      <c r="B46" s="1483" t="s">
        <v>1645</v>
      </c>
      <c r="C46" s="1482"/>
      <c r="D46" s="1482"/>
      <c r="E46" s="1482"/>
      <c r="F46" s="1482"/>
      <c r="G46" s="1482"/>
      <c r="H46" s="1482"/>
      <c r="I46" s="1482"/>
      <c r="J46" s="1482"/>
      <c r="K46" s="1482"/>
      <c r="L46" s="1482"/>
      <c r="M46" s="1482"/>
      <c r="N46" s="1482"/>
      <c r="O46" s="1482"/>
      <c r="P46" s="1482"/>
      <c r="Q46" s="1481"/>
      <c r="R46" s="1432"/>
      <c r="S46" s="1432"/>
      <c r="T46" s="1432"/>
      <c r="U46" s="1432"/>
      <c r="V46" s="1432"/>
      <c r="W46" s="1432"/>
      <c r="X46" s="1432"/>
      <c r="Y46" s="1432"/>
      <c r="Z46" s="1432"/>
    </row>
    <row r="47" spans="1:26" ht="15.75" customHeight="1">
      <c r="A47" s="1433"/>
      <c r="B47" s="1534" t="s">
        <v>1629</v>
      </c>
      <c r="C47" s="1587"/>
      <c r="D47" s="1587"/>
      <c r="E47" s="1535"/>
      <c r="F47" s="1535"/>
      <c r="G47" s="1535"/>
      <c r="H47" s="1535"/>
      <c r="I47" s="1535"/>
      <c r="J47" s="1535"/>
      <c r="K47" s="1535"/>
      <c r="L47" s="1535"/>
      <c r="M47" s="1536"/>
      <c r="N47" s="1588"/>
      <c r="O47" s="1588"/>
      <c r="P47" s="1535"/>
      <c r="Q47" s="1537"/>
      <c r="R47" s="1432"/>
      <c r="S47" s="1432"/>
      <c r="T47" s="1432"/>
      <c r="U47" s="1432"/>
      <c r="V47" s="1432"/>
      <c r="W47" s="1432"/>
      <c r="X47" s="1432"/>
      <c r="Y47" s="1432"/>
      <c r="Z47" s="1432"/>
    </row>
    <row r="48" spans="1:26" ht="15.75" customHeight="1">
      <c r="A48" s="1433"/>
      <c r="B48" s="1589"/>
      <c r="C48" s="1530"/>
      <c r="D48" s="1530"/>
      <c r="E48" s="1449"/>
      <c r="F48" s="1449"/>
      <c r="G48" s="1449"/>
      <c r="H48" s="1449"/>
      <c r="I48" s="1449"/>
      <c r="J48" s="1449"/>
      <c r="K48" s="1449"/>
      <c r="L48" s="1449"/>
      <c r="M48" s="1449"/>
      <c r="N48" s="1449"/>
      <c r="O48" s="1449"/>
      <c r="P48" s="1449"/>
      <c r="Q48" s="1527"/>
      <c r="R48" s="1432"/>
      <c r="S48" s="1432"/>
      <c r="T48" s="1432"/>
      <c r="U48" s="1432"/>
      <c r="V48" s="1432"/>
      <c r="W48" s="1432"/>
      <c r="X48" s="1432"/>
      <c r="Y48" s="1432"/>
      <c r="Z48" s="1432"/>
    </row>
    <row r="49" spans="1:26" ht="15.75" customHeight="1">
      <c r="A49" s="1433"/>
      <c r="B49" s="1531"/>
      <c r="C49" s="1532"/>
      <c r="D49" s="1532"/>
      <c r="E49" s="1532"/>
      <c r="F49" s="1532"/>
      <c r="G49" s="1532"/>
      <c r="H49" s="1532"/>
      <c r="I49" s="1532"/>
      <c r="J49" s="1532"/>
      <c r="K49" s="1532"/>
      <c r="L49" s="1532"/>
      <c r="M49" s="1532"/>
      <c r="N49" s="1532"/>
      <c r="O49" s="1532"/>
      <c r="P49" s="1532"/>
      <c r="Q49" s="1533"/>
      <c r="R49" s="1432"/>
      <c r="S49" s="1432"/>
      <c r="T49" s="1432"/>
      <c r="U49" s="1432"/>
      <c r="V49" s="1432"/>
      <c r="W49" s="1432"/>
      <c r="X49" s="1432"/>
      <c r="Y49" s="1432"/>
      <c r="Z49" s="1432"/>
    </row>
    <row r="50" spans="1:26" ht="15.75" customHeight="1">
      <c r="A50" s="1433"/>
      <c r="B50" s="1507" t="s">
        <v>921</v>
      </c>
      <c r="C50" s="1506"/>
      <c r="D50" s="1506"/>
      <c r="E50" s="1506"/>
      <c r="F50" s="1506"/>
      <c r="G50" s="1506"/>
      <c r="H50" s="1506"/>
      <c r="I50" s="1506"/>
      <c r="J50" s="1506"/>
      <c r="K50" s="1506"/>
      <c r="L50" s="1506"/>
      <c r="M50" s="1506"/>
      <c r="N50" s="1506"/>
      <c r="O50" s="1506"/>
      <c r="P50" s="1506"/>
      <c r="Q50" s="1505"/>
      <c r="R50" s="1432"/>
      <c r="S50" s="1432"/>
      <c r="T50" s="1432"/>
      <c r="U50" s="1432"/>
      <c r="V50" s="1432"/>
      <c r="W50" s="1432"/>
      <c r="X50" s="1432"/>
      <c r="Y50" s="1432"/>
      <c r="Z50" s="1432"/>
    </row>
    <row r="51" spans="1:26" ht="15.75" customHeight="1">
      <c r="A51" s="1433"/>
      <c r="B51" s="1504"/>
      <c r="C51" s="1503"/>
      <c r="D51" s="1503"/>
      <c r="E51" s="1503"/>
      <c r="F51" s="1503"/>
      <c r="G51" s="1503"/>
      <c r="H51" s="1503"/>
      <c r="I51" s="1503"/>
      <c r="J51" s="1503"/>
      <c r="K51" s="1503"/>
      <c r="L51" s="1503"/>
      <c r="M51" s="1503"/>
      <c r="N51" s="1503"/>
      <c r="O51" s="1503"/>
      <c r="P51" s="1503"/>
      <c r="Q51" s="1502"/>
      <c r="R51" s="1432"/>
      <c r="S51" s="1432"/>
      <c r="T51" s="1432"/>
      <c r="U51" s="1432"/>
      <c r="V51" s="1432"/>
      <c r="W51" s="1432"/>
      <c r="X51" s="1432"/>
      <c r="Y51" s="1432"/>
      <c r="Z51" s="1432"/>
    </row>
    <row r="52" spans="1:26" ht="15.75" customHeight="1">
      <c r="A52" s="1433"/>
      <c r="B52" s="1501"/>
      <c r="C52" s="1500"/>
      <c r="D52" s="1500"/>
      <c r="E52" s="1500"/>
      <c r="F52" s="1500"/>
      <c r="G52" s="1500"/>
      <c r="H52" s="1500"/>
      <c r="I52" s="1500"/>
      <c r="J52" s="1500"/>
      <c r="K52" s="1500"/>
      <c r="L52" s="1500"/>
      <c r="M52" s="1500"/>
      <c r="N52" s="1500"/>
      <c r="O52" s="1500"/>
      <c r="P52" s="1500"/>
      <c r="Q52" s="1499"/>
      <c r="R52" s="1432"/>
      <c r="S52" s="1432"/>
      <c r="T52" s="1432"/>
      <c r="U52" s="1432"/>
      <c r="V52" s="1432"/>
      <c r="W52" s="1432"/>
      <c r="X52" s="1432"/>
      <c r="Y52" s="1432"/>
      <c r="Z52" s="1432"/>
    </row>
    <row r="53" spans="1:26" ht="15.75" customHeight="1">
      <c r="A53" s="1433"/>
      <c r="B53" s="1534" t="s">
        <v>480</v>
      </c>
      <c r="C53" s="1535"/>
      <c r="D53" s="1535"/>
      <c r="E53" s="1535"/>
      <c r="F53" s="1535"/>
      <c r="G53" s="1535"/>
      <c r="H53" s="1535"/>
      <c r="I53" s="1535"/>
      <c r="J53" s="1535"/>
      <c r="K53" s="1535"/>
      <c r="L53" s="1535"/>
      <c r="M53" s="1536"/>
      <c r="N53" s="1536"/>
      <c r="O53" s="1535"/>
      <c r="P53" s="1535"/>
      <c r="Q53" s="1537"/>
      <c r="R53" s="1432"/>
      <c r="S53" s="1432"/>
      <c r="T53" s="1432"/>
      <c r="U53" s="1432"/>
      <c r="V53" s="1432"/>
      <c r="W53" s="1432"/>
      <c r="X53" s="1432"/>
      <c r="Y53" s="1432"/>
      <c r="Z53" s="1432"/>
    </row>
    <row r="54" spans="1:26" ht="15.75" customHeight="1">
      <c r="A54" s="1433"/>
      <c r="B54" s="1538"/>
      <c r="C54" s="1532"/>
      <c r="D54" s="1532"/>
      <c r="E54" s="1532"/>
      <c r="F54" s="1532"/>
      <c r="G54" s="1532"/>
      <c r="H54" s="1532"/>
      <c r="I54" s="1532"/>
      <c r="J54" s="1532"/>
      <c r="K54" s="1532"/>
      <c r="L54" s="1532"/>
      <c r="M54" s="1539"/>
      <c r="N54" s="1532"/>
      <c r="O54" s="1532"/>
      <c r="P54" s="1532"/>
      <c r="Q54" s="1533"/>
      <c r="R54" s="1432"/>
      <c r="S54" s="1432"/>
      <c r="T54" s="1432"/>
      <c r="U54" s="1432"/>
      <c r="V54" s="1432"/>
      <c r="W54" s="1432"/>
      <c r="X54" s="1432"/>
      <c r="Y54" s="1432"/>
      <c r="Z54" s="1432"/>
    </row>
    <row r="55" spans="1:26" ht="15.75" customHeight="1">
      <c r="A55" s="1433"/>
      <c r="B55" s="1540" t="s">
        <v>570</v>
      </c>
      <c r="C55" s="1541"/>
      <c r="D55" s="1541"/>
      <c r="E55" s="1541"/>
      <c r="F55" s="1541"/>
      <c r="G55" s="1541"/>
      <c r="H55" s="1541"/>
      <c r="I55" s="1541"/>
      <c r="J55" s="1541"/>
      <c r="K55" s="1541"/>
      <c r="L55" s="1541"/>
      <c r="M55" s="1542"/>
      <c r="N55" s="1541"/>
      <c r="O55" s="1541"/>
      <c r="P55" s="1541"/>
      <c r="Q55" s="1543"/>
      <c r="R55" s="1447"/>
      <c r="S55" s="1432"/>
      <c r="T55" s="1432"/>
      <c r="U55" s="1432"/>
      <c r="V55" s="1432"/>
      <c r="W55" s="1432"/>
      <c r="X55" s="1432"/>
      <c r="Y55" s="1432"/>
      <c r="Z55" s="1432"/>
    </row>
    <row r="56" spans="1:26" ht="15.75" customHeight="1">
      <c r="A56" s="1433"/>
      <c r="B56" s="1498"/>
      <c r="C56" s="1496"/>
      <c r="D56" s="1496"/>
      <c r="E56" s="1496"/>
      <c r="F56" s="1496"/>
      <c r="G56" s="1496"/>
      <c r="H56" s="1496"/>
      <c r="I56" s="1496"/>
      <c r="J56" s="1496"/>
      <c r="K56" s="1496"/>
      <c r="L56" s="1496"/>
      <c r="M56" s="1497"/>
      <c r="N56" s="1496"/>
      <c r="O56" s="1496"/>
      <c r="P56" s="1496"/>
      <c r="Q56" s="1495"/>
      <c r="R56" s="1432"/>
      <c r="S56" s="1432"/>
      <c r="T56" s="1432"/>
      <c r="U56" s="1432"/>
      <c r="V56" s="1432"/>
      <c r="W56" s="1432"/>
      <c r="X56" s="1432"/>
      <c r="Y56" s="1432"/>
      <c r="Z56" s="1432"/>
    </row>
    <row r="57" spans="1:26" ht="15.75" customHeight="1">
      <c r="A57" s="1433"/>
      <c r="B57" s="1498"/>
      <c r="C57" s="1496"/>
      <c r="D57" s="1496"/>
      <c r="E57" s="1496"/>
      <c r="F57" s="1496"/>
      <c r="G57" s="1496"/>
      <c r="H57" s="1496"/>
      <c r="I57" s="1496"/>
      <c r="J57" s="1496"/>
      <c r="K57" s="1496"/>
      <c r="L57" s="1496"/>
      <c r="M57" s="1497"/>
      <c r="N57" s="1496"/>
      <c r="O57" s="1496"/>
      <c r="P57" s="1496"/>
      <c r="Q57" s="1495"/>
      <c r="R57" s="1432"/>
      <c r="S57" s="1432"/>
      <c r="T57" s="1432"/>
      <c r="U57" s="1432"/>
      <c r="V57" s="1432"/>
      <c r="W57" s="1432"/>
      <c r="X57" s="1432"/>
      <c r="Y57" s="1432"/>
      <c r="Z57" s="1432"/>
    </row>
    <row r="58" spans="1:26" ht="15.75" customHeight="1">
      <c r="A58" s="1433"/>
      <c r="B58" s="1494"/>
      <c r="C58" s="1492"/>
      <c r="D58" s="1492"/>
      <c r="E58" s="1492"/>
      <c r="F58" s="1492"/>
      <c r="G58" s="1492"/>
      <c r="H58" s="1492"/>
      <c r="I58" s="1492"/>
      <c r="J58" s="1492"/>
      <c r="K58" s="1492"/>
      <c r="L58" s="1492"/>
      <c r="M58" s="1493"/>
      <c r="N58" s="1492"/>
      <c r="O58" s="1492"/>
      <c r="P58" s="1492"/>
      <c r="Q58" s="1491"/>
      <c r="R58" s="1432"/>
      <c r="S58" s="1432"/>
      <c r="T58" s="1432"/>
      <c r="U58" s="1432"/>
      <c r="V58" s="1432"/>
      <c r="W58" s="1432"/>
      <c r="X58" s="1432"/>
      <c r="Y58" s="1432"/>
      <c r="Z58" s="1432"/>
    </row>
    <row r="59" spans="1:26" ht="15.75" customHeight="1">
      <c r="A59" s="1433"/>
      <c r="B59" s="1534" t="s">
        <v>1644</v>
      </c>
      <c r="C59" s="1535"/>
      <c r="D59" s="1535"/>
      <c r="E59" s="1535"/>
      <c r="F59" s="1535"/>
      <c r="G59" s="1535"/>
      <c r="H59" s="1535"/>
      <c r="I59" s="1535"/>
      <c r="J59" s="1535"/>
      <c r="K59" s="1535"/>
      <c r="L59" s="1535"/>
      <c r="M59" s="1536"/>
      <c r="N59" s="1535"/>
      <c r="O59" s="1535"/>
      <c r="P59" s="1535"/>
      <c r="Q59" s="1537"/>
      <c r="R59" s="1432"/>
      <c r="S59" s="1432"/>
      <c r="T59" s="1432"/>
      <c r="U59" s="1432"/>
      <c r="V59" s="1432"/>
      <c r="W59" s="1432"/>
      <c r="X59" s="1432"/>
      <c r="Y59" s="1432"/>
      <c r="Z59" s="1432"/>
    </row>
    <row r="60" spans="1:26" ht="15.75" customHeight="1">
      <c r="A60" s="1433"/>
      <c r="B60" s="1531"/>
      <c r="C60" s="1532"/>
      <c r="D60" s="1532"/>
      <c r="E60" s="1532"/>
      <c r="F60" s="1532"/>
      <c r="G60" s="1532"/>
      <c r="H60" s="1532"/>
      <c r="I60" s="1532"/>
      <c r="J60" s="1532"/>
      <c r="K60" s="1532"/>
      <c r="L60" s="1532"/>
      <c r="M60" s="1532"/>
      <c r="N60" s="1532"/>
      <c r="O60" s="1532"/>
      <c r="P60" s="1532"/>
      <c r="Q60" s="1533"/>
      <c r="R60" s="1432"/>
      <c r="S60" s="1432"/>
      <c r="T60" s="1432"/>
      <c r="U60" s="1432"/>
      <c r="V60" s="1432"/>
      <c r="W60" s="1432"/>
      <c r="X60" s="1432"/>
      <c r="Y60" s="1432"/>
      <c r="Z60" s="1432"/>
    </row>
    <row r="61" spans="1:26" ht="15.75" customHeight="1">
      <c r="A61" s="1433"/>
      <c r="B61" s="1590" t="s">
        <v>1643</v>
      </c>
      <c r="C61" s="1591"/>
      <c r="D61" s="1591"/>
      <c r="E61" s="1591"/>
      <c r="F61" s="1591"/>
      <c r="G61" s="1591"/>
      <c r="H61" s="1591"/>
      <c r="I61" s="1591"/>
      <c r="J61" s="1591"/>
      <c r="K61" s="1591"/>
      <c r="L61" s="1591"/>
      <c r="M61" s="1591"/>
      <c r="N61" s="1591"/>
      <c r="O61" s="1591"/>
      <c r="P61" s="1591"/>
      <c r="Q61" s="1592"/>
      <c r="R61" s="1432"/>
      <c r="S61" s="1432"/>
      <c r="T61" s="1432"/>
      <c r="U61" s="1432"/>
      <c r="V61" s="1432"/>
      <c r="W61" s="1432"/>
      <c r="X61" s="1432"/>
      <c r="Y61" s="1432"/>
      <c r="Z61" s="1432"/>
    </row>
    <row r="62" spans="1:26" ht="15.75" customHeight="1">
      <c r="A62" s="1433"/>
      <c r="B62" s="1480" t="s">
        <v>1629</v>
      </c>
      <c r="C62" s="1479"/>
      <c r="D62" s="1479"/>
      <c r="E62" s="1476"/>
      <c r="F62" s="1476"/>
      <c r="G62" s="1476"/>
      <c r="H62" s="1476"/>
      <c r="I62" s="1476"/>
      <c r="J62" s="1476"/>
      <c r="K62" s="1476"/>
      <c r="L62" s="1476"/>
      <c r="M62" s="1478"/>
      <c r="N62" s="1477"/>
      <c r="O62" s="1476"/>
      <c r="P62" s="1476"/>
      <c r="Q62" s="1475"/>
      <c r="R62" s="1432"/>
      <c r="S62" s="1432"/>
      <c r="T62" s="1432"/>
      <c r="U62" s="1432"/>
      <c r="V62" s="1432"/>
      <c r="W62" s="1432"/>
      <c r="X62" s="1432"/>
      <c r="Y62" s="1432"/>
      <c r="Z62" s="1432"/>
    </row>
    <row r="63" spans="1:26" ht="15.75" customHeight="1">
      <c r="A63" s="1433"/>
      <c r="B63" s="1473"/>
      <c r="C63" s="1465"/>
      <c r="D63" s="1465"/>
      <c r="E63" s="1465"/>
      <c r="F63" s="1465"/>
      <c r="G63" s="1465"/>
      <c r="H63" s="1465"/>
      <c r="I63" s="1465"/>
      <c r="J63" s="1465"/>
      <c r="K63" s="1465"/>
      <c r="L63" s="1465"/>
      <c r="M63" s="1465"/>
      <c r="N63" s="1474"/>
      <c r="O63" s="1465"/>
      <c r="P63" s="1465"/>
      <c r="Q63" s="1472"/>
      <c r="R63" s="1432"/>
      <c r="S63" s="1432"/>
      <c r="T63" s="1432"/>
      <c r="U63" s="1432"/>
      <c r="V63" s="1432"/>
      <c r="W63" s="1432"/>
      <c r="X63" s="1432"/>
      <c r="Y63" s="1432"/>
      <c r="Z63" s="1432"/>
    </row>
    <row r="64" spans="1:26" ht="15.75" customHeight="1">
      <c r="A64" s="1433"/>
      <c r="B64" s="1473"/>
      <c r="C64" s="1465"/>
      <c r="D64" s="1465"/>
      <c r="E64" s="1465"/>
      <c r="F64" s="1465"/>
      <c r="G64" s="1465"/>
      <c r="H64" s="1465"/>
      <c r="I64" s="1465"/>
      <c r="J64" s="1465"/>
      <c r="K64" s="1465"/>
      <c r="L64" s="1465"/>
      <c r="M64" s="1465"/>
      <c r="N64" s="1465"/>
      <c r="O64" s="1465"/>
      <c r="P64" s="1465"/>
      <c r="Q64" s="1472"/>
      <c r="R64" s="1432"/>
      <c r="S64" s="1432"/>
      <c r="T64" s="1432"/>
      <c r="U64" s="1432"/>
      <c r="V64" s="1432"/>
      <c r="W64" s="1432"/>
      <c r="X64" s="1432"/>
      <c r="Y64" s="1432"/>
      <c r="Z64" s="1432"/>
    </row>
    <row r="65" spans="1:26" ht="15.75" customHeight="1">
      <c r="A65" s="1433"/>
      <c r="B65" s="1473"/>
      <c r="C65" s="1465"/>
      <c r="D65" s="1465"/>
      <c r="E65" s="1465"/>
      <c r="F65" s="1465"/>
      <c r="G65" s="1465"/>
      <c r="H65" s="1465"/>
      <c r="I65" s="1465"/>
      <c r="J65" s="1465"/>
      <c r="K65" s="1465"/>
      <c r="L65" s="1465"/>
      <c r="M65" s="1465"/>
      <c r="N65" s="1465"/>
      <c r="O65" s="1465"/>
      <c r="P65" s="1465"/>
      <c r="Q65" s="1472"/>
      <c r="R65" s="1432"/>
      <c r="S65" s="1432"/>
      <c r="T65" s="1432"/>
      <c r="U65" s="1432"/>
      <c r="V65" s="1432"/>
      <c r="W65" s="1432"/>
      <c r="X65" s="1432"/>
      <c r="Y65" s="1432"/>
      <c r="Z65" s="1432"/>
    </row>
    <row r="66" spans="1:26" ht="15.75" customHeight="1">
      <c r="A66" s="1433"/>
      <c r="B66" s="1471"/>
      <c r="C66" s="1470"/>
      <c r="D66" s="1470"/>
      <c r="E66" s="1470"/>
      <c r="F66" s="1470"/>
      <c r="G66" s="1470"/>
      <c r="H66" s="1470"/>
      <c r="I66" s="1470"/>
      <c r="J66" s="1470"/>
      <c r="K66" s="1470"/>
      <c r="L66" s="1470"/>
      <c r="M66" s="1470"/>
      <c r="N66" s="1470"/>
      <c r="O66" s="1470"/>
      <c r="P66" s="1470"/>
      <c r="Q66" s="1469"/>
      <c r="R66" s="1432"/>
      <c r="S66" s="1432"/>
      <c r="T66" s="1432"/>
      <c r="U66" s="1432"/>
      <c r="V66" s="1432"/>
      <c r="W66" s="1432"/>
      <c r="X66" s="1432"/>
      <c r="Y66" s="1432"/>
      <c r="Z66" s="1432"/>
    </row>
    <row r="67" spans="1:26" ht="15.75" customHeight="1">
      <c r="A67" s="1433"/>
      <c r="B67" s="1553"/>
      <c r="C67" s="1449"/>
      <c r="D67" s="1449"/>
      <c r="E67" s="1449"/>
      <c r="F67" s="1449"/>
      <c r="G67" s="1449"/>
      <c r="H67" s="1449"/>
      <c r="I67" s="1449"/>
      <c r="J67" s="1449"/>
      <c r="K67" s="1449"/>
      <c r="L67" s="1449"/>
      <c r="M67" s="1449"/>
      <c r="N67" s="1449"/>
      <c r="O67" s="1449"/>
      <c r="P67" s="1449"/>
      <c r="Q67" s="1448"/>
      <c r="R67" s="1432"/>
      <c r="S67" s="1432"/>
      <c r="T67" s="1432"/>
      <c r="U67" s="1432"/>
      <c r="V67" s="1432"/>
      <c r="W67" s="1432"/>
      <c r="X67" s="1432"/>
      <c r="Y67" s="1432"/>
      <c r="Z67" s="1432"/>
    </row>
    <row r="68" spans="1:26" ht="15.75" customHeight="1">
      <c r="A68" s="1433"/>
      <c r="B68" s="1554" t="s">
        <v>921</v>
      </c>
      <c r="C68" s="1555"/>
      <c r="D68" s="1555"/>
      <c r="E68" s="1555"/>
      <c r="F68" s="1555"/>
      <c r="G68" s="1555"/>
      <c r="H68" s="1555"/>
      <c r="I68" s="1555"/>
      <c r="J68" s="1555"/>
      <c r="K68" s="1555"/>
      <c r="L68" s="1555"/>
      <c r="M68" s="1555"/>
      <c r="N68" s="1555"/>
      <c r="O68" s="1555"/>
      <c r="P68" s="1555"/>
      <c r="Q68" s="1556"/>
      <c r="R68" s="1432"/>
      <c r="S68" s="1432"/>
      <c r="T68" s="1432"/>
      <c r="U68" s="1432"/>
      <c r="V68" s="1432"/>
      <c r="W68" s="1432"/>
      <c r="X68" s="1432"/>
      <c r="Y68" s="1432"/>
      <c r="Z68" s="1432"/>
    </row>
    <row r="69" spans="1:26" ht="15.75" customHeight="1">
      <c r="A69" s="1433"/>
      <c r="B69" s="1557"/>
      <c r="C69" s="1555"/>
      <c r="D69" s="1555"/>
      <c r="E69" s="1555"/>
      <c r="F69" s="1555"/>
      <c r="G69" s="1555"/>
      <c r="H69" s="1555"/>
      <c r="I69" s="1555"/>
      <c r="J69" s="1555"/>
      <c r="K69" s="1555"/>
      <c r="L69" s="1555"/>
      <c r="M69" s="1555"/>
      <c r="N69" s="1555"/>
      <c r="O69" s="1555"/>
      <c r="P69" s="1555"/>
      <c r="Q69" s="1556"/>
      <c r="R69" s="1432"/>
      <c r="S69" s="1432"/>
      <c r="T69" s="1432"/>
      <c r="U69" s="1432"/>
      <c r="V69" s="1432"/>
      <c r="W69" s="1432"/>
      <c r="X69" s="1432"/>
      <c r="Y69" s="1432"/>
      <c r="Z69" s="1432"/>
    </row>
    <row r="70" spans="1:26" ht="15.75" customHeight="1">
      <c r="A70" s="1433"/>
      <c r="B70" s="1450"/>
      <c r="C70" s="1449"/>
      <c r="D70" s="1449"/>
      <c r="E70" s="1449"/>
      <c r="F70" s="1449"/>
      <c r="G70" s="1449"/>
      <c r="H70" s="1449"/>
      <c r="I70" s="1449"/>
      <c r="J70" s="1449"/>
      <c r="K70" s="1449"/>
      <c r="L70" s="1449"/>
      <c r="M70" s="1449"/>
      <c r="N70" s="1449"/>
      <c r="O70" s="1449"/>
      <c r="P70" s="1449"/>
      <c r="Q70" s="1448"/>
      <c r="R70" s="1432"/>
      <c r="S70" s="1432"/>
      <c r="T70" s="1432"/>
      <c r="U70" s="1432"/>
      <c r="V70" s="1432"/>
      <c r="W70" s="1432"/>
      <c r="X70" s="1432"/>
      <c r="Y70" s="1432"/>
      <c r="Z70" s="1432"/>
    </row>
    <row r="71" spans="1:26" ht="15.75" customHeight="1">
      <c r="A71" s="1433"/>
      <c r="B71" s="1444"/>
      <c r="C71" s="1435"/>
      <c r="D71" s="1435"/>
      <c r="E71" s="1435"/>
      <c r="F71" s="1435"/>
      <c r="G71" s="1435"/>
      <c r="H71" s="1435"/>
      <c r="I71" s="1435"/>
      <c r="J71" s="1435"/>
      <c r="K71" s="1435"/>
      <c r="L71" s="1435"/>
      <c r="M71" s="1435"/>
      <c r="N71" s="1435"/>
      <c r="O71" s="1435"/>
      <c r="P71" s="1435"/>
      <c r="Q71" s="1434"/>
      <c r="R71" s="1432"/>
      <c r="S71" s="1432"/>
      <c r="T71" s="1432"/>
      <c r="U71" s="1432"/>
      <c r="V71" s="1432"/>
      <c r="W71" s="1432"/>
      <c r="X71" s="1432"/>
      <c r="Y71" s="1432"/>
      <c r="Z71" s="1432"/>
    </row>
    <row r="72" spans="1:26" ht="15.75" customHeight="1">
      <c r="A72" s="1433"/>
      <c r="B72" s="1970" t="s">
        <v>1595</v>
      </c>
      <c r="C72" s="1971"/>
      <c r="D72" s="1971"/>
      <c r="E72" s="1971"/>
      <c r="F72" s="1971"/>
      <c r="G72" s="1971"/>
      <c r="H72" s="1971"/>
      <c r="I72" s="1971"/>
      <c r="J72" s="1971"/>
      <c r="K72" s="1971"/>
      <c r="L72" s="1971"/>
      <c r="M72" s="1971"/>
      <c r="N72" s="1971"/>
      <c r="O72" s="1971"/>
      <c r="P72" s="1971"/>
      <c r="Q72" s="1972"/>
      <c r="R72" s="1432"/>
      <c r="S72" s="1432"/>
      <c r="T72" s="1432"/>
      <c r="U72" s="1432"/>
      <c r="V72" s="1432"/>
      <c r="W72" s="1432"/>
      <c r="X72" s="1432"/>
      <c r="Y72" s="1432"/>
      <c r="Z72" s="1432"/>
    </row>
    <row r="73" spans="1:26" ht="15.75" customHeight="1">
      <c r="A73" s="1433"/>
      <c r="B73" s="1973"/>
      <c r="C73" s="1974"/>
      <c r="D73" s="1974"/>
      <c r="E73" s="1974"/>
      <c r="F73" s="1974"/>
      <c r="G73" s="1974"/>
      <c r="H73" s="1974"/>
      <c r="I73" s="1974"/>
      <c r="J73" s="1974"/>
      <c r="K73" s="1974"/>
      <c r="L73" s="1974"/>
      <c r="M73" s="1974"/>
      <c r="N73" s="1974"/>
      <c r="O73" s="1974"/>
      <c r="P73" s="1974"/>
      <c r="Q73" s="1975"/>
      <c r="R73" s="1432"/>
      <c r="S73" s="1432"/>
      <c r="T73" s="1432"/>
      <c r="U73" s="1432"/>
      <c r="V73" s="1432"/>
      <c r="W73" s="1432"/>
      <c r="X73" s="1432"/>
      <c r="Y73" s="1432"/>
      <c r="Z73" s="1432"/>
    </row>
    <row r="74" spans="1:26" ht="15.75" customHeight="1">
      <c r="A74" s="1433"/>
      <c r="B74" s="1438"/>
      <c r="C74" s="1438"/>
      <c r="D74" s="1438"/>
      <c r="E74" s="1438"/>
      <c r="F74" s="1438"/>
      <c r="G74" s="1438"/>
      <c r="H74" s="1438"/>
      <c r="I74" s="1438"/>
      <c r="J74" s="1438"/>
      <c r="K74" s="1438"/>
      <c r="L74" s="1438"/>
      <c r="M74" s="1438"/>
      <c r="N74" s="1438"/>
      <c r="O74" s="1438"/>
      <c r="P74" s="1438"/>
      <c r="Q74" s="1438"/>
      <c r="R74" s="1432"/>
      <c r="S74" s="1432"/>
      <c r="T74" s="1432"/>
      <c r="U74" s="1432"/>
      <c r="V74" s="1432"/>
      <c r="W74" s="1432"/>
      <c r="X74" s="1432"/>
      <c r="Y74" s="1432"/>
      <c r="Z74" s="1432"/>
    </row>
    <row r="75" spans="1:26" s="2092" customFormat="1" ht="34.5" customHeight="1">
      <c r="A75" s="2087"/>
      <c r="B75" s="2088" t="s">
        <v>509</v>
      </c>
      <c r="C75" s="2089"/>
      <c r="D75" s="2089"/>
      <c r="E75" s="2089"/>
      <c r="F75" s="2089"/>
      <c r="G75" s="2089"/>
      <c r="H75" s="2089"/>
      <c r="I75" s="2089"/>
      <c r="J75" s="2089"/>
      <c r="K75" s="2089"/>
      <c r="L75" s="2089"/>
      <c r="M75" s="2089"/>
      <c r="N75" s="2089"/>
      <c r="O75" s="2089"/>
      <c r="P75" s="2089"/>
      <c r="Q75" s="2090"/>
      <c r="R75" s="2091"/>
      <c r="S75" s="2091"/>
      <c r="T75" s="2091"/>
      <c r="U75" s="2091"/>
      <c r="V75" s="2091"/>
      <c r="W75" s="2091"/>
      <c r="X75" s="2091"/>
      <c r="Y75" s="2091"/>
      <c r="Z75" s="2091"/>
    </row>
    <row r="76" spans="1:26" ht="15.75" customHeight="1">
      <c r="A76" s="1433"/>
      <c r="B76" s="1903" t="s">
        <v>1611</v>
      </c>
      <c r="C76" s="1904" t="s">
        <v>1610</v>
      </c>
      <c r="D76" s="1904" t="s">
        <v>1609</v>
      </c>
      <c r="E76" s="1904" t="s">
        <v>1608</v>
      </c>
      <c r="F76" s="1905" t="s">
        <v>1607</v>
      </c>
      <c r="G76" s="1905" t="s">
        <v>1606</v>
      </c>
      <c r="H76" s="1906" t="s">
        <v>1605</v>
      </c>
      <c r="I76" s="1906" t="s">
        <v>1604</v>
      </c>
      <c r="J76" s="1907" t="s">
        <v>1603</v>
      </c>
      <c r="K76" s="1907" t="s">
        <v>1602</v>
      </c>
      <c r="L76" s="1908" t="s">
        <v>1601</v>
      </c>
      <c r="M76" s="1908" t="s">
        <v>1600</v>
      </c>
      <c r="N76" s="1908" t="s">
        <v>1599</v>
      </c>
      <c r="O76" s="1908" t="s">
        <v>1598</v>
      </c>
      <c r="P76" s="1908" t="s">
        <v>1597</v>
      </c>
      <c r="Q76" s="1909" t="s">
        <v>1596</v>
      </c>
      <c r="R76" s="1432"/>
      <c r="S76" s="1432"/>
      <c r="T76" s="1432"/>
      <c r="U76" s="1432"/>
      <c r="V76" s="1432"/>
      <c r="W76" s="1432"/>
      <c r="X76" s="1432"/>
      <c r="Y76" s="1432"/>
      <c r="Z76" s="1432"/>
    </row>
    <row r="77" spans="1:26" ht="15.75" customHeight="1">
      <c r="A77" s="1433"/>
      <c r="B77" s="1442" t="s">
        <v>1625</v>
      </c>
      <c r="C77" s="1441"/>
      <c r="D77" s="1441"/>
      <c r="E77" s="1441"/>
      <c r="F77" s="1441"/>
      <c r="G77" s="1441"/>
      <c r="H77" s="1441"/>
      <c r="I77" s="1441"/>
      <c r="J77" s="1441"/>
      <c r="K77" s="1441"/>
      <c r="L77" s="1441"/>
      <c r="M77" s="1441"/>
      <c r="N77" s="1441"/>
      <c r="O77" s="1441"/>
      <c r="P77" s="1441"/>
      <c r="Q77" s="1440"/>
      <c r="R77" s="1432"/>
      <c r="S77" s="1432"/>
      <c r="T77" s="1432"/>
      <c r="U77" s="1432"/>
      <c r="V77" s="1432"/>
      <c r="W77" s="1432"/>
      <c r="X77" s="1432"/>
      <c r="Y77" s="1432"/>
      <c r="Z77" s="1432"/>
    </row>
    <row r="78" spans="1:26" ht="15.75" customHeight="1">
      <c r="A78" s="1433"/>
      <c r="B78" s="1467" t="s">
        <v>1630</v>
      </c>
      <c r="C78" s="1468"/>
      <c r="D78" s="1468"/>
      <c r="E78" s="1465"/>
      <c r="F78" s="1465"/>
      <c r="G78" s="1465"/>
      <c r="H78" s="1465"/>
      <c r="I78" s="1465"/>
      <c r="J78" s="1465"/>
      <c r="K78" s="1465"/>
      <c r="L78" s="1465"/>
      <c r="M78" s="1465"/>
      <c r="N78" s="1465"/>
      <c r="O78" s="1465"/>
      <c r="P78" s="1465"/>
      <c r="Q78" s="1464"/>
      <c r="R78" s="1432"/>
      <c r="S78" s="1432"/>
      <c r="T78" s="1432"/>
      <c r="U78" s="1432"/>
      <c r="V78" s="1432"/>
      <c r="W78" s="1432"/>
      <c r="X78" s="1432"/>
      <c r="Y78" s="1432"/>
      <c r="Z78" s="1432"/>
    </row>
    <row r="79" spans="1:26" ht="15.75" customHeight="1">
      <c r="A79" s="1433"/>
      <c r="B79" s="1466"/>
      <c r="C79" s="1465"/>
      <c r="D79" s="1465"/>
      <c r="E79" s="1465"/>
      <c r="F79" s="1465"/>
      <c r="G79" s="1465"/>
      <c r="H79" s="1465"/>
      <c r="I79" s="1465"/>
      <c r="J79" s="1465"/>
      <c r="K79" s="1465"/>
      <c r="L79" s="1465"/>
      <c r="M79" s="1465"/>
      <c r="N79" s="1465"/>
      <c r="O79" s="1465"/>
      <c r="P79" s="1465"/>
      <c r="Q79" s="1464"/>
      <c r="R79" s="1432"/>
      <c r="S79" s="1432"/>
      <c r="T79" s="1432"/>
      <c r="U79" s="1432"/>
      <c r="V79" s="1432"/>
      <c r="W79" s="1432"/>
      <c r="X79" s="1432"/>
      <c r="Y79" s="1432"/>
      <c r="Z79" s="1432"/>
    </row>
    <row r="80" spans="1:26" ht="15.75" customHeight="1">
      <c r="A80" s="1433"/>
      <c r="B80" s="1466"/>
      <c r="C80" s="1465"/>
      <c r="D80" s="1465"/>
      <c r="E80" s="1465"/>
      <c r="F80" s="1465"/>
      <c r="G80" s="1465"/>
      <c r="H80" s="1465"/>
      <c r="I80" s="1465"/>
      <c r="J80" s="1465"/>
      <c r="K80" s="1465"/>
      <c r="L80" s="1465"/>
      <c r="M80" s="1465"/>
      <c r="N80" s="1465"/>
      <c r="O80" s="1465"/>
      <c r="P80" s="1465"/>
      <c r="Q80" s="1464"/>
      <c r="R80" s="1432"/>
      <c r="S80" s="1432"/>
      <c r="T80" s="1432"/>
      <c r="U80" s="1432"/>
      <c r="V80" s="1432"/>
      <c r="W80" s="1432"/>
      <c r="X80" s="1432"/>
      <c r="Y80" s="1432"/>
      <c r="Z80" s="1432"/>
    </row>
    <row r="81" spans="1:26" ht="15.75" customHeight="1">
      <c r="A81" s="1433"/>
      <c r="B81" s="1467" t="s">
        <v>1620</v>
      </c>
      <c r="C81" s="1465"/>
      <c r="D81" s="1465"/>
      <c r="E81" s="1465"/>
      <c r="F81" s="1465"/>
      <c r="G81" s="1465"/>
      <c r="H81" s="1465"/>
      <c r="I81" s="1465"/>
      <c r="J81" s="1465"/>
      <c r="K81" s="1465"/>
      <c r="L81" s="1465"/>
      <c r="M81" s="1465"/>
      <c r="N81" s="1465"/>
      <c r="O81" s="1465"/>
      <c r="P81" s="1465"/>
      <c r="Q81" s="1464"/>
      <c r="R81" s="1432"/>
      <c r="S81" s="1432"/>
      <c r="T81" s="1432"/>
      <c r="U81" s="1432"/>
      <c r="V81" s="1432"/>
      <c r="W81" s="1432"/>
      <c r="X81" s="1432"/>
      <c r="Y81" s="1432"/>
      <c r="Z81" s="1432"/>
    </row>
    <row r="82" spans="1:26" ht="15.75" customHeight="1">
      <c r="A82" s="1433"/>
      <c r="B82" s="1466"/>
      <c r="C82" s="1465"/>
      <c r="D82" s="1465"/>
      <c r="E82" s="1465"/>
      <c r="F82" s="1465"/>
      <c r="G82" s="1465"/>
      <c r="H82" s="1465"/>
      <c r="I82" s="1465"/>
      <c r="J82" s="1465"/>
      <c r="K82" s="1465"/>
      <c r="L82" s="1465"/>
      <c r="M82" s="1465"/>
      <c r="N82" s="1465"/>
      <c r="O82" s="1465"/>
      <c r="P82" s="1465"/>
      <c r="Q82" s="1464"/>
      <c r="R82" s="1432"/>
      <c r="S82" s="1432"/>
      <c r="T82" s="1432"/>
      <c r="U82" s="1432"/>
      <c r="V82" s="1432"/>
      <c r="W82" s="1432"/>
      <c r="X82" s="1432"/>
      <c r="Y82" s="1432"/>
      <c r="Z82" s="1432"/>
    </row>
    <row r="83" spans="1:26" ht="15.75" customHeight="1">
      <c r="A83" s="1433"/>
      <c r="B83" s="1466"/>
      <c r="C83" s="1465"/>
      <c r="D83" s="1465"/>
      <c r="E83" s="1465"/>
      <c r="F83" s="1465"/>
      <c r="G83" s="1465"/>
      <c r="H83" s="1465"/>
      <c r="I83" s="1465"/>
      <c r="J83" s="1465"/>
      <c r="K83" s="1465"/>
      <c r="L83" s="1465"/>
      <c r="M83" s="1465"/>
      <c r="N83" s="1465"/>
      <c r="O83" s="1465"/>
      <c r="P83" s="1465"/>
      <c r="Q83" s="1464"/>
      <c r="R83" s="1432"/>
      <c r="S83" s="1432"/>
      <c r="T83" s="1432"/>
      <c r="U83" s="1432"/>
      <c r="V83" s="1432"/>
      <c r="W83" s="1432"/>
      <c r="X83" s="1432"/>
      <c r="Y83" s="1432"/>
      <c r="Z83" s="1432"/>
    </row>
    <row r="84" spans="1:26" ht="15.75" customHeight="1">
      <c r="A84" s="1433"/>
      <c r="B84" s="1467" t="s">
        <v>921</v>
      </c>
      <c r="C84" s="1465"/>
      <c r="D84" s="1465"/>
      <c r="E84" s="1465"/>
      <c r="F84" s="1465"/>
      <c r="G84" s="1465"/>
      <c r="H84" s="1465"/>
      <c r="I84" s="1465"/>
      <c r="J84" s="1465"/>
      <c r="K84" s="1465"/>
      <c r="L84" s="1465"/>
      <c r="M84" s="1465"/>
      <c r="N84" s="1465"/>
      <c r="O84" s="1465"/>
      <c r="P84" s="1465"/>
      <c r="Q84" s="1464"/>
      <c r="R84" s="1432"/>
      <c r="S84" s="1432"/>
      <c r="T84" s="1432"/>
      <c r="U84" s="1432"/>
      <c r="V84" s="1432"/>
      <c r="W84" s="1432"/>
      <c r="X84" s="1432"/>
      <c r="Y84" s="1432"/>
      <c r="Z84" s="1432"/>
    </row>
    <row r="85" spans="1:26" ht="15.75" customHeight="1">
      <c r="A85" s="1433"/>
      <c r="B85" s="1466"/>
      <c r="C85" s="1465"/>
      <c r="D85" s="1465"/>
      <c r="E85" s="1465"/>
      <c r="F85" s="1465"/>
      <c r="G85" s="1465"/>
      <c r="H85" s="1465"/>
      <c r="I85" s="1465"/>
      <c r="J85" s="1465"/>
      <c r="K85" s="1465"/>
      <c r="L85" s="1465"/>
      <c r="M85" s="1465"/>
      <c r="N85" s="1465"/>
      <c r="O85" s="1465"/>
      <c r="P85" s="1465"/>
      <c r="Q85" s="1464"/>
      <c r="R85" s="1432"/>
      <c r="S85" s="1432"/>
      <c r="T85" s="1432"/>
      <c r="U85" s="1432"/>
      <c r="V85" s="1432"/>
      <c r="W85" s="1432"/>
      <c r="X85" s="1432"/>
      <c r="Y85" s="1432"/>
      <c r="Z85" s="1432"/>
    </row>
    <row r="86" spans="1:26" ht="15.75" customHeight="1">
      <c r="A86" s="1433"/>
      <c r="B86" s="1463" t="s">
        <v>1627</v>
      </c>
      <c r="C86" s="1449"/>
      <c r="D86" s="1449"/>
      <c r="E86" s="1449"/>
      <c r="F86" s="1449"/>
      <c r="G86" s="1449"/>
      <c r="H86" s="1449"/>
      <c r="I86" s="1449"/>
      <c r="J86" s="1449"/>
      <c r="K86" s="1449"/>
      <c r="L86" s="1449"/>
      <c r="M86" s="1449"/>
      <c r="N86" s="1449"/>
      <c r="O86" s="1449"/>
      <c r="P86" s="1449"/>
      <c r="Q86" s="1448"/>
      <c r="R86" s="1432"/>
      <c r="S86" s="1432"/>
      <c r="T86" s="1432"/>
      <c r="U86" s="1432"/>
      <c r="V86" s="1432"/>
      <c r="W86" s="1432"/>
      <c r="X86" s="1432"/>
      <c r="Y86" s="1432"/>
      <c r="Z86" s="1432"/>
    </row>
    <row r="87" spans="1:26" ht="15.75" customHeight="1">
      <c r="A87" s="1433"/>
      <c r="B87" s="1461"/>
      <c r="C87" s="1457"/>
      <c r="D87" s="1457"/>
      <c r="E87" s="1457"/>
      <c r="F87" s="1457"/>
      <c r="G87" s="1457"/>
      <c r="H87" s="1457"/>
      <c r="I87" s="1457"/>
      <c r="J87" s="1457"/>
      <c r="K87" s="1457"/>
      <c r="L87" s="1457"/>
      <c r="M87" s="1457"/>
      <c r="N87" s="1457"/>
      <c r="O87" s="1457"/>
      <c r="P87" s="1457"/>
      <c r="Q87" s="1456"/>
      <c r="R87" s="1432"/>
      <c r="S87" s="1432"/>
      <c r="T87" s="1432"/>
      <c r="U87" s="1432"/>
      <c r="V87" s="1432"/>
      <c r="W87" s="1432"/>
      <c r="X87" s="1432"/>
      <c r="Y87" s="1432"/>
      <c r="Z87" s="1432"/>
    </row>
    <row r="88" spans="1:26" ht="15.75" customHeight="1">
      <c r="A88" s="1433"/>
      <c r="B88" s="1458"/>
      <c r="C88" s="1457"/>
      <c r="D88" s="1457"/>
      <c r="E88" s="1457"/>
      <c r="F88" s="1457"/>
      <c r="G88" s="1457"/>
      <c r="H88" s="1457"/>
      <c r="I88" s="1457"/>
      <c r="J88" s="1457"/>
      <c r="K88" s="1457"/>
      <c r="L88" s="1457"/>
      <c r="M88" s="1457"/>
      <c r="N88" s="1457"/>
      <c r="O88" s="1457"/>
      <c r="P88" s="1457"/>
      <c r="Q88" s="1456"/>
      <c r="R88" s="1432"/>
      <c r="S88" s="1432"/>
      <c r="T88" s="1432"/>
      <c r="U88" s="1432"/>
      <c r="V88" s="1432"/>
      <c r="W88" s="1432"/>
      <c r="X88" s="1432"/>
      <c r="Y88" s="1432"/>
      <c r="Z88" s="1432"/>
    </row>
    <row r="89" spans="1:26" ht="15.75" customHeight="1">
      <c r="A89" s="1433"/>
      <c r="B89" s="1458"/>
      <c r="C89" s="1457"/>
      <c r="D89" s="1457"/>
      <c r="E89" s="1457"/>
      <c r="F89" s="1457"/>
      <c r="G89" s="1457"/>
      <c r="H89" s="1457"/>
      <c r="I89" s="1457"/>
      <c r="J89" s="1457"/>
      <c r="K89" s="1457"/>
      <c r="L89" s="1457"/>
      <c r="M89" s="1457"/>
      <c r="N89" s="1457"/>
      <c r="O89" s="1457"/>
      <c r="P89" s="1457"/>
      <c r="Q89" s="1456"/>
      <c r="R89" s="1432"/>
      <c r="S89" s="1432"/>
      <c r="T89" s="1432"/>
      <c r="U89" s="1432"/>
      <c r="V89" s="1432"/>
      <c r="W89" s="1432"/>
      <c r="X89" s="1432"/>
      <c r="Y89" s="1432"/>
      <c r="Z89" s="1432"/>
    </row>
    <row r="90" spans="1:26" ht="15.75" customHeight="1">
      <c r="A90" s="1433"/>
      <c r="B90" s="1462" t="s">
        <v>1619</v>
      </c>
      <c r="C90" s="1457"/>
      <c r="D90" s="1457"/>
      <c r="E90" s="1457"/>
      <c r="F90" s="1457"/>
      <c r="G90" s="1457"/>
      <c r="H90" s="1457"/>
      <c r="I90" s="1457"/>
      <c r="J90" s="1457"/>
      <c r="K90" s="1457"/>
      <c r="L90" s="1457"/>
      <c r="M90" s="1457"/>
      <c r="N90" s="1457"/>
      <c r="O90" s="1457"/>
      <c r="P90" s="1457"/>
      <c r="Q90" s="1456"/>
      <c r="R90" s="1432"/>
      <c r="S90" s="1432"/>
      <c r="T90" s="1432"/>
      <c r="U90" s="1432"/>
      <c r="V90" s="1432"/>
      <c r="W90" s="1432"/>
      <c r="X90" s="1432"/>
      <c r="Y90" s="1432"/>
      <c r="Z90" s="1432"/>
    </row>
    <row r="91" spans="1:26" ht="15.75" customHeight="1">
      <c r="A91" s="1433"/>
      <c r="B91" s="1462"/>
      <c r="C91" s="1457"/>
      <c r="D91" s="1457"/>
      <c r="E91" s="1457"/>
      <c r="F91" s="1457"/>
      <c r="G91" s="1457"/>
      <c r="H91" s="1457"/>
      <c r="I91" s="1457"/>
      <c r="J91" s="1457"/>
      <c r="K91" s="1457"/>
      <c r="L91" s="1457"/>
      <c r="M91" s="1457"/>
      <c r="N91" s="1457"/>
      <c r="O91" s="1457"/>
      <c r="P91" s="1457"/>
      <c r="Q91" s="1456"/>
      <c r="R91" s="1432"/>
      <c r="S91" s="1432"/>
      <c r="T91" s="1432"/>
      <c r="U91" s="1432"/>
      <c r="V91" s="1432"/>
      <c r="W91" s="1432"/>
      <c r="X91" s="1432"/>
      <c r="Y91" s="1432"/>
      <c r="Z91" s="1432"/>
    </row>
    <row r="92" spans="1:26" ht="15.75" customHeight="1">
      <c r="A92" s="1433"/>
      <c r="B92" s="1462"/>
      <c r="C92" s="1457"/>
      <c r="D92" s="1457"/>
      <c r="E92" s="1457"/>
      <c r="F92" s="1457"/>
      <c r="G92" s="1457"/>
      <c r="H92" s="1457"/>
      <c r="I92" s="1457"/>
      <c r="J92" s="1457"/>
      <c r="K92" s="1457"/>
      <c r="L92" s="1457"/>
      <c r="M92" s="1457"/>
      <c r="N92" s="1457"/>
      <c r="O92" s="1457"/>
      <c r="P92" s="1457"/>
      <c r="Q92" s="1456"/>
      <c r="R92" s="1432"/>
      <c r="S92" s="1432"/>
      <c r="T92" s="1432"/>
      <c r="U92" s="1432"/>
      <c r="V92" s="1432"/>
      <c r="W92" s="1432"/>
      <c r="X92" s="1432"/>
      <c r="Y92" s="1432"/>
      <c r="Z92" s="1432"/>
    </row>
    <row r="93" spans="1:26" ht="15.75" customHeight="1">
      <c r="A93" s="1433"/>
      <c r="B93" s="1462" t="s">
        <v>1660</v>
      </c>
      <c r="C93" s="1457"/>
      <c r="D93" s="1457"/>
      <c r="E93" s="1457"/>
      <c r="F93" s="1457"/>
      <c r="G93" s="1457"/>
      <c r="H93" s="1457"/>
      <c r="I93" s="1457"/>
      <c r="J93" s="1457"/>
      <c r="K93" s="1457"/>
      <c r="L93" s="1457"/>
      <c r="M93" s="1457"/>
      <c r="N93" s="1457"/>
      <c r="O93" s="1457"/>
      <c r="P93" s="1457"/>
      <c r="Q93" s="1456"/>
      <c r="R93" s="1432"/>
      <c r="S93" s="1432"/>
      <c r="T93" s="1432"/>
      <c r="U93" s="1432"/>
      <c r="V93" s="1432"/>
      <c r="W93" s="1432"/>
      <c r="X93" s="1432"/>
      <c r="Y93" s="1432"/>
      <c r="Z93" s="1432"/>
    </row>
    <row r="94" spans="1:26" ht="15.75" customHeight="1">
      <c r="A94" s="1433"/>
      <c r="B94" s="1461" t="s">
        <v>1642</v>
      </c>
      <c r="C94" s="1459" t="s">
        <v>1641</v>
      </c>
      <c r="D94" s="1459" t="s">
        <v>1640</v>
      </c>
      <c r="E94" s="1459"/>
      <c r="F94" s="1459" t="s">
        <v>1639</v>
      </c>
      <c r="G94" s="1459" t="s">
        <v>1638</v>
      </c>
      <c r="H94" s="1459" t="s">
        <v>1637</v>
      </c>
      <c r="I94" s="1460" t="s">
        <v>2710</v>
      </c>
      <c r="J94" s="1459" t="s">
        <v>1636</v>
      </c>
      <c r="K94" s="1457"/>
      <c r="L94" s="1459" t="s">
        <v>1635</v>
      </c>
      <c r="M94" s="1459" t="s">
        <v>1634</v>
      </c>
      <c r="N94" s="1459" t="s">
        <v>1633</v>
      </c>
      <c r="O94" s="1459" t="s">
        <v>1632</v>
      </c>
      <c r="P94" s="1459" t="s">
        <v>1631</v>
      </c>
      <c r="Q94" s="1456"/>
      <c r="R94" s="1432"/>
      <c r="S94" s="1432"/>
      <c r="T94" s="1432"/>
      <c r="U94" s="1432"/>
      <c r="V94" s="1432"/>
      <c r="W94" s="1432"/>
      <c r="X94" s="1432"/>
      <c r="Y94" s="1432"/>
      <c r="Z94" s="1432"/>
    </row>
    <row r="95" spans="1:26" ht="15.75" customHeight="1">
      <c r="A95" s="1433"/>
      <c r="B95" s="1458"/>
      <c r="C95" s="1457"/>
      <c r="D95" s="1457"/>
      <c r="E95" s="1457"/>
      <c r="F95" s="1457"/>
      <c r="G95" s="1457"/>
      <c r="H95" s="1457"/>
      <c r="I95" s="1457"/>
      <c r="J95" s="1457"/>
      <c r="K95" s="1457"/>
      <c r="L95" s="1457"/>
      <c r="M95" s="1457"/>
      <c r="N95" s="1457"/>
      <c r="O95" s="1457"/>
      <c r="P95" s="1457"/>
      <c r="Q95" s="1456"/>
      <c r="R95" s="1432"/>
      <c r="S95" s="1432"/>
      <c r="T95" s="1432"/>
      <c r="U95" s="1432"/>
      <c r="V95" s="1432"/>
      <c r="W95" s="1432"/>
      <c r="X95" s="1432"/>
      <c r="Y95" s="1432"/>
      <c r="Z95" s="1432"/>
    </row>
    <row r="96" spans="1:26" ht="15.75" customHeight="1">
      <c r="A96" s="1433"/>
      <c r="B96" s="1442" t="s">
        <v>1622</v>
      </c>
      <c r="C96" s="1441"/>
      <c r="D96" s="1441"/>
      <c r="E96" s="1441"/>
      <c r="F96" s="1441"/>
      <c r="G96" s="1441"/>
      <c r="H96" s="1441"/>
      <c r="I96" s="1441"/>
      <c r="J96" s="1441"/>
      <c r="K96" s="1441"/>
      <c r="L96" s="1441"/>
      <c r="M96" s="1441"/>
      <c r="N96" s="1441"/>
      <c r="O96" s="1441"/>
      <c r="P96" s="1441"/>
      <c r="Q96" s="1440"/>
      <c r="R96" s="1432"/>
      <c r="S96" s="1432"/>
      <c r="T96" s="1432"/>
      <c r="U96" s="1432"/>
      <c r="V96" s="1432"/>
      <c r="W96" s="1432"/>
      <c r="X96" s="1432"/>
      <c r="Y96" s="1432"/>
      <c r="Z96" s="1432"/>
    </row>
    <row r="97" spans="1:26" ht="15.75" customHeight="1">
      <c r="A97" s="1433"/>
      <c r="B97" s="1453" t="s">
        <v>1630</v>
      </c>
      <c r="C97" s="1455"/>
      <c r="D97" s="1455"/>
      <c r="E97" s="1452"/>
      <c r="F97" s="1452"/>
      <c r="G97" s="1452"/>
      <c r="H97" s="1452"/>
      <c r="I97" s="1452"/>
      <c r="J97" s="1452"/>
      <c r="K97" s="1452"/>
      <c r="L97" s="1452"/>
      <c r="M97" s="1452"/>
      <c r="N97" s="1452"/>
      <c r="O97" s="1452"/>
      <c r="P97" s="1452"/>
      <c r="Q97" s="1451"/>
      <c r="R97" s="1447"/>
      <c r="S97" s="1447"/>
      <c r="T97" s="1432"/>
      <c r="U97" s="1432"/>
      <c r="V97" s="1432"/>
      <c r="W97" s="1432"/>
      <c r="X97" s="1432"/>
      <c r="Y97" s="1432"/>
      <c r="Z97" s="1432"/>
    </row>
    <row r="98" spans="1:26" ht="15.75" customHeight="1">
      <c r="A98" s="1433"/>
      <c r="B98" s="1454"/>
      <c r="C98" s="1452"/>
      <c r="D98" s="1452"/>
      <c r="E98" s="1452"/>
      <c r="F98" s="1452"/>
      <c r="G98" s="1452"/>
      <c r="H98" s="1452"/>
      <c r="I98" s="1452"/>
      <c r="J98" s="1452"/>
      <c r="K98" s="1452"/>
      <c r="L98" s="1452"/>
      <c r="M98" s="1452"/>
      <c r="N98" s="1452"/>
      <c r="O98" s="1452"/>
      <c r="P98" s="1452"/>
      <c r="Q98" s="1451"/>
      <c r="R98" s="1447"/>
      <c r="S98" s="1447"/>
      <c r="T98" s="1432"/>
      <c r="U98" s="1432"/>
      <c r="V98" s="1432"/>
      <c r="W98" s="1432"/>
      <c r="X98" s="1432"/>
      <c r="Y98" s="1432"/>
      <c r="Z98" s="1432"/>
    </row>
    <row r="99" spans="1:26" ht="15.75" customHeight="1">
      <c r="A99" s="1433"/>
      <c r="B99" s="1453" t="s">
        <v>1620</v>
      </c>
      <c r="C99" s="1452"/>
      <c r="D99" s="1452"/>
      <c r="E99" s="1452"/>
      <c r="F99" s="1452"/>
      <c r="G99" s="1452"/>
      <c r="H99" s="1452"/>
      <c r="I99" s="1452"/>
      <c r="J99" s="1452"/>
      <c r="K99" s="1452"/>
      <c r="L99" s="1452"/>
      <c r="M99" s="1452"/>
      <c r="N99" s="1452"/>
      <c r="O99" s="1452"/>
      <c r="P99" s="1452"/>
      <c r="Q99" s="1451"/>
      <c r="R99" s="1447"/>
      <c r="S99" s="1447"/>
      <c r="T99" s="1432"/>
      <c r="U99" s="1432"/>
      <c r="V99" s="1432"/>
      <c r="W99" s="1432"/>
      <c r="X99" s="1432"/>
      <c r="Y99" s="1432"/>
      <c r="Z99" s="1432"/>
    </row>
    <row r="100" spans="1:26" ht="15.75" customHeight="1">
      <c r="A100" s="1433"/>
      <c r="B100" s="1450"/>
      <c r="C100" s="1449"/>
      <c r="D100" s="1449"/>
      <c r="E100" s="1449"/>
      <c r="F100" s="1449"/>
      <c r="G100" s="1449"/>
      <c r="H100" s="1449"/>
      <c r="I100" s="1449"/>
      <c r="J100" s="1449"/>
      <c r="K100" s="1449"/>
      <c r="L100" s="1449"/>
      <c r="M100" s="1449"/>
      <c r="N100" s="1449"/>
      <c r="O100" s="1449"/>
      <c r="P100" s="1449"/>
      <c r="Q100" s="1448"/>
      <c r="R100" s="1447"/>
      <c r="S100" s="1447"/>
      <c r="T100" s="1432"/>
      <c r="U100" s="1432"/>
      <c r="V100" s="1432"/>
      <c r="W100" s="1432"/>
      <c r="X100" s="1432"/>
      <c r="Y100" s="1432"/>
      <c r="Z100" s="1432"/>
    </row>
    <row r="101" spans="1:26" ht="15.75" customHeight="1">
      <c r="A101" s="1433"/>
      <c r="B101" s="1444"/>
      <c r="C101" s="1435"/>
      <c r="D101" s="1435"/>
      <c r="E101" s="1435"/>
      <c r="F101" s="1435"/>
      <c r="G101" s="1435"/>
      <c r="H101" s="1435"/>
      <c r="I101" s="1435"/>
      <c r="J101" s="1435"/>
      <c r="K101" s="1435"/>
      <c r="L101" s="1435"/>
      <c r="M101" s="1435"/>
      <c r="N101" s="1435"/>
      <c r="O101" s="1435"/>
      <c r="P101" s="1435"/>
      <c r="Q101" s="1434"/>
      <c r="R101" s="1432"/>
      <c r="S101" s="1432"/>
      <c r="T101" s="1432"/>
      <c r="U101" s="1432"/>
      <c r="V101" s="1432"/>
      <c r="W101" s="1432"/>
      <c r="X101" s="1432"/>
      <c r="Y101" s="1432"/>
      <c r="Z101" s="1432"/>
    </row>
    <row r="102" spans="1:26" ht="15.75" customHeight="1">
      <c r="A102" s="1433"/>
      <c r="B102" s="1446" t="s">
        <v>1627</v>
      </c>
      <c r="C102" s="1435"/>
      <c r="D102" s="1435"/>
      <c r="E102" s="1435"/>
      <c r="F102" s="1435"/>
      <c r="G102" s="1435"/>
      <c r="H102" s="1435"/>
      <c r="I102" s="1435"/>
      <c r="J102" s="1435"/>
      <c r="K102" s="1435"/>
      <c r="L102" s="1435"/>
      <c r="M102" s="1435"/>
      <c r="N102" s="1435"/>
      <c r="O102" s="1435"/>
      <c r="P102" s="1435"/>
      <c r="Q102" s="1434"/>
      <c r="R102" s="1432"/>
      <c r="S102" s="1432"/>
      <c r="T102" s="1432"/>
      <c r="U102" s="1432"/>
      <c r="V102" s="1432"/>
      <c r="W102" s="1432"/>
      <c r="X102" s="1432"/>
      <c r="Y102" s="1432"/>
      <c r="Z102" s="1432"/>
    </row>
    <row r="103" spans="1:26" ht="15.75" customHeight="1">
      <c r="A103" s="1433"/>
      <c r="B103" s="1444"/>
      <c r="C103" s="1435"/>
      <c r="D103" s="1435"/>
      <c r="E103" s="1435"/>
      <c r="F103" s="1435"/>
      <c r="G103" s="1435"/>
      <c r="H103" s="1435"/>
      <c r="I103" s="1435"/>
      <c r="J103" s="1435"/>
      <c r="K103" s="1435"/>
      <c r="L103" s="1435"/>
      <c r="M103" s="1435"/>
      <c r="N103" s="1435"/>
      <c r="O103" s="1435"/>
      <c r="P103" s="1435"/>
      <c r="Q103" s="1434"/>
      <c r="R103" s="1432"/>
      <c r="S103" s="1432"/>
      <c r="T103" s="1432"/>
      <c r="U103" s="1432"/>
      <c r="V103" s="1432"/>
      <c r="W103" s="1432"/>
      <c r="X103" s="1432"/>
      <c r="Y103" s="1432"/>
      <c r="Z103" s="1432"/>
    </row>
    <row r="104" spans="1:26" ht="15.75" customHeight="1">
      <c r="A104" s="1433"/>
      <c r="B104" s="1444"/>
      <c r="C104" s="1435"/>
      <c r="D104" s="1435"/>
      <c r="E104" s="1435"/>
      <c r="F104" s="1435"/>
      <c r="G104" s="1435"/>
      <c r="H104" s="1435"/>
      <c r="I104" s="1435"/>
      <c r="J104" s="1435"/>
      <c r="K104" s="1435"/>
      <c r="L104" s="1435"/>
      <c r="M104" s="1435"/>
      <c r="N104" s="1435"/>
      <c r="O104" s="1435"/>
      <c r="P104" s="1435"/>
      <c r="Q104" s="1434"/>
      <c r="R104" s="1432"/>
      <c r="S104" s="1432"/>
      <c r="T104" s="1432"/>
      <c r="U104" s="1432"/>
      <c r="V104" s="1432"/>
      <c r="W104" s="1432"/>
      <c r="X104" s="1432"/>
      <c r="Y104" s="1432"/>
      <c r="Z104" s="1432"/>
    </row>
    <row r="105" spans="1:26" ht="15.75" customHeight="1">
      <c r="A105" s="1433"/>
      <c r="B105" s="1446" t="s">
        <v>921</v>
      </c>
      <c r="C105" s="1435"/>
      <c r="D105" s="1435"/>
      <c r="E105" s="1435"/>
      <c r="F105" s="1435"/>
      <c r="G105" s="1435"/>
      <c r="H105" s="1435"/>
      <c r="I105" s="1435"/>
      <c r="J105" s="1435"/>
      <c r="K105" s="1435"/>
      <c r="L105" s="1435"/>
      <c r="M105" s="1435"/>
      <c r="N105" s="1435"/>
      <c r="O105" s="1435"/>
      <c r="P105" s="1435"/>
      <c r="Q105" s="1434"/>
      <c r="R105" s="1432"/>
      <c r="S105" s="1432"/>
      <c r="T105" s="1432"/>
      <c r="U105" s="1432"/>
      <c r="V105" s="1432"/>
      <c r="W105" s="1432"/>
      <c r="X105" s="1432"/>
      <c r="Y105" s="1432"/>
      <c r="Z105" s="1432"/>
    </row>
    <row r="106" spans="1:26" ht="15.75" customHeight="1">
      <c r="A106" s="1433"/>
      <c r="B106" s="1444"/>
      <c r="C106" s="1435"/>
      <c r="D106" s="1435"/>
      <c r="E106" s="1435"/>
      <c r="F106" s="1435"/>
      <c r="G106" s="1435"/>
      <c r="H106" s="1435"/>
      <c r="I106" s="1435"/>
      <c r="J106" s="1435"/>
      <c r="K106" s="1435"/>
      <c r="L106" s="1435"/>
      <c r="M106" s="1435"/>
      <c r="N106" s="1435"/>
      <c r="O106" s="1435"/>
      <c r="P106" s="1435"/>
      <c r="Q106" s="1434"/>
      <c r="R106" s="1432"/>
      <c r="S106" s="1432"/>
      <c r="T106" s="1432"/>
      <c r="U106" s="1432"/>
      <c r="V106" s="1432"/>
      <c r="W106" s="1432"/>
      <c r="X106" s="1432"/>
      <c r="Y106" s="1432"/>
      <c r="Z106" s="1432"/>
    </row>
    <row r="107" spans="1:26" ht="15.75" customHeight="1">
      <c r="A107" s="1433"/>
      <c r="B107" s="1446" t="s">
        <v>1619</v>
      </c>
      <c r="C107" s="1435"/>
      <c r="D107" s="1435"/>
      <c r="E107" s="1435"/>
      <c r="F107" s="1435"/>
      <c r="G107" s="1435"/>
      <c r="H107" s="1435"/>
      <c r="I107" s="1435"/>
      <c r="J107" s="1435"/>
      <c r="K107" s="1435"/>
      <c r="L107" s="1435"/>
      <c r="M107" s="1435"/>
      <c r="N107" s="1435"/>
      <c r="O107" s="1435"/>
      <c r="P107" s="1435"/>
      <c r="Q107" s="1434"/>
      <c r="R107" s="1432"/>
      <c r="S107" s="1432"/>
      <c r="T107" s="1432"/>
      <c r="U107" s="1432"/>
      <c r="V107" s="1432"/>
      <c r="W107" s="1432"/>
      <c r="X107" s="1432"/>
      <c r="Y107" s="1432"/>
      <c r="Z107" s="1432"/>
    </row>
    <row r="108" spans="1:26" ht="15.75" customHeight="1">
      <c r="A108" s="1433"/>
      <c r="B108" s="1444"/>
      <c r="C108" s="1435"/>
      <c r="D108" s="1435"/>
      <c r="E108" s="1435"/>
      <c r="F108" s="1435"/>
      <c r="G108" s="1435"/>
      <c r="H108" s="1435"/>
      <c r="I108" s="1435"/>
      <c r="J108" s="1435"/>
      <c r="K108" s="1435"/>
      <c r="L108" s="1435"/>
      <c r="M108" s="1435"/>
      <c r="N108" s="1435"/>
      <c r="O108" s="1435"/>
      <c r="P108" s="1435"/>
      <c r="Q108" s="1434"/>
      <c r="R108" s="1432"/>
      <c r="S108" s="1432"/>
      <c r="T108" s="1432"/>
      <c r="U108" s="1432"/>
      <c r="V108" s="1432"/>
      <c r="W108" s="1432"/>
      <c r="X108" s="1432"/>
      <c r="Y108" s="1432"/>
      <c r="Z108" s="1432"/>
    </row>
    <row r="109" spans="1:26" ht="15.75" customHeight="1">
      <c r="A109" s="1433"/>
      <c r="B109" s="1970" t="s">
        <v>1595</v>
      </c>
      <c r="C109" s="1971"/>
      <c r="D109" s="1971"/>
      <c r="E109" s="1971"/>
      <c r="F109" s="1971"/>
      <c r="G109" s="1971"/>
      <c r="H109" s="1971"/>
      <c r="I109" s="1971"/>
      <c r="J109" s="1971"/>
      <c r="K109" s="1971"/>
      <c r="L109" s="1971"/>
      <c r="M109" s="1971"/>
      <c r="N109" s="1971"/>
      <c r="O109" s="1971"/>
      <c r="P109" s="1971"/>
      <c r="Q109" s="1972"/>
      <c r="R109" s="1432"/>
      <c r="S109" s="1432"/>
      <c r="T109" s="1432"/>
      <c r="U109" s="1432"/>
      <c r="V109" s="1432"/>
      <c r="W109" s="1432"/>
      <c r="X109" s="1432"/>
      <c r="Y109" s="1432"/>
      <c r="Z109" s="1432"/>
    </row>
    <row r="110" spans="1:26" ht="15.75" customHeight="1">
      <c r="A110" s="1433"/>
      <c r="B110" s="1973"/>
      <c r="C110" s="1974"/>
      <c r="D110" s="1974"/>
      <c r="E110" s="1974"/>
      <c r="F110" s="1974"/>
      <c r="G110" s="1974"/>
      <c r="H110" s="1974"/>
      <c r="I110" s="1974"/>
      <c r="J110" s="1974"/>
      <c r="K110" s="1974"/>
      <c r="L110" s="1974"/>
      <c r="M110" s="1974"/>
      <c r="N110" s="1974"/>
      <c r="O110" s="1974"/>
      <c r="P110" s="1974"/>
      <c r="Q110" s="1975"/>
      <c r="R110" s="1432"/>
      <c r="S110" s="1432"/>
      <c r="T110" s="1432"/>
      <c r="U110" s="1432"/>
      <c r="V110" s="1432"/>
      <c r="W110" s="1432"/>
      <c r="X110" s="1432"/>
      <c r="Y110" s="1432"/>
      <c r="Z110" s="1432"/>
    </row>
    <row r="111" spans="1:26" ht="15.75" customHeight="1">
      <c r="A111" s="1433"/>
      <c r="B111" s="1438"/>
      <c r="C111" s="1438"/>
      <c r="D111" s="1438"/>
      <c r="E111" s="1438"/>
      <c r="F111" s="1438"/>
      <c r="G111" s="1438"/>
      <c r="H111" s="1438"/>
      <c r="I111" s="1438"/>
      <c r="J111" s="1438"/>
      <c r="K111" s="1438"/>
      <c r="L111" s="1438"/>
      <c r="M111" s="1438"/>
      <c r="N111" s="1438"/>
      <c r="O111" s="1438"/>
      <c r="P111" s="1438"/>
      <c r="Q111" s="1438"/>
      <c r="R111" s="1432"/>
      <c r="S111" s="1432"/>
      <c r="T111" s="1432"/>
      <c r="U111" s="1432"/>
      <c r="V111" s="1432"/>
      <c r="W111" s="1432"/>
      <c r="X111" s="1432"/>
      <c r="Y111" s="1432"/>
      <c r="Z111" s="1432"/>
    </row>
    <row r="112" spans="1:26" s="2092" customFormat="1" ht="34.5" customHeight="1">
      <c r="A112" s="2087"/>
      <c r="B112" s="2088" t="s">
        <v>1130</v>
      </c>
      <c r="C112" s="2089"/>
      <c r="D112" s="2089"/>
      <c r="E112" s="2089"/>
      <c r="F112" s="2089"/>
      <c r="G112" s="2089"/>
      <c r="H112" s="2089"/>
      <c r="I112" s="2089"/>
      <c r="J112" s="2089"/>
      <c r="K112" s="2089"/>
      <c r="L112" s="2089"/>
      <c r="M112" s="2089"/>
      <c r="N112" s="2089"/>
      <c r="O112" s="2089"/>
      <c r="P112" s="2089"/>
      <c r="Q112" s="2090"/>
      <c r="R112" s="2091"/>
      <c r="S112" s="2091"/>
      <c r="T112" s="2091"/>
      <c r="U112" s="2091"/>
      <c r="V112" s="2091"/>
      <c r="W112" s="2091"/>
      <c r="X112" s="2091"/>
      <c r="Y112" s="2091"/>
      <c r="Z112" s="2091"/>
    </row>
    <row r="113" spans="1:26" ht="15.75" customHeight="1">
      <c r="A113" s="1433"/>
      <c r="B113" s="1903" t="s">
        <v>1611</v>
      </c>
      <c r="C113" s="1904" t="s">
        <v>1610</v>
      </c>
      <c r="D113" s="1904" t="s">
        <v>1609</v>
      </c>
      <c r="E113" s="1904" t="s">
        <v>1608</v>
      </c>
      <c r="F113" s="1905" t="s">
        <v>1607</v>
      </c>
      <c r="G113" s="1905" t="s">
        <v>1606</v>
      </c>
      <c r="H113" s="1906" t="s">
        <v>1605</v>
      </c>
      <c r="I113" s="1906" t="s">
        <v>1604</v>
      </c>
      <c r="J113" s="1907" t="s">
        <v>1603</v>
      </c>
      <c r="K113" s="1907" t="s">
        <v>1602</v>
      </c>
      <c r="L113" s="1908" t="s">
        <v>1601</v>
      </c>
      <c r="M113" s="1908" t="s">
        <v>1600</v>
      </c>
      <c r="N113" s="1908" t="s">
        <v>1599</v>
      </c>
      <c r="O113" s="1908" t="s">
        <v>1598</v>
      </c>
      <c r="P113" s="1908" t="s">
        <v>1597</v>
      </c>
      <c r="Q113" s="1909" t="s">
        <v>1596</v>
      </c>
      <c r="R113" s="1432"/>
      <c r="S113" s="1432"/>
      <c r="T113" s="1432"/>
      <c r="U113" s="1432"/>
      <c r="V113" s="1432"/>
      <c r="W113" s="1432"/>
      <c r="X113" s="1432"/>
      <c r="Y113" s="1432"/>
      <c r="Z113" s="1432"/>
    </row>
    <row r="114" spans="1:26" ht="15.75" customHeight="1">
      <c r="A114" s="1433"/>
      <c r="B114" s="1442" t="s">
        <v>1625</v>
      </c>
      <c r="C114" s="1441"/>
      <c r="D114" s="1441"/>
      <c r="E114" s="1441"/>
      <c r="F114" s="1441"/>
      <c r="G114" s="1441"/>
      <c r="H114" s="1441"/>
      <c r="I114" s="1441"/>
      <c r="J114" s="1441"/>
      <c r="K114" s="1441"/>
      <c r="L114" s="1441"/>
      <c r="M114" s="1441"/>
      <c r="N114" s="1441"/>
      <c r="O114" s="1441"/>
      <c r="P114" s="1441"/>
      <c r="Q114" s="1440"/>
      <c r="R114" s="1432"/>
      <c r="S114" s="1432"/>
      <c r="T114" s="1432"/>
      <c r="U114" s="1432"/>
      <c r="V114" s="1432"/>
      <c r="W114" s="1432"/>
      <c r="X114" s="1432"/>
      <c r="Y114" s="1432"/>
      <c r="Z114" s="1432"/>
    </row>
    <row r="115" spans="1:26" ht="15.75" customHeight="1">
      <c r="A115" s="1433"/>
      <c r="B115" s="1453" t="s">
        <v>1629</v>
      </c>
      <c r="C115" s="1560"/>
      <c r="D115" s="1560"/>
      <c r="E115" s="1560"/>
      <c r="F115" s="1560"/>
      <c r="G115" s="1560"/>
      <c r="H115" s="1560"/>
      <c r="I115" s="1560"/>
      <c r="J115" s="1560"/>
      <c r="K115" s="1560"/>
      <c r="L115" s="1560"/>
      <c r="M115" s="1560"/>
      <c r="N115" s="1560"/>
      <c r="O115" s="1560"/>
      <c r="P115" s="1560"/>
      <c r="Q115" s="1561"/>
      <c r="R115" s="1432"/>
      <c r="S115" s="1432"/>
      <c r="T115" s="1432"/>
      <c r="U115" s="1432"/>
      <c r="V115" s="1432"/>
      <c r="W115" s="1432"/>
      <c r="X115" s="1432"/>
      <c r="Y115" s="1432"/>
      <c r="Z115" s="1432"/>
    </row>
    <row r="116" spans="1:26" ht="15.75" customHeight="1">
      <c r="A116" s="1433"/>
      <c r="B116" s="1453"/>
      <c r="C116" s="1560"/>
      <c r="D116" s="1560"/>
      <c r="E116" s="1560"/>
      <c r="F116" s="1560"/>
      <c r="G116" s="1560"/>
      <c r="H116" s="1560"/>
      <c r="I116" s="1560"/>
      <c r="J116" s="1560"/>
      <c r="K116" s="1560"/>
      <c r="L116" s="1560"/>
      <c r="M116" s="1560"/>
      <c r="N116" s="1560"/>
      <c r="O116" s="1560"/>
      <c r="P116" s="1560"/>
      <c r="Q116" s="1561"/>
      <c r="R116" s="1432"/>
      <c r="S116" s="1432"/>
      <c r="T116" s="1432"/>
      <c r="U116" s="1432"/>
      <c r="V116" s="1432"/>
      <c r="W116" s="1432"/>
      <c r="X116" s="1432"/>
      <c r="Y116" s="1432"/>
      <c r="Z116" s="1432"/>
    </row>
    <row r="117" spans="1:26" ht="15.75" customHeight="1">
      <c r="A117" s="1433"/>
      <c r="B117" s="1463"/>
      <c r="C117" s="1562"/>
      <c r="D117" s="1562"/>
      <c r="E117" s="1562"/>
      <c r="F117" s="1562"/>
      <c r="G117" s="1562"/>
      <c r="H117" s="1562"/>
      <c r="I117" s="1562"/>
      <c r="J117" s="1562"/>
      <c r="K117" s="1562"/>
      <c r="L117" s="1562"/>
      <c r="M117" s="1562"/>
      <c r="N117" s="1562"/>
      <c r="O117" s="1562"/>
      <c r="P117" s="1562"/>
      <c r="Q117" s="1563"/>
      <c r="R117" s="1432"/>
      <c r="S117" s="1432"/>
      <c r="T117" s="1432"/>
      <c r="U117" s="1432"/>
      <c r="V117" s="1432"/>
      <c r="W117" s="1432"/>
      <c r="X117" s="1432"/>
      <c r="Y117" s="1432"/>
      <c r="Z117" s="1432"/>
    </row>
    <row r="118" spans="1:26" ht="15.75" customHeight="1">
      <c r="A118" s="1433"/>
      <c r="B118" s="1583" t="s">
        <v>1628</v>
      </c>
      <c r="C118" s="1564"/>
      <c r="D118" s="1564"/>
      <c r="E118" s="1564"/>
      <c r="F118" s="1564"/>
      <c r="G118" s="1564"/>
      <c r="H118" s="1564"/>
      <c r="I118" s="1564"/>
      <c r="J118" s="1564"/>
      <c r="K118" s="1564"/>
      <c r="L118" s="1564"/>
      <c r="M118" s="1564"/>
      <c r="N118" s="1564"/>
      <c r="O118" s="1564"/>
      <c r="P118" s="1564"/>
      <c r="Q118" s="1565"/>
      <c r="R118" s="1432"/>
      <c r="S118" s="1432"/>
      <c r="T118" s="1432"/>
      <c r="U118" s="1432"/>
      <c r="V118" s="1432"/>
      <c r="W118" s="1432"/>
      <c r="X118" s="1432"/>
      <c r="Y118" s="1432"/>
      <c r="Z118" s="1432"/>
    </row>
    <row r="119" spans="1:26" ht="15.75" customHeight="1">
      <c r="A119" s="1433"/>
      <c r="B119" s="1583"/>
      <c r="C119" s="1564"/>
      <c r="D119" s="1564"/>
      <c r="E119" s="1564"/>
      <c r="F119" s="1564"/>
      <c r="G119" s="1564"/>
      <c r="H119" s="1564"/>
      <c r="I119" s="1564"/>
      <c r="J119" s="1564"/>
      <c r="K119" s="1564"/>
      <c r="L119" s="1564"/>
      <c r="M119" s="1564"/>
      <c r="N119" s="1564"/>
      <c r="O119" s="1564"/>
      <c r="P119" s="1564"/>
      <c r="Q119" s="1565"/>
      <c r="R119" s="1432"/>
      <c r="S119" s="1432"/>
      <c r="T119" s="1432"/>
      <c r="U119" s="1432"/>
      <c r="V119" s="1432"/>
      <c r="W119" s="1432"/>
      <c r="X119" s="1432"/>
      <c r="Y119" s="1432"/>
      <c r="Z119" s="1432"/>
    </row>
    <row r="120" spans="1:26" ht="15.75" customHeight="1">
      <c r="A120" s="1445"/>
      <c r="B120" s="1463"/>
      <c r="C120" s="1562"/>
      <c r="D120" s="1562"/>
      <c r="E120" s="1562"/>
      <c r="F120" s="1562"/>
      <c r="G120" s="1562"/>
      <c r="H120" s="1562"/>
      <c r="I120" s="1562"/>
      <c r="J120" s="1562"/>
      <c r="K120" s="1562"/>
      <c r="L120" s="1562"/>
      <c r="M120" s="1562"/>
      <c r="N120" s="1562"/>
      <c r="O120" s="1562"/>
      <c r="P120" s="1562"/>
      <c r="Q120" s="1563"/>
      <c r="R120" s="1432"/>
      <c r="S120" s="1432"/>
      <c r="T120" s="1432"/>
      <c r="U120" s="1432"/>
      <c r="V120" s="1432"/>
      <c r="W120" s="1432"/>
      <c r="X120" s="1432"/>
      <c r="Y120" s="1432"/>
      <c r="Z120" s="1432"/>
    </row>
    <row r="121" spans="1:26" ht="15.75" customHeight="1">
      <c r="A121" s="1433"/>
      <c r="B121" s="1453" t="s">
        <v>921</v>
      </c>
      <c r="C121" s="1560"/>
      <c r="D121" s="1560"/>
      <c r="E121" s="1560"/>
      <c r="F121" s="1560"/>
      <c r="G121" s="1560"/>
      <c r="H121" s="1560"/>
      <c r="I121" s="1560"/>
      <c r="J121" s="1560"/>
      <c r="K121" s="1560"/>
      <c r="L121" s="1560"/>
      <c r="M121" s="1560"/>
      <c r="N121" s="1566"/>
      <c r="O121" s="1566"/>
      <c r="P121" s="1560"/>
      <c r="Q121" s="1561"/>
      <c r="R121" s="1432"/>
      <c r="S121" s="1432"/>
      <c r="T121" s="1432"/>
      <c r="U121" s="1432"/>
      <c r="V121" s="1432"/>
      <c r="W121" s="1432"/>
      <c r="X121" s="1432"/>
      <c r="Y121" s="1432"/>
      <c r="Z121" s="1432"/>
    </row>
    <row r="122" spans="1:26" ht="15.75" customHeight="1">
      <c r="A122" s="1433"/>
      <c r="B122" s="1453"/>
      <c r="C122" s="1560"/>
      <c r="D122" s="1560"/>
      <c r="E122" s="1560"/>
      <c r="F122" s="1560"/>
      <c r="G122" s="1560"/>
      <c r="H122" s="1560"/>
      <c r="I122" s="1560"/>
      <c r="J122" s="1560"/>
      <c r="K122" s="1560"/>
      <c r="L122" s="1560"/>
      <c r="M122" s="1560"/>
      <c r="N122" s="1566"/>
      <c r="O122" s="1566"/>
      <c r="P122" s="1560"/>
      <c r="Q122" s="1561"/>
      <c r="R122" s="1432"/>
      <c r="S122" s="1433"/>
      <c r="T122" s="1433"/>
      <c r="U122" s="1433"/>
      <c r="V122" s="1433"/>
      <c r="W122" s="1433"/>
      <c r="X122" s="1433"/>
      <c r="Y122" s="1433"/>
      <c r="Z122" s="1433"/>
    </row>
    <row r="123" spans="1:26" ht="15.75" customHeight="1">
      <c r="A123" s="1433"/>
      <c r="B123" s="1463" t="s">
        <v>1627</v>
      </c>
      <c r="C123" s="1562"/>
      <c r="D123" s="1562"/>
      <c r="E123" s="1562"/>
      <c r="F123" s="1562"/>
      <c r="G123" s="1562"/>
      <c r="H123" s="1562"/>
      <c r="I123" s="1562"/>
      <c r="J123" s="1562"/>
      <c r="K123" s="1562"/>
      <c r="L123" s="1562"/>
      <c r="M123" s="1562"/>
      <c r="N123" s="1562"/>
      <c r="O123" s="1562"/>
      <c r="P123" s="1562"/>
      <c r="Q123" s="1563"/>
      <c r="R123" s="1432"/>
      <c r="S123" s="1432"/>
      <c r="T123" s="1432"/>
      <c r="U123" s="1432"/>
      <c r="V123" s="1432"/>
      <c r="W123" s="1432"/>
      <c r="X123" s="1432"/>
      <c r="Y123" s="1432"/>
      <c r="Z123" s="1432"/>
    </row>
    <row r="124" spans="1:26" ht="15.75" customHeight="1">
      <c r="A124" s="1433"/>
      <c r="B124" s="1462"/>
      <c r="C124" s="1459"/>
      <c r="D124" s="1459"/>
      <c r="E124" s="1459"/>
      <c r="F124" s="1459"/>
      <c r="G124" s="1459"/>
      <c r="H124" s="1459"/>
      <c r="I124" s="1459"/>
      <c r="J124" s="1459"/>
      <c r="K124" s="1459"/>
      <c r="L124" s="1459"/>
      <c r="M124" s="1459"/>
      <c r="N124" s="1459"/>
      <c r="O124" s="1459"/>
      <c r="P124" s="1459"/>
      <c r="Q124" s="1567"/>
      <c r="R124" s="1432"/>
      <c r="S124" s="1432"/>
      <c r="T124" s="1432"/>
      <c r="U124" s="1432"/>
      <c r="V124" s="1432"/>
      <c r="W124" s="1432"/>
      <c r="X124" s="1432"/>
      <c r="Y124" s="1432"/>
      <c r="Z124" s="1432"/>
    </row>
    <row r="125" spans="1:26" ht="15.75" customHeight="1">
      <c r="A125" s="1433"/>
      <c r="B125" s="1462"/>
      <c r="C125" s="1459"/>
      <c r="D125" s="1459"/>
      <c r="E125" s="1459"/>
      <c r="F125" s="1459"/>
      <c r="G125" s="1459"/>
      <c r="H125" s="1459"/>
      <c r="I125" s="1459"/>
      <c r="J125" s="1459"/>
      <c r="K125" s="1459"/>
      <c r="L125" s="1459"/>
      <c r="M125" s="1459"/>
      <c r="N125" s="1459"/>
      <c r="O125" s="1459"/>
      <c r="P125" s="1459"/>
      <c r="Q125" s="1567"/>
      <c r="R125" s="1432"/>
      <c r="S125" s="1432"/>
      <c r="T125" s="1432"/>
      <c r="U125" s="1432"/>
      <c r="V125" s="1432"/>
      <c r="W125" s="1432"/>
      <c r="X125" s="1432"/>
      <c r="Y125" s="1432"/>
      <c r="Z125" s="1432"/>
    </row>
    <row r="126" spans="1:26" ht="15.75" customHeight="1">
      <c r="A126" s="1433"/>
      <c r="B126" s="1462" t="s">
        <v>1619</v>
      </c>
      <c r="C126" s="1459"/>
      <c r="D126" s="1459"/>
      <c r="E126" s="1459"/>
      <c r="F126" s="1459"/>
      <c r="G126" s="1459"/>
      <c r="H126" s="1459"/>
      <c r="I126" s="1459"/>
      <c r="J126" s="1459"/>
      <c r="K126" s="1459"/>
      <c r="L126" s="1459"/>
      <c r="M126" s="1459"/>
      <c r="N126" s="1459"/>
      <c r="O126" s="1459"/>
      <c r="P126" s="1459"/>
      <c r="Q126" s="1567"/>
      <c r="R126" s="1432"/>
      <c r="S126" s="1432"/>
      <c r="T126" s="1432"/>
      <c r="U126" s="1432"/>
      <c r="V126" s="1432"/>
      <c r="W126" s="1432"/>
      <c r="X126" s="1432"/>
      <c r="Y126" s="1432"/>
      <c r="Z126" s="1432"/>
    </row>
    <row r="127" spans="1:26" ht="15.75" customHeight="1">
      <c r="A127" s="1433"/>
      <c r="B127" s="1462"/>
      <c r="C127" s="1459"/>
      <c r="D127" s="1459"/>
      <c r="E127" s="1459"/>
      <c r="F127" s="1459"/>
      <c r="G127" s="1459"/>
      <c r="H127" s="1459"/>
      <c r="I127" s="1459"/>
      <c r="J127" s="1459"/>
      <c r="K127" s="1459"/>
      <c r="L127" s="1459"/>
      <c r="M127" s="1459"/>
      <c r="N127" s="1459"/>
      <c r="O127" s="1459"/>
      <c r="P127" s="1459"/>
      <c r="Q127" s="1567"/>
      <c r="R127" s="1432"/>
      <c r="S127" s="1432"/>
      <c r="T127" s="1432"/>
      <c r="U127" s="1432"/>
      <c r="V127" s="1432"/>
      <c r="W127" s="1432"/>
      <c r="X127" s="1432"/>
      <c r="Y127" s="1432"/>
      <c r="Z127" s="1432"/>
    </row>
    <row r="128" spans="1:26" ht="15.75" customHeight="1">
      <c r="A128" s="1433"/>
      <c r="B128" s="1462"/>
      <c r="C128" s="1459"/>
      <c r="D128" s="1459"/>
      <c r="E128" s="1459"/>
      <c r="F128" s="1459"/>
      <c r="G128" s="1459"/>
      <c r="H128" s="1459"/>
      <c r="I128" s="1459"/>
      <c r="J128" s="1459"/>
      <c r="K128" s="1459"/>
      <c r="L128" s="1459"/>
      <c r="M128" s="1459"/>
      <c r="N128" s="1459"/>
      <c r="O128" s="1459"/>
      <c r="P128" s="1459"/>
      <c r="Q128" s="1567"/>
      <c r="R128" s="1432"/>
      <c r="S128" s="1432"/>
      <c r="T128" s="1432"/>
      <c r="U128" s="1432"/>
      <c r="V128" s="1432"/>
      <c r="W128" s="1432"/>
      <c r="X128" s="1432"/>
      <c r="Y128" s="1432"/>
      <c r="Z128" s="1432"/>
    </row>
    <row r="129" spans="1:26" ht="15.75" customHeight="1">
      <c r="A129" s="1433"/>
      <c r="B129" s="1462"/>
      <c r="C129" s="1459"/>
      <c r="D129" s="1459"/>
      <c r="E129" s="1459"/>
      <c r="F129" s="1459"/>
      <c r="G129" s="1459"/>
      <c r="H129" s="1459"/>
      <c r="I129" s="1459"/>
      <c r="J129" s="1459"/>
      <c r="K129" s="1459"/>
      <c r="L129" s="1459"/>
      <c r="M129" s="1459"/>
      <c r="N129" s="1459"/>
      <c r="O129" s="1459"/>
      <c r="P129" s="1459"/>
      <c r="Q129" s="1567"/>
      <c r="R129" s="1432"/>
      <c r="S129" s="1432"/>
      <c r="T129" s="1432"/>
      <c r="U129" s="1432"/>
      <c r="V129" s="1432"/>
      <c r="W129" s="1432"/>
      <c r="X129" s="1432"/>
      <c r="Y129" s="1432"/>
      <c r="Z129" s="1432"/>
    </row>
    <row r="130" spans="1:26" ht="15.75" customHeight="1">
      <c r="A130" s="1433"/>
      <c r="B130" s="1584" t="s">
        <v>1622</v>
      </c>
      <c r="C130" s="1441"/>
      <c r="D130" s="1441"/>
      <c r="E130" s="1441"/>
      <c r="F130" s="1441"/>
      <c r="G130" s="1441"/>
      <c r="H130" s="1441"/>
      <c r="I130" s="1441"/>
      <c r="J130" s="1441"/>
      <c r="K130" s="1441"/>
      <c r="L130" s="1441"/>
      <c r="M130" s="1441"/>
      <c r="N130" s="1441"/>
      <c r="O130" s="1441"/>
      <c r="P130" s="1441"/>
      <c r="Q130" s="1440"/>
      <c r="R130" s="1432"/>
      <c r="S130" s="1432"/>
      <c r="T130" s="1432"/>
      <c r="U130" s="1432"/>
      <c r="V130" s="1432"/>
      <c r="W130" s="1432"/>
      <c r="X130" s="1432"/>
      <c r="Y130" s="1432"/>
      <c r="Z130" s="1432"/>
    </row>
    <row r="131" spans="1:26" ht="15.75" customHeight="1">
      <c r="A131" s="1433"/>
      <c r="B131" s="1585"/>
      <c r="C131" s="1568"/>
      <c r="D131" s="1568"/>
      <c r="E131" s="1568"/>
      <c r="F131" s="1568"/>
      <c r="G131" s="1568"/>
      <c r="H131" s="1568"/>
      <c r="I131" s="1568"/>
      <c r="J131" s="1568"/>
      <c r="K131" s="1568"/>
      <c r="L131" s="1568"/>
      <c r="M131" s="1568"/>
      <c r="N131" s="1568"/>
      <c r="O131" s="1568"/>
      <c r="P131" s="1568"/>
      <c r="Q131" s="1569"/>
      <c r="R131" s="1447"/>
      <c r="S131" s="1432"/>
      <c r="T131" s="1432"/>
      <c r="U131" s="1432"/>
      <c r="V131" s="1432"/>
      <c r="W131" s="1432"/>
      <c r="X131" s="1432"/>
      <c r="Y131" s="1432"/>
      <c r="Z131" s="1432"/>
    </row>
    <row r="132" spans="1:26" ht="15.75" customHeight="1">
      <c r="A132" s="1433"/>
      <c r="B132" s="1585" t="s">
        <v>1621</v>
      </c>
      <c r="C132" s="1568"/>
      <c r="D132" s="1568"/>
      <c r="E132" s="1568"/>
      <c r="F132" s="1568"/>
      <c r="G132" s="1568"/>
      <c r="H132" s="1568"/>
      <c r="I132" s="1568"/>
      <c r="J132" s="1568"/>
      <c r="K132" s="1568"/>
      <c r="L132" s="1568"/>
      <c r="M132" s="1568"/>
      <c r="N132" s="1568"/>
      <c r="O132" s="1568"/>
      <c r="P132" s="1568"/>
      <c r="Q132" s="1569"/>
      <c r="R132" s="1447"/>
      <c r="S132" s="1432"/>
      <c r="T132" s="1432"/>
      <c r="U132" s="1432"/>
      <c r="V132" s="1432"/>
      <c r="W132" s="1432"/>
      <c r="X132" s="1432"/>
      <c r="Y132" s="1432"/>
      <c r="Z132" s="1432"/>
    </row>
    <row r="133" spans="1:26" ht="15.75" customHeight="1">
      <c r="A133" s="1433"/>
      <c r="B133" s="1586"/>
      <c r="C133" s="1570"/>
      <c r="D133" s="1570"/>
      <c r="E133" s="1570"/>
      <c r="F133" s="1570"/>
      <c r="G133" s="1568"/>
      <c r="H133" s="1568"/>
      <c r="I133" s="1568"/>
      <c r="J133" s="1568"/>
      <c r="K133" s="1568"/>
      <c r="L133" s="1568"/>
      <c r="M133" s="1568"/>
      <c r="N133" s="1568"/>
      <c r="O133" s="1568"/>
      <c r="P133" s="1568"/>
      <c r="Q133" s="1569"/>
      <c r="R133" s="1447"/>
      <c r="S133" s="1432"/>
      <c r="T133" s="1432"/>
      <c r="U133" s="1432"/>
      <c r="V133" s="1432"/>
      <c r="W133" s="1432"/>
      <c r="X133" s="1432"/>
      <c r="Y133" s="1432"/>
      <c r="Z133" s="1432"/>
    </row>
    <row r="134" spans="1:26" ht="15.75" customHeight="1">
      <c r="A134" s="1433"/>
      <c r="B134" s="1446"/>
      <c r="C134" s="1435"/>
      <c r="D134" s="1435"/>
      <c r="E134" s="1435"/>
      <c r="F134" s="1435"/>
      <c r="G134" s="1435"/>
      <c r="H134" s="1435"/>
      <c r="I134" s="1435"/>
      <c r="J134" s="1435"/>
      <c r="K134" s="1435"/>
      <c r="L134" s="1435"/>
      <c r="M134" s="1435"/>
      <c r="N134" s="1435"/>
      <c r="O134" s="1435"/>
      <c r="P134" s="1435"/>
      <c r="Q134" s="1434"/>
      <c r="R134" s="1432"/>
      <c r="S134" s="1432"/>
      <c r="T134" s="1432"/>
      <c r="U134" s="1432"/>
      <c r="V134" s="1432"/>
      <c r="W134" s="1432"/>
      <c r="X134" s="1432"/>
      <c r="Y134" s="1432"/>
      <c r="Z134" s="1432"/>
    </row>
    <row r="135" spans="1:26" ht="15.75" customHeight="1">
      <c r="A135" s="1433"/>
      <c r="B135" s="1446"/>
      <c r="C135" s="1435"/>
      <c r="D135" s="1435"/>
      <c r="E135" s="1435"/>
      <c r="F135" s="1435"/>
      <c r="G135" s="1435"/>
      <c r="H135" s="1435"/>
      <c r="I135" s="1435"/>
      <c r="J135" s="1435"/>
      <c r="K135" s="1435"/>
      <c r="L135" s="1435"/>
      <c r="M135" s="1435"/>
      <c r="N135" s="1435"/>
      <c r="O135" s="1435"/>
      <c r="P135" s="1435"/>
      <c r="Q135" s="1434"/>
      <c r="R135" s="1432"/>
      <c r="S135" s="1432"/>
      <c r="T135" s="1432"/>
      <c r="U135" s="1432"/>
      <c r="V135" s="1432"/>
      <c r="W135" s="1432"/>
      <c r="X135" s="1432"/>
      <c r="Y135" s="1432"/>
      <c r="Z135" s="1432"/>
    </row>
    <row r="136" spans="1:26" ht="15.75" customHeight="1">
      <c r="A136" s="1433"/>
      <c r="B136" s="1446" t="s">
        <v>1626</v>
      </c>
      <c r="C136" s="1435"/>
      <c r="D136" s="1435"/>
      <c r="E136" s="1435"/>
      <c r="F136" s="1435"/>
      <c r="G136" s="1435"/>
      <c r="H136" s="1435"/>
      <c r="I136" s="1435"/>
      <c r="J136" s="1435"/>
      <c r="K136" s="1435"/>
      <c r="L136" s="1435"/>
      <c r="M136" s="1435"/>
      <c r="N136" s="1435"/>
      <c r="O136" s="1435"/>
      <c r="P136" s="1435"/>
      <c r="Q136" s="1434"/>
      <c r="R136" s="1432"/>
      <c r="S136" s="1432"/>
      <c r="T136" s="1432"/>
      <c r="U136" s="1432"/>
      <c r="V136" s="1432"/>
      <c r="W136" s="1432"/>
      <c r="X136" s="1432"/>
      <c r="Y136" s="1432"/>
      <c r="Z136" s="1432"/>
    </row>
    <row r="137" spans="1:26" ht="15.75" customHeight="1">
      <c r="A137" s="1433"/>
      <c r="B137" s="1446"/>
      <c r="C137" s="1435"/>
      <c r="D137" s="1435"/>
      <c r="E137" s="1435"/>
      <c r="F137" s="1435"/>
      <c r="G137" s="1435"/>
      <c r="H137" s="1435"/>
      <c r="I137" s="1435"/>
      <c r="J137" s="1435"/>
      <c r="K137" s="1435"/>
      <c r="L137" s="1435"/>
      <c r="M137" s="1435"/>
      <c r="N137" s="1435"/>
      <c r="O137" s="1435"/>
      <c r="P137" s="1435"/>
      <c r="Q137" s="1434"/>
      <c r="R137" s="1432"/>
      <c r="S137" s="1432"/>
      <c r="T137" s="1432"/>
      <c r="U137" s="1432"/>
      <c r="V137" s="1432"/>
      <c r="W137" s="1432"/>
      <c r="X137" s="1432"/>
      <c r="Y137" s="1432"/>
      <c r="Z137" s="1432"/>
    </row>
    <row r="138" spans="1:26" ht="15.75" customHeight="1">
      <c r="A138" s="1433"/>
      <c r="B138" s="1446"/>
      <c r="C138" s="1435"/>
      <c r="D138" s="1435"/>
      <c r="E138" s="1435"/>
      <c r="F138" s="1435"/>
      <c r="G138" s="1435"/>
      <c r="H138" s="1435"/>
      <c r="I138" s="1435"/>
      <c r="J138" s="1435"/>
      <c r="K138" s="1435"/>
      <c r="L138" s="1435"/>
      <c r="M138" s="1435"/>
      <c r="N138" s="1435"/>
      <c r="O138" s="1435"/>
      <c r="P138" s="1435"/>
      <c r="Q138" s="1434"/>
      <c r="R138" s="1432"/>
      <c r="S138" s="1432"/>
      <c r="T138" s="1432"/>
      <c r="U138" s="1432"/>
      <c r="V138" s="1432"/>
      <c r="W138" s="1432"/>
      <c r="X138" s="1432"/>
      <c r="Y138" s="1432"/>
      <c r="Z138" s="1432"/>
    </row>
    <row r="139" spans="1:26" ht="15.75" customHeight="1">
      <c r="A139" s="1433"/>
      <c r="B139" s="1446"/>
      <c r="C139" s="1435"/>
      <c r="D139" s="1435"/>
      <c r="E139" s="1435"/>
      <c r="F139" s="1435"/>
      <c r="G139" s="1435"/>
      <c r="H139" s="1435"/>
      <c r="I139" s="1435"/>
      <c r="J139" s="1435"/>
      <c r="K139" s="1435"/>
      <c r="L139" s="1435"/>
      <c r="M139" s="1435"/>
      <c r="N139" s="1435"/>
      <c r="O139" s="1435"/>
      <c r="P139" s="1435"/>
      <c r="Q139" s="1434"/>
      <c r="R139" s="1432"/>
      <c r="S139" s="1432"/>
      <c r="T139" s="1432"/>
      <c r="U139" s="1432"/>
      <c r="V139" s="1432"/>
      <c r="W139" s="1432"/>
      <c r="X139" s="1432"/>
      <c r="Y139" s="1432"/>
      <c r="Z139" s="1432"/>
    </row>
    <row r="140" spans="1:26" ht="15.75" customHeight="1">
      <c r="A140" s="1433"/>
      <c r="B140" s="1446"/>
      <c r="C140" s="1435"/>
      <c r="D140" s="1435"/>
      <c r="E140" s="1435"/>
      <c r="F140" s="1435"/>
      <c r="G140" s="1435"/>
      <c r="H140" s="1435"/>
      <c r="I140" s="1435"/>
      <c r="J140" s="1435"/>
      <c r="K140" s="1435"/>
      <c r="L140" s="1435"/>
      <c r="M140" s="1435"/>
      <c r="N140" s="1435"/>
      <c r="O140" s="1435"/>
      <c r="P140" s="1435"/>
      <c r="Q140" s="1434"/>
      <c r="R140" s="1432"/>
      <c r="S140" s="1432"/>
      <c r="T140" s="1432"/>
      <c r="U140" s="1432"/>
      <c r="V140" s="1432"/>
      <c r="W140" s="1432"/>
      <c r="X140" s="1432"/>
      <c r="Y140" s="1432"/>
      <c r="Z140" s="1432"/>
    </row>
    <row r="141" spans="1:26" ht="15.75" customHeight="1">
      <c r="A141" s="1433"/>
      <c r="B141" s="1446" t="s">
        <v>921</v>
      </c>
      <c r="C141" s="1435"/>
      <c r="D141" s="1435"/>
      <c r="E141" s="1435"/>
      <c r="F141" s="1435"/>
      <c r="G141" s="1435"/>
      <c r="H141" s="1435"/>
      <c r="I141" s="1435"/>
      <c r="J141" s="1435"/>
      <c r="K141" s="1435"/>
      <c r="L141" s="1435"/>
      <c r="M141" s="1435"/>
      <c r="N141" s="1435"/>
      <c r="O141" s="1435"/>
      <c r="P141" s="1435"/>
      <c r="Q141" s="1434"/>
      <c r="R141" s="1432"/>
      <c r="S141" s="1432"/>
      <c r="T141" s="1432"/>
      <c r="U141" s="1432"/>
      <c r="V141" s="1432"/>
      <c r="W141" s="1432"/>
      <c r="X141" s="1432"/>
      <c r="Y141" s="1432"/>
      <c r="Z141" s="1432"/>
    </row>
    <row r="142" spans="1:26" ht="15.75" customHeight="1">
      <c r="A142" s="1433"/>
      <c r="B142" s="1446"/>
      <c r="C142" s="1435"/>
      <c r="D142" s="1435"/>
      <c r="E142" s="1435"/>
      <c r="F142" s="1435"/>
      <c r="G142" s="1435"/>
      <c r="H142" s="1435"/>
      <c r="I142" s="1435"/>
      <c r="J142" s="1435"/>
      <c r="K142" s="1435"/>
      <c r="L142" s="1435"/>
      <c r="M142" s="1435"/>
      <c r="N142" s="1435"/>
      <c r="O142" s="1435"/>
      <c r="P142" s="1435"/>
      <c r="Q142" s="1434"/>
      <c r="R142" s="1432"/>
      <c r="S142" s="1432"/>
      <c r="T142" s="1432"/>
      <c r="U142" s="1432"/>
      <c r="V142" s="1432"/>
      <c r="W142" s="1432"/>
      <c r="X142" s="1432"/>
      <c r="Y142" s="1432"/>
      <c r="Z142" s="1432"/>
    </row>
    <row r="143" spans="1:26" ht="15.75" customHeight="1">
      <c r="A143" s="1433"/>
      <c r="B143" s="1446"/>
      <c r="C143" s="1435"/>
      <c r="D143" s="1435"/>
      <c r="E143" s="1435"/>
      <c r="F143" s="1435"/>
      <c r="G143" s="1435"/>
      <c r="H143" s="1435"/>
      <c r="I143" s="1435"/>
      <c r="J143" s="1435"/>
      <c r="K143" s="1435"/>
      <c r="L143" s="1435"/>
      <c r="M143" s="1435"/>
      <c r="N143" s="1435"/>
      <c r="O143" s="1435"/>
      <c r="P143" s="1435"/>
      <c r="Q143" s="1434"/>
      <c r="R143" s="1432"/>
      <c r="S143" s="1432"/>
      <c r="T143" s="1432"/>
      <c r="U143" s="1432"/>
      <c r="V143" s="1432"/>
      <c r="W143" s="1432"/>
      <c r="X143" s="1432"/>
      <c r="Y143" s="1432"/>
      <c r="Z143" s="1432"/>
    </row>
    <row r="144" spans="1:26" ht="15.75" customHeight="1">
      <c r="A144" s="1433"/>
      <c r="B144" s="1446"/>
      <c r="C144" s="1435"/>
      <c r="D144" s="1435"/>
      <c r="E144" s="1435"/>
      <c r="F144" s="1435"/>
      <c r="G144" s="1435"/>
      <c r="H144" s="1435"/>
      <c r="I144" s="1435"/>
      <c r="J144" s="1435"/>
      <c r="K144" s="1435"/>
      <c r="L144" s="1435"/>
      <c r="M144" s="1435"/>
      <c r="N144" s="1435"/>
      <c r="O144" s="1435"/>
      <c r="P144" s="1435"/>
      <c r="Q144" s="1434"/>
      <c r="R144" s="1432"/>
      <c r="S144" s="1432"/>
      <c r="T144" s="1432"/>
      <c r="U144" s="1432"/>
      <c r="V144" s="1432"/>
      <c r="W144" s="1432"/>
      <c r="X144" s="1432"/>
      <c r="Y144" s="1432"/>
      <c r="Z144" s="1432"/>
    </row>
    <row r="145" spans="1:26" ht="15.75" customHeight="1">
      <c r="A145" s="1433"/>
      <c r="B145" s="1446" t="s">
        <v>1619</v>
      </c>
      <c r="C145" s="1435"/>
      <c r="D145" s="1435"/>
      <c r="E145" s="1435"/>
      <c r="F145" s="1435"/>
      <c r="G145" s="1435"/>
      <c r="H145" s="1435"/>
      <c r="I145" s="1435"/>
      <c r="J145" s="1435"/>
      <c r="K145" s="1435"/>
      <c r="L145" s="1435"/>
      <c r="M145" s="1435"/>
      <c r="N145" s="1435"/>
      <c r="O145" s="1435"/>
      <c r="P145" s="1435"/>
      <c r="Q145" s="1434"/>
      <c r="R145" s="1432"/>
      <c r="S145" s="1432"/>
      <c r="T145" s="1432"/>
      <c r="U145" s="1432"/>
      <c r="V145" s="1432"/>
      <c r="W145" s="1432"/>
      <c r="X145" s="1432"/>
      <c r="Y145" s="1432"/>
      <c r="Z145" s="1432"/>
    </row>
    <row r="146" spans="1:26" ht="15.75" customHeight="1">
      <c r="A146" s="1433"/>
      <c r="B146" s="1446"/>
      <c r="C146" s="1435"/>
      <c r="D146" s="1435"/>
      <c r="E146" s="1435"/>
      <c r="F146" s="1435"/>
      <c r="G146" s="1435"/>
      <c r="H146" s="1435"/>
      <c r="I146" s="1435"/>
      <c r="J146" s="1435"/>
      <c r="K146" s="1435"/>
      <c r="L146" s="1435"/>
      <c r="M146" s="1435"/>
      <c r="N146" s="1439"/>
      <c r="O146" s="1439"/>
      <c r="P146" s="1435"/>
      <c r="Q146" s="1434"/>
      <c r="R146" s="1432"/>
      <c r="S146" s="1432"/>
      <c r="T146" s="1432"/>
      <c r="U146" s="1432"/>
      <c r="V146" s="1432"/>
      <c r="W146" s="1432"/>
      <c r="X146" s="1432"/>
      <c r="Y146" s="1432"/>
      <c r="Z146" s="1432"/>
    </row>
    <row r="147" spans="1:26" ht="15.75" customHeight="1">
      <c r="A147" s="1433"/>
      <c r="B147" s="1462" t="s">
        <v>1660</v>
      </c>
      <c r="C147" s="1457"/>
      <c r="D147" s="1457"/>
      <c r="E147" s="1457"/>
      <c r="F147" s="1457"/>
      <c r="G147" s="1457"/>
      <c r="H147" s="1457"/>
      <c r="I147" s="1457"/>
      <c r="J147" s="1457"/>
      <c r="K147" s="1457"/>
      <c r="L147" s="1457"/>
      <c r="M147" s="1457"/>
      <c r="N147" s="1457"/>
      <c r="O147" s="1435"/>
      <c r="P147" s="1435"/>
      <c r="Q147" s="1434"/>
      <c r="R147" s="1432"/>
      <c r="S147" s="1432"/>
      <c r="T147" s="1432"/>
      <c r="U147" s="1432"/>
      <c r="V147" s="1432"/>
      <c r="W147" s="1432"/>
      <c r="X147" s="1432"/>
      <c r="Y147" s="1432"/>
      <c r="Z147" s="1432"/>
    </row>
    <row r="148" spans="1:26" ht="15.75" customHeight="1">
      <c r="A148" s="1433"/>
      <c r="B148" s="1461" t="s">
        <v>1642</v>
      </c>
      <c r="C148" s="1459" t="s">
        <v>1641</v>
      </c>
      <c r="D148" s="1459" t="s">
        <v>1640</v>
      </c>
      <c r="E148" s="1459"/>
      <c r="F148" s="1459" t="s">
        <v>1639</v>
      </c>
      <c r="G148" s="1459" t="s">
        <v>1638</v>
      </c>
      <c r="H148" s="1459" t="s">
        <v>1637</v>
      </c>
      <c r="I148" s="1460" t="s">
        <v>2710</v>
      </c>
      <c r="J148" s="1459" t="s">
        <v>1636</v>
      </c>
      <c r="K148" s="1457"/>
      <c r="L148" s="1459" t="s">
        <v>1635</v>
      </c>
      <c r="M148" s="1459" t="s">
        <v>1634</v>
      </c>
      <c r="N148" s="1459" t="s">
        <v>1633</v>
      </c>
      <c r="O148" s="1435"/>
      <c r="P148" s="1435"/>
      <c r="Q148" s="1434"/>
      <c r="R148" s="1432"/>
      <c r="S148" s="1432"/>
      <c r="T148" s="1432"/>
      <c r="U148" s="1432"/>
      <c r="V148" s="1432"/>
      <c r="W148" s="1432"/>
      <c r="X148" s="1432"/>
      <c r="Y148" s="1432"/>
      <c r="Z148" s="1432"/>
    </row>
    <row r="149" spans="1:26" ht="15.75" customHeight="1">
      <c r="A149" s="1433"/>
      <c r="B149" s="1444"/>
      <c r="C149" s="1435"/>
      <c r="D149" s="1435"/>
      <c r="E149" s="1435"/>
      <c r="F149" s="1435"/>
      <c r="G149" s="1435"/>
      <c r="H149" s="1435"/>
      <c r="I149" s="1435"/>
      <c r="J149" s="1435"/>
      <c r="K149" s="1435"/>
      <c r="L149" s="1435"/>
      <c r="M149" s="1435"/>
      <c r="N149" s="1435"/>
      <c r="O149" s="1435"/>
      <c r="P149" s="1435"/>
      <c r="Q149" s="1434"/>
      <c r="R149" s="1432"/>
      <c r="S149" s="1432"/>
      <c r="T149" s="1432"/>
      <c r="U149" s="1432"/>
      <c r="V149" s="1432"/>
      <c r="W149" s="1432"/>
      <c r="X149" s="1432"/>
      <c r="Y149" s="1432"/>
      <c r="Z149" s="1432"/>
    </row>
    <row r="150" spans="1:26" ht="15.75" customHeight="1">
      <c r="A150" s="1433"/>
      <c r="B150" s="1970" t="s">
        <v>1595</v>
      </c>
      <c r="C150" s="1971"/>
      <c r="D150" s="1971"/>
      <c r="E150" s="1971"/>
      <c r="F150" s="1971"/>
      <c r="G150" s="1971"/>
      <c r="H150" s="1971"/>
      <c r="I150" s="1971"/>
      <c r="J150" s="1971"/>
      <c r="K150" s="1971"/>
      <c r="L150" s="1971"/>
      <c r="M150" s="1971"/>
      <c r="N150" s="1971"/>
      <c r="O150" s="1971"/>
      <c r="P150" s="1971"/>
      <c r="Q150" s="1972"/>
      <c r="R150" s="1432"/>
      <c r="S150" s="1432"/>
      <c r="T150" s="1432"/>
      <c r="U150" s="1432"/>
      <c r="V150" s="1432"/>
      <c r="W150" s="1432"/>
      <c r="X150" s="1432"/>
      <c r="Y150" s="1432"/>
      <c r="Z150" s="1432"/>
    </row>
    <row r="151" spans="1:26" ht="15.75" customHeight="1">
      <c r="A151" s="1433"/>
      <c r="B151" s="1973"/>
      <c r="C151" s="1974"/>
      <c r="D151" s="1974"/>
      <c r="E151" s="1974"/>
      <c r="F151" s="1974"/>
      <c r="G151" s="1974"/>
      <c r="H151" s="1974"/>
      <c r="I151" s="1974"/>
      <c r="J151" s="1974"/>
      <c r="K151" s="1974"/>
      <c r="L151" s="1974"/>
      <c r="M151" s="1974"/>
      <c r="N151" s="1974"/>
      <c r="O151" s="1974"/>
      <c r="P151" s="1974"/>
      <c r="Q151" s="1975"/>
      <c r="R151" s="1432"/>
      <c r="S151" s="1432"/>
      <c r="T151" s="1432"/>
      <c r="U151" s="1432"/>
      <c r="V151" s="1432"/>
      <c r="W151" s="1432"/>
      <c r="X151" s="1432"/>
      <c r="Y151" s="1432"/>
      <c r="Z151" s="1432"/>
    </row>
    <row r="152" spans="1:26" ht="15.75" customHeight="1">
      <c r="A152" s="1433"/>
      <c r="B152" s="1438"/>
      <c r="C152" s="1438"/>
      <c r="D152" s="1438"/>
      <c r="E152" s="1438"/>
      <c r="F152" s="1438"/>
      <c r="G152" s="1438"/>
      <c r="H152" s="1438"/>
      <c r="I152" s="1438"/>
      <c r="J152" s="1438"/>
      <c r="K152" s="1438"/>
      <c r="L152" s="1438"/>
      <c r="M152" s="1438"/>
      <c r="N152" s="1438"/>
      <c r="O152" s="1438"/>
      <c r="P152" s="1438"/>
      <c r="Q152" s="1438"/>
      <c r="R152" s="1432"/>
      <c r="S152" s="1432"/>
      <c r="T152" s="1432"/>
      <c r="U152" s="1432"/>
      <c r="V152" s="1432"/>
      <c r="W152" s="1432"/>
      <c r="X152" s="1432"/>
      <c r="Y152" s="1432"/>
      <c r="Z152" s="1432"/>
    </row>
    <row r="153" spans="1:26" s="2092" customFormat="1" ht="34.5" customHeight="1">
      <c r="A153" s="2087"/>
      <c r="B153" s="2088" t="s">
        <v>508</v>
      </c>
      <c r="C153" s="2089"/>
      <c r="D153" s="2089"/>
      <c r="E153" s="2089"/>
      <c r="F153" s="2089"/>
      <c r="G153" s="2089"/>
      <c r="H153" s="2089"/>
      <c r="I153" s="2089"/>
      <c r="J153" s="2089"/>
      <c r="K153" s="2089"/>
      <c r="L153" s="2089"/>
      <c r="M153" s="2089"/>
      <c r="N153" s="2089"/>
      <c r="O153" s="2089"/>
      <c r="P153" s="2089"/>
      <c r="Q153" s="2090"/>
      <c r="R153" s="2091"/>
      <c r="S153" s="2091"/>
      <c r="T153" s="2091"/>
      <c r="U153" s="2091"/>
      <c r="V153" s="2091"/>
      <c r="W153" s="2091"/>
      <c r="X153" s="2091"/>
      <c r="Y153" s="2091"/>
      <c r="Z153" s="2091"/>
    </row>
    <row r="154" spans="1:26" ht="15.75" customHeight="1">
      <c r="A154" s="1433"/>
      <c r="B154" s="1903" t="s">
        <v>1611</v>
      </c>
      <c r="C154" s="1904" t="s">
        <v>1610</v>
      </c>
      <c r="D154" s="1904" t="s">
        <v>1609</v>
      </c>
      <c r="E154" s="1904" t="s">
        <v>1608</v>
      </c>
      <c r="F154" s="1905" t="s">
        <v>1607</v>
      </c>
      <c r="G154" s="1905" t="s">
        <v>1606</v>
      </c>
      <c r="H154" s="1906" t="s">
        <v>1605</v>
      </c>
      <c r="I154" s="1906" t="s">
        <v>1604</v>
      </c>
      <c r="J154" s="1907" t="s">
        <v>1603</v>
      </c>
      <c r="K154" s="1907" t="s">
        <v>1602</v>
      </c>
      <c r="L154" s="1908" t="s">
        <v>1601</v>
      </c>
      <c r="M154" s="1908" t="s">
        <v>1600</v>
      </c>
      <c r="N154" s="1908" t="s">
        <v>1599</v>
      </c>
      <c r="O154" s="1908" t="s">
        <v>1598</v>
      </c>
      <c r="P154" s="1908" t="s">
        <v>1597</v>
      </c>
      <c r="Q154" s="1909" t="s">
        <v>1596</v>
      </c>
      <c r="R154" s="1432"/>
      <c r="S154" s="1432"/>
      <c r="T154" s="1432"/>
      <c r="U154" s="1432"/>
      <c r="V154" s="1432"/>
      <c r="W154" s="1432"/>
      <c r="X154" s="1432"/>
      <c r="Y154" s="1432"/>
      <c r="Z154" s="1432"/>
    </row>
    <row r="155" spans="1:26" ht="15.75" customHeight="1">
      <c r="A155" s="1433"/>
      <c r="B155" s="1442" t="s">
        <v>1625</v>
      </c>
      <c r="C155" s="1441"/>
      <c r="D155" s="1441"/>
      <c r="E155" s="1441"/>
      <c r="F155" s="1441"/>
      <c r="G155" s="1441"/>
      <c r="H155" s="1441"/>
      <c r="I155" s="1441"/>
      <c r="J155" s="1441"/>
      <c r="K155" s="1441"/>
      <c r="L155" s="1441"/>
      <c r="M155" s="1441"/>
      <c r="N155" s="1441"/>
      <c r="O155" s="1441"/>
      <c r="P155" s="1441"/>
      <c r="Q155" s="1440"/>
      <c r="R155" s="1432"/>
      <c r="S155" s="1432"/>
      <c r="T155" s="1432"/>
      <c r="U155" s="1432"/>
      <c r="V155" s="1432"/>
      <c r="W155" s="1432"/>
      <c r="X155" s="1432"/>
      <c r="Y155" s="1432"/>
      <c r="Z155" s="1432"/>
    </row>
    <row r="156" spans="1:26" ht="15.75" customHeight="1">
      <c r="A156" s="1433"/>
      <c r="B156" s="1571"/>
      <c r="C156" s="1572"/>
      <c r="D156" s="1572"/>
      <c r="E156" s="1573"/>
      <c r="F156" s="1449"/>
      <c r="G156" s="1449"/>
      <c r="H156" s="1449"/>
      <c r="I156" s="1449"/>
      <c r="J156" s="1449"/>
      <c r="K156" s="1449"/>
      <c r="L156" s="1449"/>
      <c r="M156" s="1449"/>
      <c r="N156" s="1449" t="s">
        <v>1624</v>
      </c>
      <c r="O156" s="1449"/>
      <c r="P156" s="1449"/>
      <c r="Q156" s="1448"/>
      <c r="R156" s="1432"/>
      <c r="S156" s="1432"/>
      <c r="T156" s="1432"/>
      <c r="U156" s="1432"/>
      <c r="V156" s="1432"/>
      <c r="W156" s="1432"/>
      <c r="X156" s="1432"/>
      <c r="Y156" s="1432"/>
      <c r="Z156" s="1432"/>
    </row>
    <row r="157" spans="1:26" ht="15.75" customHeight="1">
      <c r="A157" s="1433"/>
      <c r="B157" s="1580" t="s">
        <v>1621</v>
      </c>
      <c r="C157" s="1575"/>
      <c r="D157" s="1575"/>
      <c r="E157" s="1575"/>
      <c r="F157" s="1576"/>
      <c r="G157" s="1576"/>
      <c r="H157" s="1576"/>
      <c r="I157" s="1576"/>
      <c r="J157" s="1576"/>
      <c r="K157" s="1576"/>
      <c r="L157" s="1576"/>
      <c r="M157" s="1576"/>
      <c r="N157" s="1576"/>
      <c r="O157" s="1576"/>
      <c r="P157" s="1576"/>
      <c r="Q157" s="1577"/>
      <c r="R157" s="1432"/>
      <c r="S157" s="1432"/>
      <c r="T157" s="1432"/>
      <c r="U157" s="1432"/>
      <c r="V157" s="1432"/>
      <c r="W157" s="1432"/>
      <c r="X157" s="1432"/>
      <c r="Y157" s="1432"/>
      <c r="Z157" s="1432"/>
    </row>
    <row r="158" spans="1:26" ht="15.75" customHeight="1">
      <c r="A158" s="1433"/>
      <c r="B158" s="1581"/>
      <c r="C158" s="1573"/>
      <c r="D158" s="1573"/>
      <c r="E158" s="1573"/>
      <c r="F158" s="1449"/>
      <c r="G158" s="1449"/>
      <c r="H158" s="1449"/>
      <c r="I158" s="1449"/>
      <c r="J158" s="1449"/>
      <c r="K158" s="1449"/>
      <c r="L158" s="1449"/>
      <c r="M158" s="1449"/>
      <c r="N158" s="1449"/>
      <c r="O158" s="1449"/>
      <c r="P158" s="1449"/>
      <c r="Q158" s="1448"/>
      <c r="R158" s="1432"/>
      <c r="S158" s="1432"/>
      <c r="T158" s="1432"/>
      <c r="U158" s="1432"/>
      <c r="V158" s="1432"/>
      <c r="W158" s="1432"/>
      <c r="X158" s="1432"/>
      <c r="Y158" s="1432"/>
      <c r="Z158" s="1432"/>
    </row>
    <row r="159" spans="1:26" ht="15.75" customHeight="1">
      <c r="A159" s="1433"/>
      <c r="B159" s="1580" t="s">
        <v>1620</v>
      </c>
      <c r="C159" s="1575"/>
      <c r="D159" s="1575"/>
      <c r="E159" s="1575"/>
      <c r="F159" s="1576"/>
      <c r="G159" s="1576"/>
      <c r="H159" s="1576"/>
      <c r="I159" s="1576"/>
      <c r="J159" s="1576"/>
      <c r="K159" s="1576"/>
      <c r="L159" s="1576"/>
      <c r="M159" s="1576"/>
      <c r="N159" s="1576"/>
      <c r="O159" s="1576"/>
      <c r="P159" s="1576"/>
      <c r="Q159" s="1577"/>
      <c r="R159" s="1432"/>
      <c r="S159" s="1432"/>
      <c r="T159" s="1432"/>
      <c r="U159" s="1432"/>
      <c r="V159" s="1432"/>
      <c r="W159" s="1432"/>
      <c r="X159" s="1432"/>
      <c r="Y159" s="1432"/>
      <c r="Z159" s="1432"/>
    </row>
    <row r="160" spans="1:26" ht="15.75" customHeight="1">
      <c r="A160" s="1433"/>
      <c r="B160" s="1581"/>
      <c r="C160" s="1573"/>
      <c r="D160" s="1573"/>
      <c r="E160" s="1573"/>
      <c r="F160" s="1449"/>
      <c r="G160" s="1449"/>
      <c r="H160" s="1449"/>
      <c r="I160" s="1449"/>
      <c r="J160" s="1449"/>
      <c r="K160" s="1449"/>
      <c r="L160" s="1449"/>
      <c r="M160" s="1449"/>
      <c r="N160" s="1449"/>
      <c r="O160" s="1449"/>
      <c r="P160" s="1449"/>
      <c r="Q160" s="1448"/>
      <c r="R160" s="1432"/>
      <c r="S160" s="1432"/>
      <c r="T160" s="1432"/>
      <c r="U160" s="1432"/>
      <c r="V160" s="1432"/>
      <c r="W160" s="1432"/>
      <c r="X160" s="1432"/>
      <c r="Y160" s="1432"/>
      <c r="Z160" s="1432"/>
    </row>
    <row r="161" spans="1:26" ht="15.75" customHeight="1">
      <c r="A161" s="1433"/>
      <c r="B161" s="1581" t="s">
        <v>921</v>
      </c>
      <c r="C161" s="1573"/>
      <c r="D161" s="1575"/>
      <c r="E161" s="1573"/>
      <c r="F161" s="1449"/>
      <c r="G161" s="1449"/>
      <c r="H161" s="1449"/>
      <c r="I161" s="1449"/>
      <c r="J161" s="1449"/>
      <c r="K161" s="1449"/>
      <c r="L161" s="1449"/>
      <c r="M161" s="1449"/>
      <c r="N161" s="1579"/>
      <c r="O161" s="1579"/>
      <c r="P161" s="1449"/>
      <c r="Q161" s="1448"/>
      <c r="R161" s="1432"/>
      <c r="S161" s="1432"/>
      <c r="T161" s="1432"/>
      <c r="U161" s="1432"/>
      <c r="V161" s="1432"/>
      <c r="W161" s="1432"/>
      <c r="X161" s="1432"/>
      <c r="Y161" s="1432"/>
      <c r="Z161" s="1432"/>
    </row>
    <row r="162" spans="1:26" ht="15.75" customHeight="1">
      <c r="A162" s="1433"/>
      <c r="B162" s="1581"/>
      <c r="C162" s="1573"/>
      <c r="D162" s="1443"/>
      <c r="E162" s="1573"/>
      <c r="F162" s="1449"/>
      <c r="G162" s="1449"/>
      <c r="H162" s="1449"/>
      <c r="I162" s="1449"/>
      <c r="J162" s="1449"/>
      <c r="K162" s="1449"/>
      <c r="L162" s="1449"/>
      <c r="M162" s="1449"/>
      <c r="N162" s="1579"/>
      <c r="O162" s="1579"/>
      <c r="P162" s="1449"/>
      <c r="Q162" s="1448"/>
      <c r="R162" s="1432"/>
      <c r="S162" s="1432"/>
      <c r="T162" s="1432"/>
      <c r="U162" s="1432"/>
      <c r="V162" s="1432"/>
      <c r="W162" s="1432"/>
      <c r="X162" s="1432"/>
      <c r="Y162" s="1432"/>
      <c r="Z162" s="1432"/>
    </row>
    <row r="163" spans="1:26" ht="15.75" customHeight="1">
      <c r="A163" s="1433"/>
      <c r="B163" s="1581" t="s">
        <v>1623</v>
      </c>
      <c r="C163" s="1573"/>
      <c r="D163" s="1573"/>
      <c r="E163" s="1573"/>
      <c r="F163" s="1449"/>
      <c r="G163" s="1449"/>
      <c r="H163" s="1449"/>
      <c r="I163" s="1449"/>
      <c r="J163" s="1449"/>
      <c r="K163" s="1449"/>
      <c r="L163" s="1449"/>
      <c r="M163" s="1449"/>
      <c r="N163" s="1449"/>
      <c r="O163" s="1449"/>
      <c r="P163" s="1449"/>
      <c r="Q163" s="1448"/>
      <c r="R163" s="1432"/>
      <c r="S163" s="1432"/>
      <c r="T163" s="1432"/>
      <c r="U163" s="1432"/>
      <c r="V163" s="1432"/>
      <c r="W163" s="1432"/>
      <c r="X163" s="1432"/>
      <c r="Y163" s="1432"/>
      <c r="Z163" s="1432"/>
    </row>
    <row r="164" spans="1:26" ht="15.75" customHeight="1">
      <c r="A164" s="1433"/>
      <c r="B164" s="1581"/>
      <c r="C164" s="1573"/>
      <c r="D164" s="1573"/>
      <c r="E164" s="1573"/>
      <c r="F164" s="1449"/>
      <c r="G164" s="1449"/>
      <c r="H164" s="1449"/>
      <c r="I164" s="1449"/>
      <c r="J164" s="1449"/>
      <c r="K164" s="1449"/>
      <c r="L164" s="1449"/>
      <c r="M164" s="1449"/>
      <c r="N164" s="1449"/>
      <c r="O164" s="1449"/>
      <c r="P164" s="1449"/>
      <c r="Q164" s="1448"/>
      <c r="R164" s="1432"/>
      <c r="S164" s="1432"/>
      <c r="T164" s="1432"/>
      <c r="U164" s="1432"/>
      <c r="V164" s="1432"/>
      <c r="W164" s="1432"/>
      <c r="X164" s="1432"/>
      <c r="Y164" s="1432"/>
      <c r="Z164" s="1432"/>
    </row>
    <row r="165" spans="1:26" ht="15.75" customHeight="1">
      <c r="A165" s="1433"/>
      <c r="B165" s="1581" t="s">
        <v>1619</v>
      </c>
      <c r="C165" s="1573"/>
      <c r="D165" s="1573"/>
      <c r="E165" s="1573"/>
      <c r="F165" s="1449"/>
      <c r="G165" s="1449"/>
      <c r="H165" s="1449"/>
      <c r="I165" s="1449"/>
      <c r="J165" s="1449"/>
      <c r="K165" s="1449"/>
      <c r="L165" s="1449"/>
      <c r="M165" s="1449"/>
      <c r="N165" s="1449"/>
      <c r="O165" s="1449"/>
      <c r="P165" s="1449"/>
      <c r="Q165" s="1448"/>
      <c r="R165" s="1432"/>
      <c r="S165" s="1432"/>
      <c r="T165" s="1432"/>
      <c r="U165" s="1432"/>
      <c r="V165" s="1432"/>
      <c r="W165" s="1432"/>
      <c r="X165" s="1432"/>
      <c r="Y165" s="1432"/>
      <c r="Z165" s="1432"/>
    </row>
    <row r="166" spans="1:26" ht="15.75" customHeight="1">
      <c r="A166" s="1433"/>
      <c r="B166" s="1578"/>
      <c r="C166" s="1573"/>
      <c r="D166" s="1573"/>
      <c r="E166" s="1573"/>
      <c r="F166" s="1449"/>
      <c r="G166" s="1449"/>
      <c r="H166" s="1449"/>
      <c r="I166" s="1449"/>
      <c r="J166" s="1449"/>
      <c r="K166" s="1449"/>
      <c r="L166" s="1449"/>
      <c r="M166" s="1449"/>
      <c r="N166" s="1449"/>
      <c r="O166" s="1449"/>
      <c r="P166" s="1449"/>
      <c r="Q166" s="1448"/>
      <c r="R166" s="1432"/>
      <c r="S166" s="1432"/>
      <c r="T166" s="1432"/>
      <c r="U166" s="1432"/>
      <c r="V166" s="1432"/>
      <c r="W166" s="1432"/>
      <c r="X166" s="1432"/>
      <c r="Y166" s="1432"/>
      <c r="Z166" s="1432"/>
    </row>
    <row r="167" spans="1:26" ht="15.75" customHeight="1">
      <c r="A167" s="1433"/>
      <c r="B167" s="1574"/>
      <c r="C167" s="1575"/>
      <c r="D167" s="1575"/>
      <c r="E167" s="1575"/>
      <c r="F167" s="1576"/>
      <c r="G167" s="1576"/>
      <c r="H167" s="1576"/>
      <c r="I167" s="1576"/>
      <c r="J167" s="1576"/>
      <c r="K167" s="1576"/>
      <c r="L167" s="1576"/>
      <c r="M167" s="1576"/>
      <c r="N167" s="1576"/>
      <c r="O167" s="1576"/>
      <c r="P167" s="1576"/>
      <c r="Q167" s="1577"/>
      <c r="R167" s="1432"/>
      <c r="S167" s="1432"/>
      <c r="T167" s="1432"/>
      <c r="U167" s="1432"/>
      <c r="V167" s="1432"/>
      <c r="W167" s="1432"/>
      <c r="X167" s="1432"/>
      <c r="Y167" s="1432"/>
      <c r="Z167" s="1432"/>
    </row>
    <row r="168" spans="1:26" ht="15.75" customHeight="1">
      <c r="A168" s="1433"/>
      <c r="B168" s="1442" t="s">
        <v>1622</v>
      </c>
      <c r="C168" s="1441"/>
      <c r="D168" s="1441"/>
      <c r="E168" s="1441"/>
      <c r="F168" s="1441"/>
      <c r="G168" s="1441"/>
      <c r="H168" s="1441"/>
      <c r="I168" s="1441"/>
      <c r="J168" s="1441"/>
      <c r="K168" s="1441"/>
      <c r="L168" s="1441"/>
      <c r="M168" s="1441"/>
      <c r="N168" s="1441"/>
      <c r="O168" s="1441"/>
      <c r="P168" s="1441"/>
      <c r="Q168" s="1440"/>
      <c r="R168" s="1432"/>
      <c r="S168" s="1432"/>
      <c r="T168" s="1432"/>
      <c r="U168" s="1432"/>
      <c r="V168" s="1432"/>
      <c r="W168" s="1432"/>
      <c r="X168" s="1432"/>
      <c r="Y168" s="1432"/>
      <c r="Z168" s="1432"/>
    </row>
    <row r="169" spans="1:26" ht="15.75" customHeight="1">
      <c r="A169" s="1433"/>
      <c r="B169" s="1574"/>
      <c r="C169" s="1575"/>
      <c r="D169" s="1575"/>
      <c r="E169" s="1575"/>
      <c r="F169" s="1576"/>
      <c r="G169" s="1576"/>
      <c r="H169" s="1576"/>
      <c r="I169" s="1576"/>
      <c r="J169" s="1576"/>
      <c r="K169" s="1576"/>
      <c r="L169" s="1576"/>
      <c r="M169" s="1576"/>
      <c r="N169" s="1576"/>
      <c r="O169" s="1576"/>
      <c r="P169" s="1576"/>
      <c r="Q169" s="1577"/>
      <c r="R169" s="1447"/>
      <c r="S169" s="1432"/>
      <c r="T169" s="1432"/>
      <c r="U169" s="1432"/>
      <c r="V169" s="1432"/>
      <c r="W169" s="1432"/>
      <c r="X169" s="1432"/>
      <c r="Y169" s="1432"/>
      <c r="Z169" s="1432"/>
    </row>
    <row r="170" spans="1:26" ht="15.75" customHeight="1">
      <c r="A170" s="1433"/>
      <c r="B170" s="1581" t="s">
        <v>1621</v>
      </c>
      <c r="C170" s="1573"/>
      <c r="D170" s="1573"/>
      <c r="E170" s="1573"/>
      <c r="F170" s="1449"/>
      <c r="G170" s="1449"/>
      <c r="H170" s="1449"/>
      <c r="I170" s="1449"/>
      <c r="J170" s="1449"/>
      <c r="K170" s="1449"/>
      <c r="L170" s="1449"/>
      <c r="M170" s="1449"/>
      <c r="N170" s="1449"/>
      <c r="O170" s="1449"/>
      <c r="P170" s="1449"/>
      <c r="Q170" s="1448"/>
      <c r="R170" s="1447"/>
      <c r="S170" s="1432"/>
      <c r="T170" s="1432"/>
      <c r="U170" s="1432"/>
      <c r="V170" s="1432"/>
      <c r="W170" s="1432"/>
      <c r="X170" s="1432"/>
      <c r="Y170" s="1432"/>
      <c r="Z170" s="1432"/>
    </row>
    <row r="171" spans="1:26" ht="15.75" customHeight="1">
      <c r="A171" s="1433"/>
      <c r="B171" s="1580"/>
      <c r="C171" s="1575"/>
      <c r="D171" s="1575"/>
      <c r="E171" s="1575"/>
      <c r="F171" s="1576"/>
      <c r="G171" s="1576"/>
      <c r="H171" s="1576"/>
      <c r="I171" s="1576"/>
      <c r="J171" s="1576"/>
      <c r="K171" s="1576"/>
      <c r="L171" s="1576"/>
      <c r="M171" s="1576"/>
      <c r="N171" s="1576"/>
      <c r="O171" s="1576"/>
      <c r="P171" s="1576"/>
      <c r="Q171" s="1577"/>
      <c r="R171" s="1447"/>
      <c r="S171" s="1432"/>
      <c r="T171" s="1432"/>
      <c r="U171" s="1432"/>
      <c r="V171" s="1432"/>
      <c r="W171" s="1432"/>
      <c r="X171" s="1432"/>
      <c r="Y171" s="1432"/>
      <c r="Z171" s="1432"/>
    </row>
    <row r="172" spans="1:26" ht="15.75" customHeight="1">
      <c r="A172" s="1433"/>
      <c r="B172" s="1581"/>
      <c r="C172" s="1573"/>
      <c r="D172" s="1573"/>
      <c r="E172" s="1573"/>
      <c r="F172" s="1449"/>
      <c r="G172" s="1449"/>
      <c r="H172" s="1449"/>
      <c r="I172" s="1449"/>
      <c r="J172" s="1449"/>
      <c r="K172" s="1449"/>
      <c r="L172" s="1449"/>
      <c r="M172" s="1449"/>
      <c r="N172" s="1449"/>
      <c r="O172" s="1449"/>
      <c r="P172" s="1449"/>
      <c r="Q172" s="1448"/>
      <c r="R172" s="1447"/>
      <c r="S172" s="1432"/>
      <c r="T172" s="1432"/>
      <c r="U172" s="1432"/>
      <c r="V172" s="1432"/>
      <c r="W172" s="1432"/>
      <c r="X172" s="1432"/>
      <c r="Y172" s="1432"/>
      <c r="Z172" s="1432"/>
    </row>
    <row r="173" spans="1:26" ht="15.75" customHeight="1">
      <c r="A173" s="1433"/>
      <c r="B173" s="1580" t="s">
        <v>1620</v>
      </c>
      <c r="C173" s="1575"/>
      <c r="D173" s="1575"/>
      <c r="E173" s="1575"/>
      <c r="F173" s="1576"/>
      <c r="G173" s="1576"/>
      <c r="H173" s="1576"/>
      <c r="I173" s="1576"/>
      <c r="J173" s="1576"/>
      <c r="K173" s="1576"/>
      <c r="L173" s="1576"/>
      <c r="M173" s="1576"/>
      <c r="N173" s="1576"/>
      <c r="O173" s="1576"/>
      <c r="P173" s="1576"/>
      <c r="Q173" s="1577"/>
      <c r="R173" s="1447"/>
      <c r="S173" s="1432"/>
      <c r="T173" s="1432"/>
      <c r="U173" s="1432"/>
      <c r="V173" s="1432"/>
      <c r="W173" s="1432"/>
      <c r="X173" s="1432"/>
      <c r="Y173" s="1432"/>
      <c r="Z173" s="1432"/>
    </row>
    <row r="174" spans="1:26" ht="15.75" customHeight="1">
      <c r="A174" s="1433"/>
      <c r="B174" s="1581"/>
      <c r="C174" s="1573"/>
      <c r="D174" s="1573"/>
      <c r="E174" s="1573"/>
      <c r="F174" s="1449"/>
      <c r="G174" s="1449"/>
      <c r="H174" s="1449"/>
      <c r="I174" s="1449"/>
      <c r="J174" s="1449"/>
      <c r="K174" s="1449"/>
      <c r="L174" s="1449"/>
      <c r="M174" s="1449"/>
      <c r="N174" s="1579"/>
      <c r="O174" s="1579"/>
      <c r="P174" s="1449"/>
      <c r="Q174" s="1448"/>
      <c r="R174" s="1447"/>
      <c r="S174" s="1432"/>
      <c r="T174" s="1432"/>
      <c r="U174" s="1432"/>
      <c r="V174" s="1432"/>
      <c r="W174" s="1432"/>
      <c r="X174" s="1432"/>
      <c r="Y174" s="1432"/>
      <c r="Z174" s="1432"/>
    </row>
    <row r="175" spans="1:26" ht="15.75" customHeight="1">
      <c r="A175" s="1433"/>
      <c r="B175" s="1580"/>
      <c r="C175" s="1575"/>
      <c r="D175" s="1575"/>
      <c r="E175" s="1575"/>
      <c r="F175" s="1576"/>
      <c r="G175" s="1576"/>
      <c r="H175" s="1576"/>
      <c r="I175" s="1576"/>
      <c r="J175" s="1576"/>
      <c r="K175" s="1576"/>
      <c r="L175" s="1576"/>
      <c r="M175" s="1576"/>
      <c r="N175" s="1576"/>
      <c r="O175" s="1576"/>
      <c r="P175" s="1576"/>
      <c r="Q175" s="1577"/>
      <c r="R175" s="1447"/>
      <c r="S175" s="1432"/>
      <c r="T175" s="1432"/>
      <c r="U175" s="1432"/>
      <c r="V175" s="1432"/>
      <c r="W175" s="1432"/>
      <c r="X175" s="1432"/>
      <c r="Y175" s="1432"/>
      <c r="Z175" s="1432"/>
    </row>
    <row r="176" spans="1:26" ht="15.75" customHeight="1">
      <c r="A176" s="1433"/>
      <c r="B176" s="1581" t="s">
        <v>480</v>
      </c>
      <c r="C176" s="1573"/>
      <c r="D176" s="1573"/>
      <c r="E176" s="1573"/>
      <c r="F176" s="1449"/>
      <c r="G176" s="1449"/>
      <c r="H176" s="1449"/>
      <c r="I176" s="1449"/>
      <c r="J176" s="1449"/>
      <c r="K176" s="1449"/>
      <c r="L176" s="1449"/>
      <c r="M176" s="1449"/>
      <c r="N176" s="1449"/>
      <c r="O176" s="1449"/>
      <c r="P176" s="1449"/>
      <c r="Q176" s="1448"/>
      <c r="R176" s="1447"/>
      <c r="S176" s="1432"/>
      <c r="T176" s="1432"/>
      <c r="U176" s="1432"/>
      <c r="V176" s="1432"/>
      <c r="W176" s="1432"/>
      <c r="X176" s="1432"/>
      <c r="Y176" s="1432"/>
      <c r="Z176" s="1432"/>
    </row>
    <row r="177" spans="1:26" ht="15.75" customHeight="1">
      <c r="A177" s="1433"/>
      <c r="B177" s="1580"/>
      <c r="C177" s="1575"/>
      <c r="D177" s="1575"/>
      <c r="E177" s="1575"/>
      <c r="F177" s="1576"/>
      <c r="G177" s="1576"/>
      <c r="H177" s="1576"/>
      <c r="I177" s="1576"/>
      <c r="J177" s="1576"/>
      <c r="K177" s="1576"/>
      <c r="L177" s="1576"/>
      <c r="M177" s="1576"/>
      <c r="N177" s="1576"/>
      <c r="O177" s="1576"/>
      <c r="P177" s="1576"/>
      <c r="Q177" s="1577"/>
      <c r="R177" s="1447"/>
      <c r="S177" s="1432"/>
      <c r="T177" s="1432"/>
      <c r="U177" s="1432"/>
      <c r="V177" s="1432"/>
      <c r="W177" s="1432"/>
      <c r="X177" s="1432"/>
      <c r="Y177" s="1432"/>
      <c r="Z177" s="1432"/>
    </row>
    <row r="178" spans="1:26" ht="15.75" customHeight="1">
      <c r="A178" s="1433"/>
      <c r="B178" s="1581"/>
      <c r="C178" s="1573"/>
      <c r="D178" s="1573"/>
      <c r="E178" s="1573"/>
      <c r="F178" s="1449"/>
      <c r="G178" s="1449"/>
      <c r="H178" s="1449"/>
      <c r="I178" s="1449"/>
      <c r="J178" s="1449"/>
      <c r="K178" s="1449"/>
      <c r="L178" s="1449"/>
      <c r="M178" s="1449"/>
      <c r="N178" s="1449"/>
      <c r="O178" s="1449"/>
      <c r="P178" s="1449"/>
      <c r="Q178" s="1448"/>
      <c r="R178" s="1447"/>
      <c r="S178" s="1432"/>
      <c r="T178" s="1432"/>
      <c r="U178" s="1432"/>
      <c r="V178" s="1432"/>
      <c r="W178" s="1432"/>
      <c r="X178" s="1432"/>
      <c r="Y178" s="1432"/>
      <c r="Z178" s="1432"/>
    </row>
    <row r="179" spans="1:26" ht="15.75" customHeight="1">
      <c r="A179" s="1433"/>
      <c r="B179" s="1580"/>
      <c r="C179" s="1575"/>
      <c r="D179" s="1575"/>
      <c r="E179" s="1575"/>
      <c r="F179" s="1576"/>
      <c r="G179" s="1576"/>
      <c r="H179" s="1576"/>
      <c r="I179" s="1576"/>
      <c r="J179" s="1576"/>
      <c r="K179" s="1576"/>
      <c r="L179" s="1576"/>
      <c r="M179" s="1576"/>
      <c r="N179" s="1576"/>
      <c r="O179" s="1576"/>
      <c r="P179" s="1576"/>
      <c r="Q179" s="1577"/>
      <c r="R179" s="1447"/>
      <c r="S179" s="1432"/>
      <c r="T179" s="1432"/>
      <c r="U179" s="1432"/>
      <c r="V179" s="1432"/>
      <c r="W179" s="1432"/>
      <c r="X179" s="1432"/>
      <c r="Y179" s="1432"/>
      <c r="Z179" s="1432"/>
    </row>
    <row r="180" spans="1:26" ht="15.75" customHeight="1">
      <c r="A180" s="1433"/>
      <c r="B180" s="1581" t="s">
        <v>921</v>
      </c>
      <c r="C180" s="1573"/>
      <c r="D180" s="1573"/>
      <c r="E180" s="1573"/>
      <c r="F180" s="1449"/>
      <c r="G180" s="1449"/>
      <c r="H180" s="1449"/>
      <c r="I180" s="1449"/>
      <c r="J180" s="1449"/>
      <c r="K180" s="1449"/>
      <c r="L180" s="1449"/>
      <c r="M180" s="1449"/>
      <c r="N180" s="1449"/>
      <c r="O180" s="1449"/>
      <c r="P180" s="1449"/>
      <c r="Q180" s="1448"/>
      <c r="R180" s="1447"/>
      <c r="S180" s="1432"/>
      <c r="T180" s="1432"/>
      <c r="U180" s="1432"/>
      <c r="V180" s="1432"/>
      <c r="W180" s="1432"/>
      <c r="X180" s="1432"/>
      <c r="Y180" s="1432"/>
      <c r="Z180" s="1432"/>
    </row>
    <row r="181" spans="1:26" ht="15.75" customHeight="1">
      <c r="A181" s="1433"/>
      <c r="B181" s="1580"/>
      <c r="C181" s="1575"/>
      <c r="D181" s="1575"/>
      <c r="E181" s="1575"/>
      <c r="F181" s="1576"/>
      <c r="G181" s="1576"/>
      <c r="H181" s="1576"/>
      <c r="I181" s="1576"/>
      <c r="J181" s="1576"/>
      <c r="K181" s="1576"/>
      <c r="L181" s="1576"/>
      <c r="M181" s="1576"/>
      <c r="N181" s="1576"/>
      <c r="O181" s="1576"/>
      <c r="P181" s="1576"/>
      <c r="Q181" s="1577"/>
      <c r="R181" s="1447"/>
      <c r="S181" s="1432"/>
      <c r="T181" s="1432"/>
      <c r="U181" s="1432"/>
      <c r="V181" s="1432"/>
      <c r="W181" s="1432"/>
      <c r="X181" s="1432"/>
      <c r="Y181" s="1432"/>
      <c r="Z181" s="1432"/>
    </row>
    <row r="182" spans="1:26" ht="15.75" customHeight="1">
      <c r="A182" s="1433"/>
      <c r="B182" s="1581"/>
      <c r="C182" s="1573"/>
      <c r="D182" s="1573"/>
      <c r="E182" s="1573"/>
      <c r="F182" s="1449"/>
      <c r="G182" s="1449"/>
      <c r="H182" s="1449"/>
      <c r="I182" s="1449"/>
      <c r="J182" s="1449"/>
      <c r="K182" s="1449"/>
      <c r="L182" s="1449"/>
      <c r="M182" s="1449"/>
      <c r="N182" s="1449"/>
      <c r="O182" s="1449"/>
      <c r="P182" s="1449"/>
      <c r="Q182" s="1448"/>
      <c r="R182" s="1447"/>
      <c r="S182" s="1432"/>
      <c r="T182" s="1432"/>
      <c r="U182" s="1432"/>
      <c r="V182" s="1432"/>
      <c r="W182" s="1432"/>
      <c r="X182" s="1432"/>
      <c r="Y182" s="1432"/>
      <c r="Z182" s="1432"/>
    </row>
    <row r="183" spans="1:26" ht="15.75" customHeight="1">
      <c r="A183" s="1433"/>
      <c r="B183" s="1580" t="s">
        <v>1619</v>
      </c>
      <c r="C183" s="1575"/>
      <c r="D183" s="1575"/>
      <c r="E183" s="1575"/>
      <c r="F183" s="1576"/>
      <c r="G183" s="1576"/>
      <c r="H183" s="1576"/>
      <c r="I183" s="1576"/>
      <c r="J183" s="1576"/>
      <c r="K183" s="1576"/>
      <c r="L183" s="1576"/>
      <c r="M183" s="1576"/>
      <c r="N183" s="1576"/>
      <c r="O183" s="1576"/>
      <c r="P183" s="1576"/>
      <c r="Q183" s="1577"/>
      <c r="R183" s="1447"/>
      <c r="S183" s="1432"/>
      <c r="T183" s="1432"/>
      <c r="U183" s="1432"/>
      <c r="V183" s="1432"/>
      <c r="W183" s="1432"/>
      <c r="X183" s="1432"/>
      <c r="Y183" s="1432"/>
      <c r="Z183" s="1432"/>
    </row>
    <row r="184" spans="1:26" ht="15.75" customHeight="1">
      <c r="A184" s="1433"/>
      <c r="B184" s="1581"/>
      <c r="C184" s="1573"/>
      <c r="D184" s="1573"/>
      <c r="E184" s="1573"/>
      <c r="F184" s="1449"/>
      <c r="G184" s="1449"/>
      <c r="H184" s="1449"/>
      <c r="I184" s="1449"/>
      <c r="J184" s="1449"/>
      <c r="K184" s="1449"/>
      <c r="L184" s="1449"/>
      <c r="M184" s="1449"/>
      <c r="N184" s="1449"/>
      <c r="O184" s="1449"/>
      <c r="P184" s="1449"/>
      <c r="Q184" s="1448"/>
      <c r="R184" s="1447"/>
      <c r="S184" s="1432"/>
      <c r="T184" s="1432"/>
      <c r="U184" s="1432"/>
      <c r="V184" s="1432"/>
      <c r="W184" s="1432"/>
      <c r="X184" s="1432"/>
      <c r="Y184" s="1432"/>
      <c r="Z184" s="1432"/>
    </row>
    <row r="185" spans="1:26" ht="15.75" customHeight="1">
      <c r="A185" s="1433"/>
      <c r="B185" s="1574"/>
      <c r="C185" s="1575"/>
      <c r="D185" s="1575"/>
      <c r="E185" s="1575"/>
      <c r="F185" s="1576"/>
      <c r="G185" s="1576"/>
      <c r="H185" s="1576"/>
      <c r="I185" s="1576"/>
      <c r="J185" s="1576"/>
      <c r="K185" s="1576"/>
      <c r="L185" s="1576"/>
      <c r="M185" s="1576"/>
      <c r="N185" s="1576"/>
      <c r="O185" s="1576"/>
      <c r="P185" s="1576"/>
      <c r="Q185" s="1577"/>
      <c r="R185" s="1447"/>
      <c r="S185" s="1432"/>
      <c r="T185" s="1432"/>
      <c r="U185" s="1432"/>
      <c r="V185" s="1432"/>
      <c r="W185" s="1432"/>
      <c r="X185" s="1432"/>
      <c r="Y185" s="1432"/>
      <c r="Z185" s="1432"/>
    </row>
    <row r="186" spans="1:26" ht="15.75" customHeight="1">
      <c r="A186" s="1433"/>
      <c r="B186" s="1462" t="s">
        <v>1660</v>
      </c>
      <c r="C186" s="1457"/>
      <c r="D186" s="1457"/>
      <c r="E186" s="1457"/>
      <c r="F186" s="1457"/>
      <c r="G186" s="1457"/>
      <c r="H186" s="1457"/>
      <c r="I186" s="1457"/>
      <c r="J186" s="1457"/>
      <c r="K186" s="1457"/>
      <c r="L186" s="1457"/>
      <c r="M186" s="1457"/>
      <c r="N186" s="1457"/>
      <c r="O186" s="1449"/>
      <c r="P186" s="1449"/>
      <c r="Q186" s="1448"/>
      <c r="R186" s="1447"/>
      <c r="S186" s="1432"/>
      <c r="T186" s="1432"/>
      <c r="U186" s="1432"/>
      <c r="V186" s="1432"/>
      <c r="W186" s="1432"/>
      <c r="X186" s="1432"/>
      <c r="Y186" s="1432"/>
      <c r="Z186" s="1432"/>
    </row>
    <row r="187" spans="1:26" ht="15.75" customHeight="1">
      <c r="A187" s="1433"/>
      <c r="B187" s="1461" t="s">
        <v>1642</v>
      </c>
      <c r="C187" s="1459" t="s">
        <v>1641</v>
      </c>
      <c r="D187" s="1459" t="s">
        <v>1640</v>
      </c>
      <c r="E187" s="1459"/>
      <c r="F187" s="1459" t="s">
        <v>1639</v>
      </c>
      <c r="G187" s="1459" t="s">
        <v>1638</v>
      </c>
      <c r="H187" s="1459" t="s">
        <v>1637</v>
      </c>
      <c r="I187" s="1460" t="s">
        <v>2710</v>
      </c>
      <c r="J187" s="1459" t="s">
        <v>1636</v>
      </c>
      <c r="K187" s="1457"/>
      <c r="L187" s="1459" t="s">
        <v>1635</v>
      </c>
      <c r="M187" s="1459" t="s">
        <v>1634</v>
      </c>
      <c r="N187" s="1459" t="s">
        <v>1633</v>
      </c>
      <c r="O187" s="1576"/>
      <c r="P187" s="1576"/>
      <c r="Q187" s="1577"/>
      <c r="R187" s="1447"/>
      <c r="S187" s="1432"/>
      <c r="T187" s="1432"/>
      <c r="U187" s="1432"/>
      <c r="V187" s="1432"/>
      <c r="W187" s="1432"/>
      <c r="X187" s="1432"/>
      <c r="Y187" s="1432"/>
      <c r="Z187" s="1432"/>
    </row>
    <row r="188" spans="1:26" ht="15.75" customHeight="1">
      <c r="A188" s="1433"/>
      <c r="B188" s="1578"/>
      <c r="C188" s="1573"/>
      <c r="D188" s="1573"/>
      <c r="E188" s="1573"/>
      <c r="F188" s="1449"/>
      <c r="G188" s="1449"/>
      <c r="H188" s="1449"/>
      <c r="I188" s="1449"/>
      <c r="J188" s="1449"/>
      <c r="K188" s="1449"/>
      <c r="L188" s="1449"/>
      <c r="M188" s="1449"/>
      <c r="N188" s="1449"/>
      <c r="O188" s="1449"/>
      <c r="P188" s="1449"/>
      <c r="Q188" s="1448"/>
      <c r="R188" s="1447"/>
      <c r="S188" s="1432"/>
      <c r="T188" s="1432"/>
      <c r="U188" s="1432"/>
      <c r="V188" s="1432"/>
      <c r="W188" s="1432"/>
      <c r="X188" s="1432"/>
      <c r="Y188" s="1432"/>
      <c r="Z188" s="1432"/>
    </row>
    <row r="189" spans="1:26" ht="15.75" customHeight="1">
      <c r="A189" s="1433"/>
      <c r="B189" s="1970" t="s">
        <v>1595</v>
      </c>
      <c r="C189" s="1971"/>
      <c r="D189" s="1971"/>
      <c r="E189" s="1971"/>
      <c r="F189" s="1971"/>
      <c r="G189" s="1971"/>
      <c r="H189" s="1971"/>
      <c r="I189" s="1971"/>
      <c r="J189" s="1971"/>
      <c r="K189" s="1971"/>
      <c r="L189" s="1971"/>
      <c r="M189" s="1971"/>
      <c r="N189" s="1971"/>
      <c r="O189" s="1971"/>
      <c r="P189" s="1971"/>
      <c r="Q189" s="1972"/>
      <c r="R189" s="1432"/>
      <c r="S189" s="1432"/>
      <c r="T189" s="1432"/>
      <c r="U189" s="1432"/>
      <c r="V189" s="1432"/>
      <c r="W189" s="1432"/>
      <c r="X189" s="1432"/>
      <c r="Y189" s="1432"/>
      <c r="Z189" s="1432"/>
    </row>
    <row r="190" spans="1:26" ht="15.75" customHeight="1">
      <c r="A190" s="1433"/>
      <c r="B190" s="1973"/>
      <c r="C190" s="1974"/>
      <c r="D190" s="1974"/>
      <c r="E190" s="1974"/>
      <c r="F190" s="1974"/>
      <c r="G190" s="1974"/>
      <c r="H190" s="1974"/>
      <c r="I190" s="1974"/>
      <c r="J190" s="1974"/>
      <c r="K190" s="1974"/>
      <c r="L190" s="1974"/>
      <c r="M190" s="1974"/>
      <c r="N190" s="1974"/>
      <c r="O190" s="1974"/>
      <c r="P190" s="1974"/>
      <c r="Q190" s="1975"/>
      <c r="R190" s="1432"/>
      <c r="S190" s="1432"/>
      <c r="T190" s="1432"/>
      <c r="U190" s="1432"/>
      <c r="V190" s="1432"/>
      <c r="W190" s="1432"/>
      <c r="X190" s="1432"/>
      <c r="Y190" s="1432"/>
      <c r="Z190" s="1432"/>
    </row>
    <row r="191" spans="1:26" ht="15.75" customHeight="1">
      <c r="A191" s="1433"/>
      <c r="B191" s="1438"/>
      <c r="C191" s="1438"/>
      <c r="D191" s="1438"/>
      <c r="E191" s="1438"/>
      <c r="F191" s="1438"/>
      <c r="G191" s="1438"/>
      <c r="H191" s="1438"/>
      <c r="I191" s="1438"/>
      <c r="J191" s="1438"/>
      <c r="K191" s="1438"/>
      <c r="L191" s="1438"/>
      <c r="M191" s="1438"/>
      <c r="N191" s="1438"/>
      <c r="O191" s="1438"/>
      <c r="P191" s="1438"/>
      <c r="Q191" s="1438"/>
      <c r="R191" s="1432"/>
      <c r="S191" s="1432"/>
      <c r="T191" s="1432"/>
      <c r="U191" s="1432"/>
      <c r="V191" s="1432"/>
      <c r="W191" s="1432"/>
      <c r="X191" s="1432"/>
      <c r="Y191" s="1432"/>
      <c r="Z191" s="1432"/>
    </row>
    <row r="192" spans="1:26" s="2092" customFormat="1" ht="34.5" customHeight="1">
      <c r="A192" s="2087"/>
      <c r="B192" s="2088" t="s">
        <v>1618</v>
      </c>
      <c r="C192" s="2089"/>
      <c r="D192" s="2089"/>
      <c r="E192" s="2089"/>
      <c r="F192" s="2089"/>
      <c r="G192" s="2089"/>
      <c r="H192" s="2089"/>
      <c r="I192" s="2089"/>
      <c r="J192" s="2089"/>
      <c r="K192" s="2089"/>
      <c r="L192" s="2089"/>
      <c r="M192" s="2089"/>
      <c r="N192" s="2089"/>
      <c r="O192" s="2089"/>
      <c r="P192" s="2089"/>
      <c r="Q192" s="2090"/>
      <c r="R192" s="2091"/>
      <c r="S192" s="2091"/>
      <c r="T192" s="2091"/>
      <c r="U192" s="2091"/>
      <c r="V192" s="2091"/>
      <c r="W192" s="2091"/>
      <c r="X192" s="2091"/>
      <c r="Y192" s="2091"/>
      <c r="Z192" s="2091"/>
    </row>
    <row r="193" spans="1:26" ht="15.75" customHeight="1">
      <c r="A193" s="1433"/>
      <c r="B193" s="1903" t="s">
        <v>1611</v>
      </c>
      <c r="C193" s="1904" t="s">
        <v>1610</v>
      </c>
      <c r="D193" s="1904" t="s">
        <v>1609</v>
      </c>
      <c r="E193" s="1904" t="s">
        <v>1608</v>
      </c>
      <c r="F193" s="1905" t="s">
        <v>1607</v>
      </c>
      <c r="G193" s="1905" t="s">
        <v>1606</v>
      </c>
      <c r="H193" s="1906" t="s">
        <v>1605</v>
      </c>
      <c r="I193" s="1906" t="s">
        <v>1604</v>
      </c>
      <c r="J193" s="1907" t="s">
        <v>1603</v>
      </c>
      <c r="K193" s="1907" t="s">
        <v>1602</v>
      </c>
      <c r="L193" s="1908" t="s">
        <v>1601</v>
      </c>
      <c r="M193" s="1908" t="s">
        <v>1600</v>
      </c>
      <c r="N193" s="1908" t="s">
        <v>1599</v>
      </c>
      <c r="O193" s="1908" t="s">
        <v>1598</v>
      </c>
      <c r="P193" s="1908" t="s">
        <v>1597</v>
      </c>
      <c r="Q193" s="1909" t="s">
        <v>1596</v>
      </c>
      <c r="R193" s="1432"/>
      <c r="S193" s="1432"/>
      <c r="T193" s="1432"/>
      <c r="U193" s="1432"/>
      <c r="V193" s="1432"/>
      <c r="W193" s="1432"/>
      <c r="X193" s="1432"/>
      <c r="Y193" s="1432"/>
      <c r="Z193" s="1432"/>
    </row>
    <row r="194" spans="1:26" ht="15.75" customHeight="1">
      <c r="A194" s="1433"/>
      <c r="B194" s="1442" t="s">
        <v>1625</v>
      </c>
      <c r="C194" s="1595"/>
      <c r="D194" s="1595"/>
      <c r="E194" s="1595"/>
      <c r="F194" s="1596"/>
      <c r="G194" s="1596"/>
      <c r="H194" s="1596"/>
      <c r="I194" s="1596"/>
      <c r="J194" s="1596"/>
      <c r="K194" s="1596"/>
      <c r="L194" s="1596"/>
      <c r="M194" s="1596"/>
      <c r="N194" s="1596"/>
      <c r="O194" s="1596"/>
      <c r="P194" s="1596"/>
      <c r="Q194" s="1597"/>
      <c r="R194" s="1432"/>
      <c r="S194" s="1432"/>
      <c r="T194" s="1432"/>
      <c r="U194" s="1432"/>
      <c r="V194" s="1432"/>
      <c r="W194" s="1432"/>
      <c r="X194" s="1432"/>
      <c r="Y194" s="1432"/>
      <c r="Z194" s="1432"/>
    </row>
    <row r="195" spans="1:26" ht="15.75" customHeight="1">
      <c r="A195" s="1433"/>
      <c r="B195" s="1571"/>
      <c r="C195" s="1575"/>
      <c r="D195" s="1575"/>
      <c r="E195" s="1575"/>
      <c r="F195" s="1576"/>
      <c r="G195" s="1576"/>
      <c r="H195" s="1576"/>
      <c r="I195" s="1576"/>
      <c r="J195" s="1576"/>
      <c r="K195" s="1576"/>
      <c r="L195" s="1576"/>
      <c r="M195" s="1576"/>
      <c r="N195" s="1576"/>
      <c r="O195" s="1576"/>
      <c r="P195" s="1576"/>
      <c r="Q195" s="1577"/>
      <c r="R195" s="1432"/>
      <c r="S195" s="1432"/>
      <c r="T195" s="1432"/>
      <c r="U195" s="1432"/>
      <c r="V195" s="1432"/>
      <c r="W195" s="1432"/>
      <c r="X195" s="1432"/>
      <c r="Y195" s="1432"/>
      <c r="Z195" s="1432"/>
    </row>
    <row r="196" spans="1:26" ht="15.75" customHeight="1">
      <c r="A196" s="1433"/>
      <c r="B196" s="1580" t="s">
        <v>1621</v>
      </c>
      <c r="C196" s="1573"/>
      <c r="D196" s="1573"/>
      <c r="E196" s="1573"/>
      <c r="F196" s="1449"/>
      <c r="G196" s="1449"/>
      <c r="H196" s="1449"/>
      <c r="I196" s="1449"/>
      <c r="J196" s="1449"/>
      <c r="K196" s="1449"/>
      <c r="L196" s="1449"/>
      <c r="M196" s="1449"/>
      <c r="N196" s="1449"/>
      <c r="O196" s="1449"/>
      <c r="P196" s="1449"/>
      <c r="Q196" s="1448"/>
      <c r="R196" s="1432"/>
      <c r="S196" s="1432"/>
      <c r="T196" s="1432"/>
      <c r="U196" s="1432"/>
      <c r="V196" s="1432"/>
      <c r="W196" s="1432"/>
      <c r="X196" s="1432"/>
      <c r="Y196" s="1432"/>
      <c r="Z196" s="1432"/>
    </row>
    <row r="197" spans="1:26" ht="15.75" customHeight="1">
      <c r="A197" s="1433"/>
      <c r="B197" s="1581"/>
      <c r="C197" s="1575"/>
      <c r="D197" s="1575"/>
      <c r="E197" s="1575"/>
      <c r="F197" s="1576"/>
      <c r="G197" s="1576"/>
      <c r="H197" s="1576"/>
      <c r="I197" s="1576"/>
      <c r="J197" s="1576"/>
      <c r="K197" s="1576"/>
      <c r="L197" s="1576"/>
      <c r="M197" s="1576"/>
      <c r="N197" s="1576"/>
      <c r="O197" s="1576"/>
      <c r="P197" s="1576"/>
      <c r="Q197" s="1577"/>
      <c r="R197" s="1432"/>
      <c r="S197" s="1432"/>
      <c r="T197" s="1432"/>
      <c r="U197" s="1432"/>
      <c r="V197" s="1432"/>
      <c r="W197" s="1432"/>
      <c r="X197" s="1432"/>
      <c r="Y197" s="1432"/>
      <c r="Z197" s="1432"/>
    </row>
    <row r="198" spans="1:26" ht="15.75" customHeight="1">
      <c r="A198" s="1433"/>
      <c r="B198" s="1580" t="s">
        <v>1620</v>
      </c>
      <c r="C198" s="1573"/>
      <c r="D198" s="1573"/>
      <c r="E198" s="1573"/>
      <c r="F198" s="1449"/>
      <c r="G198" s="1449"/>
      <c r="H198" s="1449"/>
      <c r="I198" s="1449"/>
      <c r="J198" s="1449"/>
      <c r="K198" s="1449"/>
      <c r="L198" s="1449"/>
      <c r="M198" s="1449"/>
      <c r="N198" s="1449"/>
      <c r="O198" s="1449"/>
      <c r="P198" s="1449"/>
      <c r="Q198" s="1448"/>
      <c r="R198" s="1432"/>
      <c r="S198" s="1432"/>
      <c r="T198" s="1432"/>
      <c r="U198" s="1432"/>
      <c r="V198" s="1432"/>
      <c r="W198" s="1432"/>
      <c r="X198" s="1432"/>
      <c r="Y198" s="1432"/>
      <c r="Z198" s="1432"/>
    </row>
    <row r="199" spans="1:26" ht="15.75" customHeight="1">
      <c r="A199" s="1433"/>
      <c r="B199" s="1581"/>
      <c r="C199" s="1575"/>
      <c r="D199" s="1575"/>
      <c r="E199" s="1575"/>
      <c r="F199" s="1576"/>
      <c r="G199" s="1576"/>
      <c r="H199" s="1576"/>
      <c r="I199" s="1576"/>
      <c r="J199" s="1576"/>
      <c r="K199" s="1576"/>
      <c r="L199" s="1576"/>
      <c r="M199" s="1576"/>
      <c r="N199" s="1576"/>
      <c r="O199" s="1576"/>
      <c r="P199" s="1576"/>
      <c r="Q199" s="1577"/>
      <c r="R199" s="1432"/>
      <c r="S199" s="1432"/>
      <c r="T199" s="1432"/>
      <c r="U199" s="1432"/>
      <c r="V199" s="1432"/>
      <c r="W199" s="1432"/>
      <c r="X199" s="1432"/>
      <c r="Y199" s="1432"/>
      <c r="Z199" s="1432"/>
    </row>
    <row r="200" spans="1:26" ht="15.75" customHeight="1">
      <c r="A200" s="1433"/>
      <c r="B200" s="1581" t="s">
        <v>921</v>
      </c>
      <c r="C200" s="1573"/>
      <c r="D200" s="1573"/>
      <c r="E200" s="1573"/>
      <c r="F200" s="1449"/>
      <c r="G200" s="1449"/>
      <c r="H200" s="1449"/>
      <c r="I200" s="1449"/>
      <c r="J200" s="1449"/>
      <c r="K200" s="1449"/>
      <c r="L200" s="1449"/>
      <c r="M200" s="1449"/>
      <c r="N200" s="1449"/>
      <c r="O200" s="1449"/>
      <c r="P200" s="1449"/>
      <c r="Q200" s="1448"/>
      <c r="R200" s="1432"/>
      <c r="S200" s="1432"/>
      <c r="T200" s="1432"/>
      <c r="U200" s="1432"/>
      <c r="V200" s="1432"/>
      <c r="W200" s="1432"/>
      <c r="X200" s="1432"/>
      <c r="Y200" s="1432"/>
      <c r="Z200" s="1432"/>
    </row>
    <row r="201" spans="1:26" ht="15.75" customHeight="1">
      <c r="A201" s="1433"/>
      <c r="B201" s="1581"/>
      <c r="C201" s="1575"/>
      <c r="D201" s="1575"/>
      <c r="E201" s="1575"/>
      <c r="F201" s="1576"/>
      <c r="G201" s="1576"/>
      <c r="H201" s="1576"/>
      <c r="I201" s="1576"/>
      <c r="J201" s="1576"/>
      <c r="K201" s="1576"/>
      <c r="L201" s="1576"/>
      <c r="M201" s="1576"/>
      <c r="N201" s="1576"/>
      <c r="O201" s="1576"/>
      <c r="P201" s="1576"/>
      <c r="Q201" s="1577"/>
      <c r="R201" s="1432"/>
      <c r="S201" s="1432"/>
      <c r="T201" s="1432"/>
      <c r="U201" s="1432"/>
      <c r="V201" s="1432"/>
      <c r="W201" s="1432"/>
      <c r="X201" s="1432"/>
      <c r="Y201" s="1432"/>
      <c r="Z201" s="1432"/>
    </row>
    <row r="202" spans="1:26" ht="15.75" customHeight="1">
      <c r="A202" s="1433"/>
      <c r="B202" s="1581" t="s">
        <v>1623</v>
      </c>
      <c r="C202" s="1573"/>
      <c r="D202" s="1573"/>
      <c r="E202" s="1573"/>
      <c r="F202" s="1449"/>
      <c r="G202" s="1449"/>
      <c r="H202" s="1449"/>
      <c r="I202" s="1449"/>
      <c r="J202" s="1449"/>
      <c r="K202" s="1449"/>
      <c r="L202" s="1449"/>
      <c r="M202" s="1449"/>
      <c r="N202" s="1449"/>
      <c r="O202" s="1449"/>
      <c r="P202" s="1449"/>
      <c r="Q202" s="1448"/>
      <c r="R202" s="1432"/>
      <c r="S202" s="1432"/>
      <c r="T202" s="1432"/>
      <c r="U202" s="1432"/>
      <c r="V202" s="1432"/>
      <c r="W202" s="1432"/>
      <c r="X202" s="1432"/>
      <c r="Y202" s="1432"/>
      <c r="Z202" s="1432"/>
    </row>
    <row r="203" spans="1:26" ht="15.75" customHeight="1">
      <c r="A203" s="1433"/>
      <c r="B203" s="1581"/>
      <c r="C203" s="1575"/>
      <c r="D203" s="1575"/>
      <c r="E203" s="1575"/>
      <c r="F203" s="1576"/>
      <c r="G203" s="1576"/>
      <c r="H203" s="1576"/>
      <c r="I203" s="1576"/>
      <c r="J203" s="1576"/>
      <c r="K203" s="1576"/>
      <c r="L203" s="1576"/>
      <c r="M203" s="1576"/>
      <c r="N203" s="1576"/>
      <c r="O203" s="1576"/>
      <c r="P203" s="1576"/>
      <c r="Q203" s="1577"/>
      <c r="R203" s="1432"/>
      <c r="S203" s="1432"/>
      <c r="T203" s="1432"/>
      <c r="U203" s="1432"/>
      <c r="V203" s="1432"/>
      <c r="W203" s="1432"/>
      <c r="X203" s="1432"/>
      <c r="Y203" s="1432"/>
      <c r="Z203" s="1432"/>
    </row>
    <row r="204" spans="1:26" ht="15.75" customHeight="1">
      <c r="A204" s="1433"/>
      <c r="B204" s="1581" t="s">
        <v>1619</v>
      </c>
      <c r="C204" s="1573"/>
      <c r="D204" s="1573"/>
      <c r="E204" s="1573"/>
      <c r="F204" s="1449"/>
      <c r="G204" s="1449"/>
      <c r="H204" s="1449"/>
      <c r="I204" s="1449"/>
      <c r="J204" s="1449"/>
      <c r="K204" s="1449"/>
      <c r="L204" s="1449"/>
      <c r="M204" s="1449"/>
      <c r="N204" s="1449"/>
      <c r="O204" s="1449"/>
      <c r="P204" s="1449"/>
      <c r="Q204" s="1448"/>
      <c r="R204" s="1432"/>
      <c r="S204" s="1432"/>
      <c r="T204" s="1432"/>
      <c r="U204" s="1432"/>
      <c r="V204" s="1432"/>
      <c r="W204" s="1432"/>
      <c r="X204" s="1432"/>
      <c r="Y204" s="1432"/>
      <c r="Z204" s="1432"/>
    </row>
    <row r="205" spans="1:26" ht="15.75" customHeight="1">
      <c r="A205" s="1433"/>
      <c r="B205" s="1578"/>
      <c r="C205" s="1575"/>
      <c r="D205" s="1575"/>
      <c r="E205" s="1575"/>
      <c r="F205" s="1576"/>
      <c r="G205" s="1576"/>
      <c r="H205" s="1576"/>
      <c r="I205" s="1576"/>
      <c r="J205" s="1576"/>
      <c r="K205" s="1576"/>
      <c r="L205" s="1576"/>
      <c r="M205" s="1576"/>
      <c r="N205" s="1576"/>
      <c r="O205" s="1576"/>
      <c r="P205" s="1576"/>
      <c r="Q205" s="1577"/>
      <c r="R205" s="1432"/>
      <c r="S205" s="1432"/>
      <c r="T205" s="1432"/>
      <c r="U205" s="1432"/>
      <c r="V205" s="1432"/>
      <c r="W205" s="1432"/>
      <c r="X205" s="1432"/>
      <c r="Y205" s="1432"/>
      <c r="Z205" s="1432"/>
    </row>
    <row r="206" spans="1:26" ht="15.75" customHeight="1">
      <c r="A206" s="1433"/>
      <c r="B206" s="1574"/>
      <c r="C206" s="1573"/>
      <c r="D206" s="1573"/>
      <c r="E206" s="1573"/>
      <c r="F206" s="1449"/>
      <c r="G206" s="1449"/>
      <c r="H206" s="1449"/>
      <c r="I206" s="1449"/>
      <c r="J206" s="1449"/>
      <c r="K206" s="1449"/>
      <c r="L206" s="1449"/>
      <c r="M206" s="1449"/>
      <c r="N206" s="1449"/>
      <c r="O206" s="1449"/>
      <c r="P206" s="1449"/>
      <c r="Q206" s="1448"/>
      <c r="R206" s="1432"/>
      <c r="S206" s="1432"/>
      <c r="T206" s="1432"/>
      <c r="U206" s="1432"/>
      <c r="V206" s="1432"/>
      <c r="W206" s="1432"/>
      <c r="X206" s="1432"/>
      <c r="Y206" s="1432"/>
      <c r="Z206" s="1432"/>
    </row>
    <row r="207" spans="1:26" ht="15.75" customHeight="1">
      <c r="A207" s="1433"/>
      <c r="B207" s="1442" t="s">
        <v>1622</v>
      </c>
      <c r="C207" s="1441"/>
      <c r="D207" s="1441"/>
      <c r="E207" s="1441"/>
      <c r="F207" s="1441"/>
      <c r="G207" s="1441"/>
      <c r="H207" s="1441"/>
      <c r="I207" s="1441"/>
      <c r="J207" s="1441"/>
      <c r="K207" s="1441"/>
      <c r="L207" s="1441"/>
      <c r="M207" s="1441"/>
      <c r="N207" s="1441"/>
      <c r="O207" s="1441"/>
      <c r="P207" s="1441"/>
      <c r="Q207" s="1440"/>
      <c r="R207" s="1432"/>
      <c r="S207" s="1432"/>
      <c r="T207" s="1432"/>
      <c r="U207" s="1432"/>
      <c r="V207" s="1432"/>
      <c r="W207" s="1432"/>
      <c r="X207" s="1432"/>
      <c r="Y207" s="1432"/>
      <c r="Z207" s="1432"/>
    </row>
    <row r="208" spans="1:26" ht="15.75" customHeight="1">
      <c r="A208" s="1433"/>
      <c r="B208" s="1574"/>
      <c r="C208" s="1573"/>
      <c r="D208" s="1573"/>
      <c r="E208" s="1573"/>
      <c r="F208" s="1449"/>
      <c r="G208" s="1449"/>
      <c r="H208" s="1449"/>
      <c r="I208" s="1449"/>
      <c r="J208" s="1449"/>
      <c r="K208" s="1449"/>
      <c r="L208" s="1449"/>
      <c r="M208" s="1449"/>
      <c r="N208" s="1449"/>
      <c r="O208" s="1449"/>
      <c r="P208" s="1449"/>
      <c r="Q208" s="1448"/>
      <c r="R208" s="1432"/>
      <c r="S208" s="1432"/>
      <c r="T208" s="1432"/>
      <c r="U208" s="1432"/>
      <c r="V208" s="1432"/>
      <c r="W208" s="1432"/>
      <c r="X208" s="1432"/>
      <c r="Y208" s="1432"/>
      <c r="Z208" s="1432"/>
    </row>
    <row r="209" spans="1:26" ht="15.75" customHeight="1">
      <c r="A209" s="1433"/>
      <c r="B209" s="1581" t="s">
        <v>1621</v>
      </c>
      <c r="C209" s="1575"/>
      <c r="D209" s="1575"/>
      <c r="E209" s="1575"/>
      <c r="F209" s="1576"/>
      <c r="G209" s="1576"/>
      <c r="H209" s="1576"/>
      <c r="I209" s="1576"/>
      <c r="J209" s="1576"/>
      <c r="K209" s="1576"/>
      <c r="L209" s="1576"/>
      <c r="M209" s="1576"/>
      <c r="N209" s="1576"/>
      <c r="O209" s="1576"/>
      <c r="P209" s="1576"/>
      <c r="Q209" s="1577"/>
      <c r="R209" s="1432"/>
      <c r="S209" s="1432"/>
      <c r="T209" s="1432"/>
      <c r="U209" s="1432"/>
      <c r="V209" s="1432"/>
      <c r="W209" s="1432"/>
      <c r="X209" s="1432"/>
      <c r="Y209" s="1432"/>
      <c r="Z209" s="1432"/>
    </row>
    <row r="210" spans="1:26" ht="15.75" customHeight="1">
      <c r="A210" s="1433"/>
      <c r="B210" s="1580"/>
      <c r="C210" s="1573"/>
      <c r="D210" s="1573"/>
      <c r="E210" s="1573"/>
      <c r="F210" s="1449"/>
      <c r="G210" s="1449"/>
      <c r="H210" s="1449"/>
      <c r="I210" s="1449"/>
      <c r="J210" s="1449"/>
      <c r="K210" s="1449"/>
      <c r="L210" s="1449"/>
      <c r="M210" s="1449"/>
      <c r="N210" s="1449"/>
      <c r="O210" s="1449"/>
      <c r="P210" s="1449"/>
      <c r="Q210" s="1448"/>
      <c r="R210" s="1432"/>
      <c r="S210" s="1432"/>
      <c r="T210" s="1432"/>
      <c r="U210" s="1432"/>
      <c r="V210" s="1432"/>
      <c r="W210" s="1432"/>
      <c r="X210" s="1432"/>
      <c r="Y210" s="1432"/>
      <c r="Z210" s="1432"/>
    </row>
    <row r="211" spans="1:26" ht="15.75" customHeight="1">
      <c r="A211" s="1433"/>
      <c r="B211" s="1581"/>
      <c r="C211" s="1575"/>
      <c r="D211" s="1575"/>
      <c r="E211" s="1575"/>
      <c r="F211" s="1576"/>
      <c r="G211" s="1576"/>
      <c r="H211" s="1576"/>
      <c r="I211" s="1576"/>
      <c r="J211" s="1576"/>
      <c r="K211" s="1576"/>
      <c r="L211" s="1576"/>
      <c r="M211" s="1576"/>
      <c r="N211" s="1576"/>
      <c r="O211" s="1576"/>
      <c r="P211" s="1576"/>
      <c r="Q211" s="1577"/>
      <c r="R211" s="1432"/>
      <c r="S211" s="1432"/>
      <c r="T211" s="1432"/>
      <c r="U211" s="1432"/>
      <c r="V211" s="1432"/>
      <c r="W211" s="1432"/>
      <c r="X211" s="1432"/>
      <c r="Y211" s="1432"/>
      <c r="Z211" s="1432"/>
    </row>
    <row r="212" spans="1:26" ht="15.75" customHeight="1">
      <c r="A212" s="1433"/>
      <c r="B212" s="1580" t="s">
        <v>1620</v>
      </c>
      <c r="C212" s="1573"/>
      <c r="D212" s="1573"/>
      <c r="E212" s="1573"/>
      <c r="F212" s="1449"/>
      <c r="G212" s="1449"/>
      <c r="H212" s="1449"/>
      <c r="I212" s="1449"/>
      <c r="J212" s="1449"/>
      <c r="K212" s="1449"/>
      <c r="L212" s="1449"/>
      <c r="M212" s="1449"/>
      <c r="N212" s="1449"/>
      <c r="O212" s="1449"/>
      <c r="P212" s="1449"/>
      <c r="Q212" s="1448"/>
      <c r="R212" s="1432"/>
      <c r="S212" s="1432"/>
      <c r="T212" s="1432"/>
      <c r="U212" s="1432"/>
      <c r="V212" s="1432"/>
      <c r="W212" s="1432"/>
      <c r="X212" s="1432"/>
      <c r="Y212" s="1432"/>
      <c r="Z212" s="1432"/>
    </row>
    <row r="213" spans="1:26" ht="15.75" customHeight="1">
      <c r="A213" s="1433"/>
      <c r="B213" s="1581"/>
      <c r="C213" s="1575"/>
      <c r="D213" s="1575"/>
      <c r="E213" s="1575"/>
      <c r="F213" s="1576"/>
      <c r="G213" s="1576"/>
      <c r="H213" s="1576"/>
      <c r="I213" s="1576"/>
      <c r="J213" s="1576"/>
      <c r="K213" s="1576"/>
      <c r="L213" s="1576"/>
      <c r="M213" s="1576"/>
      <c r="N213" s="1576"/>
      <c r="O213" s="1576"/>
      <c r="P213" s="1576"/>
      <c r="Q213" s="1577"/>
      <c r="R213" s="1432"/>
      <c r="S213" s="1432"/>
      <c r="T213" s="1432"/>
      <c r="U213" s="1432"/>
      <c r="V213" s="1432"/>
      <c r="W213" s="1432"/>
      <c r="X213" s="1432"/>
      <c r="Y213" s="1432"/>
      <c r="Z213" s="1432"/>
    </row>
    <row r="214" spans="1:26" ht="15.75" customHeight="1">
      <c r="A214" s="1433"/>
      <c r="B214" s="1580"/>
      <c r="C214" s="1573"/>
      <c r="D214" s="1573"/>
      <c r="E214" s="1573"/>
      <c r="F214" s="1449"/>
      <c r="G214" s="1449"/>
      <c r="H214" s="1449"/>
      <c r="I214" s="1449"/>
      <c r="J214" s="1449"/>
      <c r="K214" s="1449"/>
      <c r="L214" s="1449"/>
      <c r="M214" s="1449"/>
      <c r="N214" s="1449"/>
      <c r="O214" s="1449"/>
      <c r="P214" s="1449"/>
      <c r="Q214" s="1448"/>
      <c r="R214" s="1432"/>
      <c r="S214" s="1432"/>
      <c r="T214" s="1432"/>
      <c r="U214" s="1432"/>
      <c r="V214" s="1432"/>
      <c r="W214" s="1432"/>
      <c r="X214" s="1432"/>
      <c r="Y214" s="1432"/>
      <c r="Z214" s="1432"/>
    </row>
    <row r="215" spans="1:26" ht="15.75" customHeight="1">
      <c r="A215" s="1433"/>
      <c r="B215" s="1581" t="s">
        <v>480</v>
      </c>
      <c r="C215" s="1575"/>
      <c r="D215" s="1575"/>
      <c r="E215" s="1575"/>
      <c r="F215" s="1576"/>
      <c r="G215" s="1576"/>
      <c r="H215" s="1576"/>
      <c r="I215" s="1576"/>
      <c r="J215" s="1576"/>
      <c r="K215" s="1576"/>
      <c r="L215" s="1576"/>
      <c r="M215" s="1576"/>
      <c r="N215" s="1576"/>
      <c r="O215" s="1576"/>
      <c r="P215" s="1576"/>
      <c r="Q215" s="1577"/>
      <c r="R215" s="1432"/>
      <c r="S215" s="1432"/>
      <c r="T215" s="1432"/>
      <c r="U215" s="1432"/>
      <c r="V215" s="1432"/>
      <c r="W215" s="1432"/>
      <c r="X215" s="1432"/>
      <c r="Y215" s="1432"/>
      <c r="Z215" s="1432"/>
    </row>
    <row r="216" spans="1:26" ht="15.75" customHeight="1">
      <c r="A216" s="1433"/>
      <c r="B216" s="1580"/>
      <c r="C216" s="1573"/>
      <c r="D216" s="1573"/>
      <c r="E216" s="1573"/>
      <c r="F216" s="1449"/>
      <c r="G216" s="1449"/>
      <c r="H216" s="1449"/>
      <c r="I216" s="1449"/>
      <c r="J216" s="1449"/>
      <c r="K216" s="1449"/>
      <c r="L216" s="1449"/>
      <c r="M216" s="1449"/>
      <c r="N216" s="1449"/>
      <c r="O216" s="1449"/>
      <c r="P216" s="1449"/>
      <c r="Q216" s="1448"/>
      <c r="R216" s="1432"/>
      <c r="S216" s="1432"/>
      <c r="T216" s="1432"/>
      <c r="U216" s="1432"/>
      <c r="V216" s="1432"/>
      <c r="W216" s="1432"/>
      <c r="X216" s="1432"/>
      <c r="Y216" s="1432"/>
      <c r="Z216" s="1432"/>
    </row>
    <row r="217" spans="1:26" ht="15.75" customHeight="1">
      <c r="A217" s="1433"/>
      <c r="B217" s="1581"/>
      <c r="C217" s="1575"/>
      <c r="D217" s="1575"/>
      <c r="E217" s="1575"/>
      <c r="F217" s="1576"/>
      <c r="G217" s="1576"/>
      <c r="H217" s="1576"/>
      <c r="I217" s="1576"/>
      <c r="J217" s="1576"/>
      <c r="K217" s="1576"/>
      <c r="L217" s="1576"/>
      <c r="M217" s="1576"/>
      <c r="N217" s="1576"/>
      <c r="O217" s="1576"/>
      <c r="P217" s="1576"/>
      <c r="Q217" s="1577"/>
      <c r="R217" s="1432"/>
      <c r="S217" s="1432"/>
      <c r="T217" s="1432"/>
      <c r="U217" s="1432"/>
      <c r="V217" s="1432"/>
      <c r="W217" s="1432"/>
      <c r="X217" s="1432"/>
      <c r="Y217" s="1432"/>
      <c r="Z217" s="1432"/>
    </row>
    <row r="218" spans="1:26" ht="15.75" customHeight="1">
      <c r="A218" s="1433"/>
      <c r="B218" s="1580"/>
      <c r="C218" s="1573"/>
      <c r="D218" s="1573"/>
      <c r="E218" s="1573"/>
      <c r="F218" s="1449"/>
      <c r="G218" s="1449"/>
      <c r="H218" s="1449"/>
      <c r="I218" s="1449"/>
      <c r="J218" s="1449"/>
      <c r="K218" s="1449"/>
      <c r="L218" s="1449"/>
      <c r="M218" s="1449"/>
      <c r="N218" s="1449"/>
      <c r="O218" s="1449"/>
      <c r="P218" s="1449"/>
      <c r="Q218" s="1448"/>
      <c r="R218" s="1432"/>
      <c r="S218" s="1432"/>
      <c r="T218" s="1432"/>
      <c r="U218" s="1432"/>
      <c r="V218" s="1432"/>
      <c r="W218" s="1432"/>
      <c r="X218" s="1432"/>
      <c r="Y218" s="1432"/>
      <c r="Z218" s="1432"/>
    </row>
    <row r="219" spans="1:26" ht="15.75" customHeight="1">
      <c r="A219" s="1433"/>
      <c r="B219" s="1581" t="s">
        <v>921</v>
      </c>
      <c r="C219" s="1575"/>
      <c r="D219" s="1575"/>
      <c r="E219" s="1575"/>
      <c r="F219" s="1576"/>
      <c r="G219" s="1576"/>
      <c r="H219" s="1576"/>
      <c r="I219" s="1576"/>
      <c r="J219" s="1576"/>
      <c r="K219" s="1576"/>
      <c r="L219" s="1576"/>
      <c r="M219" s="1576"/>
      <c r="N219" s="1576"/>
      <c r="O219" s="1576"/>
      <c r="P219" s="1576"/>
      <c r="Q219" s="1577"/>
      <c r="R219" s="1432"/>
      <c r="S219" s="1432"/>
      <c r="T219" s="1432"/>
      <c r="U219" s="1432"/>
      <c r="V219" s="1432"/>
      <c r="W219" s="1432"/>
      <c r="X219" s="1432"/>
      <c r="Y219" s="1432"/>
      <c r="Z219" s="1432"/>
    </row>
    <row r="220" spans="1:26" ht="15.75" customHeight="1">
      <c r="A220" s="1433"/>
      <c r="B220" s="1580"/>
      <c r="C220" s="1573"/>
      <c r="D220" s="1573"/>
      <c r="E220" s="1573"/>
      <c r="F220" s="1449"/>
      <c r="G220" s="1449"/>
      <c r="H220" s="1449"/>
      <c r="I220" s="1449"/>
      <c r="J220" s="1449"/>
      <c r="K220" s="1449"/>
      <c r="L220" s="1449"/>
      <c r="M220" s="1449"/>
      <c r="N220" s="1449"/>
      <c r="O220" s="1449"/>
      <c r="P220" s="1449"/>
      <c r="Q220" s="1448"/>
      <c r="R220" s="1432"/>
      <c r="S220" s="1432"/>
      <c r="T220" s="1432"/>
      <c r="U220" s="1432"/>
      <c r="V220" s="1432"/>
      <c r="W220" s="1432"/>
      <c r="X220" s="1432"/>
      <c r="Y220" s="1432"/>
      <c r="Z220" s="1432"/>
    </row>
    <row r="221" spans="1:26" ht="15.75" customHeight="1">
      <c r="A221" s="1433"/>
      <c r="B221" s="1581"/>
      <c r="C221" s="1575"/>
      <c r="D221" s="1575"/>
      <c r="E221" s="1575"/>
      <c r="F221" s="1576"/>
      <c r="G221" s="1576"/>
      <c r="H221" s="1576"/>
      <c r="I221" s="1576"/>
      <c r="J221" s="1576"/>
      <c r="K221" s="1576"/>
      <c r="L221" s="1576"/>
      <c r="M221" s="1576"/>
      <c r="N221" s="1576"/>
      <c r="O221" s="1576"/>
      <c r="P221" s="1576"/>
      <c r="Q221" s="1577"/>
      <c r="R221" s="1432"/>
      <c r="S221" s="1432"/>
      <c r="T221" s="1432"/>
      <c r="U221" s="1432"/>
      <c r="V221" s="1432"/>
      <c r="W221" s="1432"/>
      <c r="X221" s="1432"/>
      <c r="Y221" s="1432"/>
      <c r="Z221" s="1432"/>
    </row>
    <row r="222" spans="1:26" ht="15.75" customHeight="1">
      <c r="A222" s="1433"/>
      <c r="B222" s="1580" t="s">
        <v>1619</v>
      </c>
      <c r="C222" s="1573"/>
      <c r="D222" s="1573"/>
      <c r="E222" s="1573"/>
      <c r="F222" s="1449"/>
      <c r="G222" s="1449"/>
      <c r="H222" s="1449"/>
      <c r="I222" s="1449"/>
      <c r="J222" s="1449"/>
      <c r="K222" s="1449"/>
      <c r="L222" s="1449"/>
      <c r="M222" s="1449"/>
      <c r="N222" s="1449"/>
      <c r="O222" s="1449"/>
      <c r="P222" s="1449"/>
      <c r="Q222" s="1448"/>
      <c r="R222" s="1432"/>
      <c r="S222" s="1432"/>
      <c r="T222" s="1432"/>
      <c r="U222" s="1432"/>
      <c r="V222" s="1432"/>
      <c r="W222" s="1432"/>
      <c r="X222" s="1432"/>
      <c r="Y222" s="1432"/>
      <c r="Z222" s="1432"/>
    </row>
    <row r="223" spans="1:26" ht="15.75" customHeight="1">
      <c r="A223" s="1433"/>
      <c r="B223" s="1580"/>
      <c r="C223" s="1573"/>
      <c r="D223" s="1573"/>
      <c r="E223" s="1573"/>
      <c r="F223" s="1449"/>
      <c r="G223" s="1449"/>
      <c r="H223" s="1449"/>
      <c r="I223" s="1449"/>
      <c r="J223" s="1449"/>
      <c r="K223" s="1449"/>
      <c r="L223" s="1449"/>
      <c r="M223" s="1449"/>
      <c r="N223" s="1449"/>
      <c r="O223" s="1449"/>
      <c r="P223" s="1449"/>
      <c r="Q223" s="1448"/>
      <c r="R223" s="1432"/>
      <c r="S223" s="1432"/>
      <c r="T223" s="1432"/>
      <c r="U223" s="1432"/>
      <c r="V223" s="1432"/>
      <c r="W223" s="1432"/>
      <c r="X223" s="1432"/>
      <c r="Y223" s="1432"/>
      <c r="Z223" s="1432"/>
    </row>
    <row r="224" spans="1:26" ht="15.75" customHeight="1">
      <c r="A224" s="1433"/>
      <c r="B224" s="1462" t="s">
        <v>1660</v>
      </c>
      <c r="C224" s="1457"/>
      <c r="D224" s="1457"/>
      <c r="E224" s="1457"/>
      <c r="F224" s="1457"/>
      <c r="G224" s="1457"/>
      <c r="H224" s="1457"/>
      <c r="I224" s="1457"/>
      <c r="J224" s="1457"/>
      <c r="K224" s="1457"/>
      <c r="L224" s="1457"/>
      <c r="M224" s="1457"/>
      <c r="N224" s="1457"/>
      <c r="O224" s="1449"/>
      <c r="P224" s="1449"/>
      <c r="Q224" s="1448"/>
      <c r="R224" s="1432"/>
      <c r="S224" s="1432"/>
      <c r="T224" s="1432"/>
      <c r="U224" s="1432"/>
      <c r="V224" s="1432"/>
      <c r="W224" s="1432"/>
      <c r="X224" s="1432"/>
      <c r="Y224" s="1432"/>
      <c r="Z224" s="1432"/>
    </row>
    <row r="225" spans="1:26" ht="15.75" customHeight="1">
      <c r="A225" s="1433"/>
      <c r="B225" s="1461" t="s">
        <v>1642</v>
      </c>
      <c r="C225" s="1459" t="s">
        <v>1641</v>
      </c>
      <c r="D225" s="1459" t="s">
        <v>1640</v>
      </c>
      <c r="E225" s="1459"/>
      <c r="F225" s="1459" t="s">
        <v>1639</v>
      </c>
      <c r="G225" s="1459" t="s">
        <v>1638</v>
      </c>
      <c r="H225" s="1459" t="s">
        <v>1637</v>
      </c>
      <c r="I225" s="1460" t="s">
        <v>2710</v>
      </c>
      <c r="J225" s="1459" t="s">
        <v>1636</v>
      </c>
      <c r="K225" s="1457"/>
      <c r="L225" s="1459" t="s">
        <v>1635</v>
      </c>
      <c r="M225" s="1459" t="s">
        <v>1634</v>
      </c>
      <c r="N225" s="1459" t="s">
        <v>1633</v>
      </c>
      <c r="O225" s="1576"/>
      <c r="P225" s="1576"/>
      <c r="Q225" s="1577"/>
      <c r="R225" s="1432"/>
      <c r="S225" s="1432"/>
      <c r="T225" s="1432"/>
      <c r="U225" s="1432"/>
      <c r="V225" s="1432"/>
      <c r="W225" s="1432"/>
      <c r="X225" s="1432"/>
      <c r="Y225" s="1432"/>
      <c r="Z225" s="1432"/>
    </row>
    <row r="226" spans="1:26" ht="15.75" customHeight="1">
      <c r="A226" s="1433"/>
      <c r="B226" s="1970" t="s">
        <v>1595</v>
      </c>
      <c r="C226" s="1971"/>
      <c r="D226" s="1971"/>
      <c r="E226" s="1971"/>
      <c r="F226" s="1971"/>
      <c r="G226" s="1971"/>
      <c r="H226" s="1971"/>
      <c r="I226" s="1971"/>
      <c r="J226" s="1971"/>
      <c r="K226" s="1971"/>
      <c r="L226" s="1971"/>
      <c r="M226" s="1971"/>
      <c r="N226" s="1971"/>
      <c r="O226" s="1971"/>
      <c r="P226" s="1971"/>
      <c r="Q226" s="1972"/>
      <c r="R226" s="1432"/>
      <c r="S226" s="1432"/>
      <c r="T226" s="1432"/>
      <c r="U226" s="1432"/>
      <c r="V226" s="1432"/>
      <c r="W226" s="1432"/>
      <c r="X226" s="1432"/>
      <c r="Y226" s="1432"/>
      <c r="Z226" s="1432"/>
    </row>
    <row r="227" spans="1:26" ht="15.75" customHeight="1">
      <c r="A227" s="1433"/>
      <c r="B227" s="1973"/>
      <c r="C227" s="1974"/>
      <c r="D227" s="1974"/>
      <c r="E227" s="1974"/>
      <c r="F227" s="1974"/>
      <c r="G227" s="1974"/>
      <c r="H227" s="1974"/>
      <c r="I227" s="1974"/>
      <c r="J227" s="1974"/>
      <c r="K227" s="1974"/>
      <c r="L227" s="1974"/>
      <c r="M227" s="1974"/>
      <c r="N227" s="1974"/>
      <c r="O227" s="1974"/>
      <c r="P227" s="1974"/>
      <c r="Q227" s="1975"/>
      <c r="R227" s="1432"/>
      <c r="S227" s="1432"/>
      <c r="T227" s="1432"/>
      <c r="U227" s="1432"/>
      <c r="V227" s="1432"/>
      <c r="W227" s="1432"/>
      <c r="X227" s="1432"/>
      <c r="Y227" s="1432"/>
      <c r="Z227" s="1432"/>
    </row>
    <row r="228" spans="1:26" ht="15.75" customHeight="1">
      <c r="A228" s="1433"/>
      <c r="B228" s="1438"/>
      <c r="C228" s="1438"/>
      <c r="D228" s="1438"/>
      <c r="E228" s="1438"/>
      <c r="F228" s="1438"/>
      <c r="G228" s="1438"/>
      <c r="H228" s="1438"/>
      <c r="I228" s="1438"/>
      <c r="J228" s="1438"/>
      <c r="K228" s="1438"/>
      <c r="L228" s="1438"/>
      <c r="M228" s="1438"/>
      <c r="N228" s="1438"/>
      <c r="O228" s="1438"/>
      <c r="P228" s="1438"/>
      <c r="Q228" s="1438"/>
      <c r="R228" s="1432"/>
      <c r="S228" s="1432"/>
      <c r="T228" s="1432"/>
      <c r="U228" s="1432"/>
      <c r="V228" s="1432"/>
      <c r="W228" s="1432"/>
      <c r="X228" s="1432"/>
      <c r="Y228" s="1432"/>
      <c r="Z228" s="1432"/>
    </row>
    <row r="229" spans="1:26" s="2092" customFormat="1" ht="34.5" customHeight="1">
      <c r="A229" s="2087"/>
      <c r="B229" s="2088" t="s">
        <v>1617</v>
      </c>
      <c r="C229" s="2089"/>
      <c r="D229" s="2089"/>
      <c r="E229" s="2089"/>
      <c r="F229" s="2089"/>
      <c r="G229" s="2089"/>
      <c r="H229" s="2089"/>
      <c r="I229" s="2089"/>
      <c r="J229" s="2089"/>
      <c r="K229" s="2089"/>
      <c r="L229" s="2089"/>
      <c r="M229" s="2089"/>
      <c r="N229" s="2089"/>
      <c r="O229" s="2089"/>
      <c r="P229" s="2089"/>
      <c r="Q229" s="2090"/>
      <c r="R229" s="2091"/>
      <c r="S229" s="2091"/>
      <c r="T229" s="2091"/>
      <c r="U229" s="2091"/>
      <c r="V229" s="2091"/>
      <c r="W229" s="2091"/>
      <c r="X229" s="2091"/>
      <c r="Y229" s="2091"/>
      <c r="Z229" s="2091"/>
    </row>
    <row r="230" spans="1:26" ht="15.75" customHeight="1">
      <c r="A230" s="1433"/>
      <c r="B230" s="1903" t="s">
        <v>1611</v>
      </c>
      <c r="C230" s="1904" t="s">
        <v>1610</v>
      </c>
      <c r="D230" s="1904" t="s">
        <v>1609</v>
      </c>
      <c r="E230" s="1904" t="s">
        <v>1608</v>
      </c>
      <c r="F230" s="1905" t="s">
        <v>1607</v>
      </c>
      <c r="G230" s="1905" t="s">
        <v>1606</v>
      </c>
      <c r="H230" s="1906" t="s">
        <v>1605</v>
      </c>
      <c r="I230" s="1906" t="s">
        <v>1604</v>
      </c>
      <c r="J230" s="1907" t="s">
        <v>1603</v>
      </c>
      <c r="K230" s="1907" t="s">
        <v>1602</v>
      </c>
      <c r="L230" s="1908" t="s">
        <v>1601</v>
      </c>
      <c r="M230" s="1908" t="s">
        <v>1600</v>
      </c>
      <c r="N230" s="1908" t="s">
        <v>1599</v>
      </c>
      <c r="O230" s="1908" t="s">
        <v>1598</v>
      </c>
      <c r="P230" s="1908" t="s">
        <v>1597</v>
      </c>
      <c r="Q230" s="1909" t="s">
        <v>1596</v>
      </c>
      <c r="R230" s="1432"/>
      <c r="S230" s="1432"/>
      <c r="T230" s="1432"/>
      <c r="U230" s="1432"/>
      <c r="V230" s="1432"/>
      <c r="W230" s="1432"/>
      <c r="X230" s="1432"/>
      <c r="Y230" s="1432"/>
      <c r="Z230" s="1432"/>
    </row>
    <row r="231" spans="1:26" ht="15.75" customHeight="1">
      <c r="A231" s="1433"/>
      <c r="B231" s="1442" t="s">
        <v>1625</v>
      </c>
      <c r="C231" s="1595"/>
      <c r="D231" s="1595"/>
      <c r="E231" s="1595"/>
      <c r="F231" s="1596"/>
      <c r="G231" s="1596"/>
      <c r="H231" s="1596"/>
      <c r="I231" s="1596"/>
      <c r="J231" s="1596"/>
      <c r="K231" s="1596"/>
      <c r="L231" s="1596"/>
      <c r="M231" s="1596"/>
      <c r="N231" s="1596"/>
      <c r="O231" s="1596"/>
      <c r="P231" s="1596"/>
      <c r="Q231" s="1597"/>
      <c r="R231" s="1432"/>
      <c r="S231" s="1432"/>
      <c r="T231" s="1432"/>
      <c r="U231" s="1432"/>
      <c r="V231" s="1432"/>
      <c r="W231" s="1432"/>
      <c r="X231" s="1432"/>
      <c r="Y231" s="1432"/>
      <c r="Z231" s="1432"/>
    </row>
    <row r="232" spans="1:26" ht="15.75" customHeight="1">
      <c r="A232" s="1433"/>
      <c r="B232" s="1571"/>
      <c r="C232" s="1575"/>
      <c r="D232" s="1575"/>
      <c r="E232" s="1575"/>
      <c r="F232" s="1576"/>
      <c r="G232" s="1576"/>
      <c r="H232" s="1576"/>
      <c r="I232" s="1576"/>
      <c r="J232" s="1576"/>
      <c r="K232" s="1576"/>
      <c r="L232" s="1576"/>
      <c r="M232" s="1576"/>
      <c r="N232" s="1576"/>
      <c r="O232" s="1576"/>
      <c r="P232" s="1576"/>
      <c r="Q232" s="1577"/>
      <c r="R232" s="1432"/>
      <c r="S232" s="1432"/>
      <c r="T232" s="1432"/>
      <c r="U232" s="1432"/>
      <c r="V232" s="1432"/>
      <c r="W232" s="1432"/>
      <c r="X232" s="1432"/>
      <c r="Y232" s="1432"/>
      <c r="Z232" s="1432"/>
    </row>
    <row r="233" spans="1:26" ht="15.75" customHeight="1">
      <c r="A233" s="1433"/>
      <c r="B233" s="1580" t="s">
        <v>1621</v>
      </c>
      <c r="C233" s="1573"/>
      <c r="D233" s="1573"/>
      <c r="E233" s="1573"/>
      <c r="F233" s="1449"/>
      <c r="G233" s="1449"/>
      <c r="H233" s="1449"/>
      <c r="I233" s="1449"/>
      <c r="J233" s="1449"/>
      <c r="K233" s="1449"/>
      <c r="L233" s="1449"/>
      <c r="M233" s="1449"/>
      <c r="N233" s="1449"/>
      <c r="O233" s="1449"/>
      <c r="P233" s="1449"/>
      <c r="Q233" s="1448"/>
      <c r="R233" s="1432"/>
      <c r="S233" s="1432"/>
      <c r="T233" s="1432"/>
      <c r="U233" s="1432"/>
      <c r="V233" s="1432"/>
      <c r="W233" s="1432"/>
      <c r="X233" s="1432"/>
      <c r="Y233" s="1432"/>
      <c r="Z233" s="1432"/>
    </row>
    <row r="234" spans="1:26" ht="15.75" customHeight="1">
      <c r="A234" s="1433"/>
      <c r="B234" s="1581"/>
      <c r="C234" s="1575"/>
      <c r="D234" s="1575"/>
      <c r="E234" s="1575"/>
      <c r="F234" s="1576"/>
      <c r="G234" s="1576"/>
      <c r="H234" s="1576"/>
      <c r="I234" s="1576"/>
      <c r="J234" s="1576"/>
      <c r="K234" s="1576"/>
      <c r="L234" s="1576"/>
      <c r="M234" s="1576"/>
      <c r="N234" s="1576"/>
      <c r="O234" s="1576"/>
      <c r="P234" s="1576"/>
      <c r="Q234" s="1577"/>
      <c r="R234" s="1432"/>
      <c r="S234" s="1432"/>
      <c r="T234" s="1432"/>
      <c r="U234" s="1432"/>
      <c r="V234" s="1432"/>
      <c r="W234" s="1432"/>
      <c r="X234" s="1432"/>
      <c r="Y234" s="1432"/>
      <c r="Z234" s="1432"/>
    </row>
    <row r="235" spans="1:26" ht="15.75" customHeight="1">
      <c r="A235" s="1433"/>
      <c r="B235" s="1580" t="s">
        <v>1620</v>
      </c>
      <c r="C235" s="1573"/>
      <c r="D235" s="1573"/>
      <c r="E235" s="1573"/>
      <c r="F235" s="1449"/>
      <c r="G235" s="1449"/>
      <c r="H235" s="1449"/>
      <c r="I235" s="1449"/>
      <c r="J235" s="1449"/>
      <c r="K235" s="1449"/>
      <c r="L235" s="1449"/>
      <c r="M235" s="1449"/>
      <c r="N235" s="1449"/>
      <c r="O235" s="1449"/>
      <c r="P235" s="1449"/>
      <c r="Q235" s="1448"/>
      <c r="R235" s="1432"/>
      <c r="S235" s="1432"/>
      <c r="T235" s="1432"/>
      <c r="U235" s="1432"/>
      <c r="V235" s="1432"/>
      <c r="W235" s="1432"/>
      <c r="X235" s="1432"/>
      <c r="Y235" s="1432"/>
      <c r="Z235" s="1432"/>
    </row>
    <row r="236" spans="1:26" ht="15.75" customHeight="1">
      <c r="A236" s="1433"/>
      <c r="B236" s="1581"/>
      <c r="C236" s="1575"/>
      <c r="D236" s="1575"/>
      <c r="E236" s="1575"/>
      <c r="F236" s="1576"/>
      <c r="G236" s="1576"/>
      <c r="H236" s="1576"/>
      <c r="I236" s="1576"/>
      <c r="J236" s="1576"/>
      <c r="K236" s="1576"/>
      <c r="L236" s="1576"/>
      <c r="M236" s="1576"/>
      <c r="N236" s="1576"/>
      <c r="O236" s="1576"/>
      <c r="P236" s="1576"/>
      <c r="Q236" s="1577"/>
      <c r="R236" s="1432"/>
      <c r="S236" s="1432"/>
      <c r="T236" s="1432"/>
      <c r="U236" s="1432"/>
      <c r="V236" s="1432"/>
      <c r="W236" s="1432"/>
      <c r="X236" s="1432"/>
      <c r="Y236" s="1432"/>
      <c r="Z236" s="1432"/>
    </row>
    <row r="237" spans="1:26" ht="15.75" customHeight="1">
      <c r="A237" s="1433"/>
      <c r="B237" s="1581" t="s">
        <v>921</v>
      </c>
      <c r="C237" s="1573"/>
      <c r="D237" s="1573"/>
      <c r="E237" s="1573"/>
      <c r="F237" s="1449"/>
      <c r="G237" s="1449"/>
      <c r="H237" s="1449"/>
      <c r="I237" s="1449"/>
      <c r="J237" s="1449"/>
      <c r="K237" s="1449"/>
      <c r="L237" s="1449"/>
      <c r="M237" s="1449"/>
      <c r="N237" s="1449"/>
      <c r="O237" s="1449"/>
      <c r="P237" s="1449"/>
      <c r="Q237" s="1448"/>
      <c r="R237" s="1432"/>
      <c r="S237" s="1432"/>
      <c r="T237" s="1432"/>
      <c r="U237" s="1432"/>
      <c r="V237" s="1432"/>
      <c r="W237" s="1432"/>
      <c r="X237" s="1432"/>
      <c r="Y237" s="1432"/>
      <c r="Z237" s="1432"/>
    </row>
    <row r="238" spans="1:26" ht="15.75" customHeight="1">
      <c r="A238" s="1433"/>
      <c r="B238" s="1581"/>
      <c r="C238" s="1575"/>
      <c r="D238" s="1575"/>
      <c r="E238" s="1575"/>
      <c r="F238" s="1576"/>
      <c r="G238" s="1576"/>
      <c r="H238" s="1576"/>
      <c r="I238" s="1576"/>
      <c r="J238" s="1576"/>
      <c r="K238" s="1576"/>
      <c r="L238" s="1576"/>
      <c r="M238" s="1576"/>
      <c r="N238" s="1576"/>
      <c r="O238" s="1576"/>
      <c r="P238" s="1576"/>
      <c r="Q238" s="1577"/>
      <c r="R238" s="1432"/>
      <c r="S238" s="1432"/>
      <c r="T238" s="1432"/>
      <c r="U238" s="1432"/>
      <c r="V238" s="1432"/>
      <c r="W238" s="1432"/>
      <c r="X238" s="1432"/>
      <c r="Y238" s="1432"/>
      <c r="Z238" s="1432"/>
    </row>
    <row r="239" spans="1:26" ht="15.75" customHeight="1">
      <c r="A239" s="1433"/>
      <c r="B239" s="1581" t="s">
        <v>1623</v>
      </c>
      <c r="C239" s="1573"/>
      <c r="D239" s="1573"/>
      <c r="E239" s="1573"/>
      <c r="F239" s="1449"/>
      <c r="G239" s="1449"/>
      <c r="H239" s="1449"/>
      <c r="I239" s="1449"/>
      <c r="J239" s="1449"/>
      <c r="K239" s="1449"/>
      <c r="L239" s="1449"/>
      <c r="M239" s="1449"/>
      <c r="N239" s="1449"/>
      <c r="O239" s="1449"/>
      <c r="P239" s="1449"/>
      <c r="Q239" s="1448"/>
      <c r="R239" s="1432"/>
      <c r="S239" s="1432"/>
      <c r="T239" s="1432"/>
      <c r="U239" s="1432"/>
      <c r="V239" s="1432"/>
      <c r="W239" s="1432"/>
      <c r="X239" s="1432"/>
      <c r="Y239" s="1432"/>
      <c r="Z239" s="1432"/>
    </row>
    <row r="240" spans="1:26" ht="15.75" customHeight="1">
      <c r="A240" s="1433"/>
      <c r="B240" s="1581"/>
      <c r="C240" s="1575"/>
      <c r="D240" s="1575"/>
      <c r="E240" s="1575"/>
      <c r="F240" s="1576"/>
      <c r="G240" s="1576"/>
      <c r="H240" s="1576"/>
      <c r="I240" s="1576"/>
      <c r="J240" s="1576"/>
      <c r="K240" s="1576"/>
      <c r="L240" s="1576"/>
      <c r="M240" s="1576"/>
      <c r="N240" s="1576"/>
      <c r="O240" s="1576"/>
      <c r="P240" s="1576"/>
      <c r="Q240" s="1577"/>
      <c r="R240" s="1432"/>
      <c r="S240" s="1432"/>
      <c r="T240" s="1432"/>
      <c r="U240" s="1432"/>
      <c r="V240" s="1432"/>
      <c r="W240" s="1432"/>
      <c r="X240" s="1432"/>
      <c r="Y240" s="1432"/>
      <c r="Z240" s="1432"/>
    </row>
    <row r="241" spans="1:26" ht="15.75" customHeight="1">
      <c r="A241" s="1433"/>
      <c r="B241" s="1581" t="s">
        <v>1619</v>
      </c>
      <c r="C241" s="1573"/>
      <c r="D241" s="1573"/>
      <c r="E241" s="1573"/>
      <c r="F241" s="1449"/>
      <c r="G241" s="1449"/>
      <c r="H241" s="1449"/>
      <c r="I241" s="1449"/>
      <c r="J241" s="1449"/>
      <c r="K241" s="1449"/>
      <c r="L241" s="1449"/>
      <c r="M241" s="1449"/>
      <c r="N241" s="1449"/>
      <c r="O241" s="1449"/>
      <c r="P241" s="1449"/>
      <c r="Q241" s="1448"/>
      <c r="R241" s="1432"/>
      <c r="S241" s="1432"/>
      <c r="T241" s="1432"/>
      <c r="U241" s="1432"/>
      <c r="V241" s="1432"/>
      <c r="W241" s="1432"/>
      <c r="X241" s="1432"/>
      <c r="Y241" s="1432"/>
      <c r="Z241" s="1432"/>
    </row>
    <row r="242" spans="1:26" ht="15.75" customHeight="1">
      <c r="A242" s="1433"/>
      <c r="B242" s="1578"/>
      <c r="C242" s="1575"/>
      <c r="D242" s="1575"/>
      <c r="E242" s="1575"/>
      <c r="F242" s="1576"/>
      <c r="G242" s="1576"/>
      <c r="H242" s="1576"/>
      <c r="I242" s="1576"/>
      <c r="J242" s="1576"/>
      <c r="K242" s="1576"/>
      <c r="L242" s="1576"/>
      <c r="M242" s="1576"/>
      <c r="N242" s="1576"/>
      <c r="O242" s="1576"/>
      <c r="P242" s="1576"/>
      <c r="Q242" s="1577"/>
      <c r="R242" s="1432"/>
      <c r="S242" s="1432"/>
      <c r="T242" s="1432"/>
      <c r="U242" s="1432"/>
      <c r="V242" s="1432"/>
      <c r="W242" s="1432"/>
      <c r="X242" s="1432"/>
      <c r="Y242" s="1432"/>
      <c r="Z242" s="1432"/>
    </row>
    <row r="243" spans="1:26" ht="15.75" customHeight="1">
      <c r="A243" s="1433"/>
      <c r="B243" s="1574"/>
      <c r="C243" s="1573"/>
      <c r="D243" s="1573"/>
      <c r="E243" s="1573"/>
      <c r="F243" s="1449"/>
      <c r="G243" s="1449"/>
      <c r="H243" s="1449"/>
      <c r="I243" s="1449"/>
      <c r="J243" s="1449"/>
      <c r="K243" s="1449"/>
      <c r="L243" s="1449"/>
      <c r="M243" s="1449"/>
      <c r="N243" s="1449"/>
      <c r="O243" s="1449"/>
      <c r="P243" s="1449"/>
      <c r="Q243" s="1448"/>
      <c r="R243" s="1432"/>
      <c r="S243" s="1432"/>
      <c r="T243" s="1432"/>
      <c r="U243" s="1432"/>
      <c r="V243" s="1432"/>
      <c r="W243" s="1432"/>
      <c r="X243" s="1432"/>
      <c r="Y243" s="1432"/>
      <c r="Z243" s="1432"/>
    </row>
    <row r="244" spans="1:26" ht="15.75" customHeight="1">
      <c r="A244" s="1433"/>
      <c r="B244" s="1582" t="s">
        <v>1622</v>
      </c>
      <c r="C244" s="1575"/>
      <c r="D244" s="1575"/>
      <c r="E244" s="1575"/>
      <c r="F244" s="1576"/>
      <c r="G244" s="1576"/>
      <c r="H244" s="1576"/>
      <c r="I244" s="1576"/>
      <c r="J244" s="1576"/>
      <c r="K244" s="1576"/>
      <c r="L244" s="1576"/>
      <c r="M244" s="1576"/>
      <c r="N244" s="1576"/>
      <c r="O244" s="1576"/>
      <c r="P244" s="1576"/>
      <c r="Q244" s="1577"/>
      <c r="R244" s="1432"/>
      <c r="S244" s="1432"/>
      <c r="T244" s="1432"/>
      <c r="U244" s="1432"/>
      <c r="V244" s="1432"/>
      <c r="W244" s="1432"/>
      <c r="X244" s="1432"/>
      <c r="Y244" s="1432"/>
      <c r="Z244" s="1432"/>
    </row>
    <row r="245" spans="1:26" ht="15.75" customHeight="1">
      <c r="A245" s="1433"/>
      <c r="B245" s="1442" t="s">
        <v>1622</v>
      </c>
      <c r="C245" s="1441"/>
      <c r="D245" s="1441"/>
      <c r="E245" s="1441"/>
      <c r="F245" s="1441"/>
      <c r="G245" s="1441"/>
      <c r="H245" s="1441"/>
      <c r="I245" s="1441"/>
      <c r="J245" s="1441"/>
      <c r="K245" s="1441"/>
      <c r="L245" s="1441"/>
      <c r="M245" s="1441"/>
      <c r="N245" s="1441"/>
      <c r="O245" s="1441"/>
      <c r="P245" s="1441"/>
      <c r="Q245" s="1440"/>
      <c r="R245" s="1432"/>
      <c r="S245" s="1432"/>
      <c r="T245" s="1432"/>
      <c r="U245" s="1432"/>
      <c r="V245" s="1432"/>
      <c r="W245" s="1432"/>
      <c r="X245" s="1432"/>
      <c r="Y245" s="1432"/>
      <c r="Z245" s="1432"/>
    </row>
    <row r="246" spans="1:26" ht="15.75" customHeight="1">
      <c r="A246" s="1433"/>
      <c r="B246" s="1581" t="s">
        <v>1621</v>
      </c>
      <c r="C246" s="1575"/>
      <c r="D246" s="1575"/>
      <c r="E246" s="1575"/>
      <c r="F246" s="1576"/>
      <c r="G246" s="1576"/>
      <c r="H246" s="1576"/>
      <c r="I246" s="1576"/>
      <c r="J246" s="1576"/>
      <c r="K246" s="1576"/>
      <c r="L246" s="1576"/>
      <c r="M246" s="1576"/>
      <c r="N246" s="1576"/>
      <c r="O246" s="1576"/>
      <c r="P246" s="1576"/>
      <c r="Q246" s="1577"/>
      <c r="R246" s="1432"/>
      <c r="S246" s="1432"/>
      <c r="T246" s="1432"/>
      <c r="U246" s="1432"/>
      <c r="V246" s="1432"/>
      <c r="W246" s="1432"/>
      <c r="X246" s="1432"/>
      <c r="Y246" s="1432"/>
      <c r="Z246" s="1432"/>
    </row>
    <row r="247" spans="1:26" ht="15.75" customHeight="1">
      <c r="A247" s="1433"/>
      <c r="B247" s="1580"/>
      <c r="C247" s="1573"/>
      <c r="D247" s="1573"/>
      <c r="E247" s="1573"/>
      <c r="F247" s="1449"/>
      <c r="G247" s="1449"/>
      <c r="H247" s="1449"/>
      <c r="I247" s="1449"/>
      <c r="J247" s="1449"/>
      <c r="K247" s="1449"/>
      <c r="L247" s="1449"/>
      <c r="M247" s="1449"/>
      <c r="N247" s="1449"/>
      <c r="O247" s="1449"/>
      <c r="P247" s="1449"/>
      <c r="Q247" s="1448"/>
      <c r="R247" s="1432"/>
      <c r="S247" s="1432"/>
      <c r="T247" s="1432"/>
      <c r="U247" s="1432"/>
      <c r="V247" s="1432"/>
      <c r="W247" s="1432"/>
      <c r="X247" s="1432"/>
      <c r="Y247" s="1432"/>
      <c r="Z247" s="1432"/>
    </row>
    <row r="248" spans="1:26" ht="15.75" customHeight="1">
      <c r="A248" s="1433"/>
      <c r="B248" s="1581"/>
      <c r="C248" s="1575"/>
      <c r="D248" s="1575"/>
      <c r="E248" s="1575"/>
      <c r="F248" s="1576"/>
      <c r="G248" s="1576"/>
      <c r="H248" s="1576"/>
      <c r="I248" s="1576"/>
      <c r="J248" s="1576"/>
      <c r="K248" s="1576"/>
      <c r="L248" s="1576"/>
      <c r="M248" s="1576"/>
      <c r="N248" s="1576"/>
      <c r="O248" s="1576"/>
      <c r="P248" s="1576"/>
      <c r="Q248" s="1577"/>
      <c r="R248" s="1432"/>
      <c r="S248" s="1432"/>
      <c r="T248" s="1432"/>
      <c r="U248" s="1432"/>
      <c r="V248" s="1432"/>
      <c r="W248" s="1432"/>
      <c r="X248" s="1432"/>
      <c r="Y248" s="1432"/>
      <c r="Z248" s="1432"/>
    </row>
    <row r="249" spans="1:26" ht="15.75" customHeight="1">
      <c r="A249" s="1433"/>
      <c r="B249" s="1580" t="s">
        <v>1620</v>
      </c>
      <c r="C249" s="1573"/>
      <c r="D249" s="1573"/>
      <c r="E249" s="1573"/>
      <c r="F249" s="1449"/>
      <c r="G249" s="1449"/>
      <c r="H249" s="1449"/>
      <c r="I249" s="1449"/>
      <c r="J249" s="1449"/>
      <c r="K249" s="1449"/>
      <c r="L249" s="1449"/>
      <c r="M249" s="1449"/>
      <c r="N249" s="1449"/>
      <c r="O249" s="1449"/>
      <c r="P249" s="1449"/>
      <c r="Q249" s="1448"/>
      <c r="R249" s="1432"/>
      <c r="S249" s="1432"/>
      <c r="T249" s="1432"/>
      <c r="U249" s="1432"/>
      <c r="V249" s="1432"/>
      <c r="W249" s="1432"/>
      <c r="X249" s="1432"/>
      <c r="Y249" s="1432"/>
      <c r="Z249" s="1432"/>
    </row>
    <row r="250" spans="1:26" ht="15.75" customHeight="1">
      <c r="A250" s="1433"/>
      <c r="B250" s="1581"/>
      <c r="C250" s="1575"/>
      <c r="D250" s="1575"/>
      <c r="E250" s="1575"/>
      <c r="F250" s="1576"/>
      <c r="G250" s="1576"/>
      <c r="H250" s="1576"/>
      <c r="I250" s="1576"/>
      <c r="J250" s="1576"/>
      <c r="K250" s="1576"/>
      <c r="L250" s="1576"/>
      <c r="M250" s="1576"/>
      <c r="N250" s="1576"/>
      <c r="O250" s="1576"/>
      <c r="P250" s="1576"/>
      <c r="Q250" s="1577"/>
      <c r="R250" s="1432"/>
      <c r="S250" s="1432"/>
      <c r="T250" s="1432"/>
      <c r="U250" s="1432"/>
      <c r="V250" s="1432"/>
      <c r="W250" s="1432"/>
      <c r="X250" s="1432"/>
      <c r="Y250" s="1432"/>
      <c r="Z250" s="1432"/>
    </row>
    <row r="251" spans="1:26" ht="15.75" customHeight="1">
      <c r="A251" s="1433"/>
      <c r="B251" s="1580"/>
      <c r="C251" s="1573"/>
      <c r="D251" s="1573"/>
      <c r="E251" s="1573"/>
      <c r="F251" s="1449"/>
      <c r="G251" s="1449"/>
      <c r="H251" s="1449"/>
      <c r="I251" s="1449"/>
      <c r="J251" s="1449"/>
      <c r="K251" s="1449"/>
      <c r="L251" s="1449"/>
      <c r="M251" s="1449"/>
      <c r="N251" s="1449"/>
      <c r="O251" s="1449"/>
      <c r="P251" s="1449"/>
      <c r="Q251" s="1448"/>
      <c r="R251" s="1432"/>
      <c r="S251" s="1432"/>
      <c r="T251" s="1432"/>
      <c r="U251" s="1432"/>
      <c r="V251" s="1432"/>
      <c r="W251" s="1432"/>
      <c r="X251" s="1432"/>
      <c r="Y251" s="1432"/>
      <c r="Z251" s="1432"/>
    </row>
    <row r="252" spans="1:26" ht="15.75" customHeight="1">
      <c r="A252" s="1433"/>
      <c r="B252" s="1581" t="s">
        <v>480</v>
      </c>
      <c r="C252" s="1575"/>
      <c r="D252" s="1575"/>
      <c r="E252" s="1575"/>
      <c r="F252" s="1576"/>
      <c r="G252" s="1576"/>
      <c r="H252" s="1576"/>
      <c r="I252" s="1576"/>
      <c r="J252" s="1576"/>
      <c r="K252" s="1576"/>
      <c r="L252" s="1576"/>
      <c r="M252" s="1576"/>
      <c r="N252" s="1576"/>
      <c r="O252" s="1576"/>
      <c r="P252" s="1576"/>
      <c r="Q252" s="1577"/>
      <c r="R252" s="1432"/>
      <c r="S252" s="1432"/>
      <c r="T252" s="1432"/>
      <c r="U252" s="1432"/>
      <c r="V252" s="1432"/>
      <c r="W252" s="1432"/>
      <c r="X252" s="1432"/>
      <c r="Y252" s="1432"/>
      <c r="Z252" s="1432"/>
    </row>
    <row r="253" spans="1:26" ht="15.75" customHeight="1">
      <c r="A253" s="1433"/>
      <c r="B253" s="1580"/>
      <c r="C253" s="1573"/>
      <c r="D253" s="1573"/>
      <c r="E253" s="1573"/>
      <c r="F253" s="1449"/>
      <c r="G253" s="1449"/>
      <c r="H253" s="1449"/>
      <c r="I253" s="1449"/>
      <c r="J253" s="1449"/>
      <c r="K253" s="1449"/>
      <c r="L253" s="1449"/>
      <c r="M253" s="1449"/>
      <c r="N253" s="1449"/>
      <c r="O253" s="1449"/>
      <c r="P253" s="1449"/>
      <c r="Q253" s="1448"/>
      <c r="R253" s="1432"/>
      <c r="S253" s="1432"/>
      <c r="T253" s="1432"/>
      <c r="U253" s="1432"/>
      <c r="V253" s="1432"/>
      <c r="W253" s="1432"/>
      <c r="X253" s="1432"/>
      <c r="Y253" s="1432"/>
      <c r="Z253" s="1432"/>
    </row>
    <row r="254" spans="1:26" ht="15.75" customHeight="1">
      <c r="A254" s="1433"/>
      <c r="B254" s="1581"/>
      <c r="C254" s="1575"/>
      <c r="D254" s="1575"/>
      <c r="E254" s="1575"/>
      <c r="F254" s="1576"/>
      <c r="G254" s="1576"/>
      <c r="H254" s="1576"/>
      <c r="I254" s="1576"/>
      <c r="J254" s="1576"/>
      <c r="K254" s="1576"/>
      <c r="L254" s="1576"/>
      <c r="M254" s="1576"/>
      <c r="N254" s="1576"/>
      <c r="O254" s="1576"/>
      <c r="P254" s="1576"/>
      <c r="Q254" s="1577"/>
      <c r="R254" s="1432"/>
      <c r="S254" s="1432"/>
      <c r="T254" s="1432"/>
      <c r="U254" s="1432"/>
      <c r="V254" s="1432"/>
      <c r="W254" s="1432"/>
      <c r="X254" s="1432"/>
      <c r="Y254" s="1432"/>
      <c r="Z254" s="1432"/>
    </row>
    <row r="255" spans="1:26" ht="15.75" customHeight="1">
      <c r="A255" s="1433"/>
      <c r="B255" s="1580"/>
      <c r="C255" s="1573"/>
      <c r="D255" s="1573"/>
      <c r="E255" s="1573"/>
      <c r="F255" s="1449"/>
      <c r="G255" s="1449"/>
      <c r="H255" s="1449"/>
      <c r="I255" s="1449"/>
      <c r="J255" s="1449"/>
      <c r="K255" s="1449"/>
      <c r="L255" s="1449"/>
      <c r="M255" s="1449"/>
      <c r="N255" s="1449"/>
      <c r="O255" s="1449"/>
      <c r="P255" s="1449"/>
      <c r="Q255" s="1448"/>
      <c r="R255" s="1432"/>
      <c r="S255" s="1432"/>
      <c r="T255" s="1432"/>
      <c r="U255" s="1432"/>
      <c r="V255" s="1432"/>
      <c r="W255" s="1432"/>
      <c r="X255" s="1432"/>
      <c r="Y255" s="1432"/>
      <c r="Z255" s="1432"/>
    </row>
    <row r="256" spans="1:26" ht="15.75" customHeight="1">
      <c r="A256" s="1433"/>
      <c r="B256" s="1581" t="s">
        <v>921</v>
      </c>
      <c r="C256" s="1575"/>
      <c r="D256" s="1575"/>
      <c r="E256" s="1575"/>
      <c r="F256" s="1576"/>
      <c r="G256" s="1576"/>
      <c r="H256" s="1576"/>
      <c r="I256" s="1576"/>
      <c r="J256" s="1576"/>
      <c r="K256" s="1576"/>
      <c r="L256" s="1576"/>
      <c r="M256" s="1576"/>
      <c r="N256" s="1576"/>
      <c r="O256" s="1576"/>
      <c r="P256" s="1576"/>
      <c r="Q256" s="1577"/>
      <c r="R256" s="1432"/>
      <c r="S256" s="1432"/>
      <c r="T256" s="1432"/>
      <c r="U256" s="1432"/>
      <c r="V256" s="1432"/>
      <c r="W256" s="1432"/>
      <c r="X256" s="1432"/>
      <c r="Y256" s="1432"/>
      <c r="Z256" s="1432"/>
    </row>
    <row r="257" spans="1:26" ht="15.75" customHeight="1">
      <c r="A257" s="1433"/>
      <c r="B257" s="1580"/>
      <c r="C257" s="1573"/>
      <c r="D257" s="1573"/>
      <c r="E257" s="1573"/>
      <c r="F257" s="1449"/>
      <c r="G257" s="1449"/>
      <c r="H257" s="1449"/>
      <c r="I257" s="1449"/>
      <c r="J257" s="1449"/>
      <c r="K257" s="1449"/>
      <c r="L257" s="1449"/>
      <c r="M257" s="1449"/>
      <c r="N257" s="1449"/>
      <c r="O257" s="1449"/>
      <c r="P257" s="1449"/>
      <c r="Q257" s="1448"/>
      <c r="R257" s="1432"/>
      <c r="S257" s="1432"/>
      <c r="T257" s="1432"/>
      <c r="U257" s="1432"/>
      <c r="V257" s="1432"/>
      <c r="W257" s="1432"/>
      <c r="X257" s="1432"/>
      <c r="Y257" s="1432"/>
      <c r="Z257" s="1432"/>
    </row>
    <row r="258" spans="1:26" ht="15.75" customHeight="1">
      <c r="A258" s="1433"/>
      <c r="B258" s="1581"/>
      <c r="C258" s="1575"/>
      <c r="D258" s="1575"/>
      <c r="E258" s="1575"/>
      <c r="F258" s="1576"/>
      <c r="G258" s="1576"/>
      <c r="H258" s="1576"/>
      <c r="I258" s="1576"/>
      <c r="J258" s="1576"/>
      <c r="K258" s="1576"/>
      <c r="L258" s="1576"/>
      <c r="M258" s="1576"/>
      <c r="N258" s="1576"/>
      <c r="O258" s="1576"/>
      <c r="P258" s="1576"/>
      <c r="Q258" s="1577"/>
      <c r="R258" s="1432"/>
      <c r="S258" s="1432"/>
      <c r="T258" s="1432"/>
      <c r="U258" s="1432"/>
      <c r="V258" s="1432"/>
      <c r="W258" s="1432"/>
      <c r="X258" s="1432"/>
      <c r="Y258" s="1432"/>
      <c r="Z258" s="1432"/>
    </row>
    <row r="259" spans="1:26" ht="15.75" customHeight="1">
      <c r="A259" s="1433"/>
      <c r="B259" s="1580" t="s">
        <v>1619</v>
      </c>
      <c r="C259" s="1573"/>
      <c r="D259" s="1573"/>
      <c r="E259" s="1573"/>
      <c r="F259" s="1449"/>
      <c r="G259" s="1449"/>
      <c r="H259" s="1449"/>
      <c r="I259" s="1449"/>
      <c r="J259" s="1449"/>
      <c r="K259" s="1449"/>
      <c r="L259" s="1449"/>
      <c r="M259" s="1449"/>
      <c r="N259" s="1449"/>
      <c r="O259" s="1449"/>
      <c r="P259" s="1449"/>
      <c r="Q259" s="1448"/>
      <c r="R259" s="1432"/>
      <c r="S259" s="1432"/>
      <c r="T259" s="1432"/>
      <c r="U259" s="1432"/>
      <c r="V259" s="1432"/>
      <c r="W259" s="1432"/>
      <c r="X259" s="1432"/>
      <c r="Y259" s="1432"/>
      <c r="Z259" s="1432"/>
    </row>
    <row r="260" spans="1:26" ht="15.75" customHeight="1">
      <c r="A260" s="1433"/>
      <c r="B260" s="1580"/>
      <c r="C260" s="1573"/>
      <c r="D260" s="1573"/>
      <c r="E260" s="1573"/>
      <c r="F260" s="1449"/>
      <c r="G260" s="1449"/>
      <c r="H260" s="1449"/>
      <c r="I260" s="1449"/>
      <c r="J260" s="1449"/>
      <c r="K260" s="1449"/>
      <c r="L260" s="1449"/>
      <c r="M260" s="1449"/>
      <c r="N260" s="1449"/>
      <c r="O260" s="1449"/>
      <c r="P260" s="1449"/>
      <c r="Q260" s="1448"/>
      <c r="R260" s="1432"/>
      <c r="S260" s="1432"/>
      <c r="T260" s="1432"/>
      <c r="U260" s="1432"/>
      <c r="V260" s="1432"/>
      <c r="W260" s="1432"/>
      <c r="X260" s="1432"/>
      <c r="Y260" s="1432"/>
      <c r="Z260" s="1432"/>
    </row>
    <row r="261" spans="1:26" ht="15.75" customHeight="1">
      <c r="A261" s="1433"/>
      <c r="B261" s="1462" t="s">
        <v>1660</v>
      </c>
      <c r="C261" s="1457"/>
      <c r="D261" s="1457"/>
      <c r="E261" s="1457"/>
      <c r="F261" s="1457"/>
      <c r="G261" s="1457"/>
      <c r="H261" s="1457"/>
      <c r="I261" s="1457"/>
      <c r="J261" s="1457"/>
      <c r="K261" s="1457"/>
      <c r="L261" s="1457"/>
      <c r="M261" s="1457"/>
      <c r="N261" s="1457"/>
      <c r="O261" s="1449"/>
      <c r="P261" s="1449"/>
      <c r="Q261" s="1448"/>
      <c r="R261" s="1432"/>
      <c r="S261" s="1432"/>
      <c r="T261" s="1432"/>
      <c r="U261" s="1432"/>
      <c r="V261" s="1432"/>
      <c r="W261" s="1432"/>
      <c r="X261" s="1432"/>
      <c r="Y261" s="1432"/>
      <c r="Z261" s="1432"/>
    </row>
    <row r="262" spans="1:26" ht="15.75" customHeight="1">
      <c r="A262" s="1433"/>
      <c r="B262" s="1461" t="s">
        <v>1642</v>
      </c>
      <c r="C262" s="1459" t="s">
        <v>1641</v>
      </c>
      <c r="D262" s="1459" t="s">
        <v>1640</v>
      </c>
      <c r="E262" s="1459"/>
      <c r="F262" s="1459" t="s">
        <v>1639</v>
      </c>
      <c r="G262" s="1459" t="s">
        <v>1638</v>
      </c>
      <c r="H262" s="1459" t="s">
        <v>1637</v>
      </c>
      <c r="I262" s="1460" t="s">
        <v>2710</v>
      </c>
      <c r="J262" s="1459" t="s">
        <v>1636</v>
      </c>
      <c r="K262" s="1457"/>
      <c r="L262" s="1459" t="s">
        <v>1635</v>
      </c>
      <c r="M262" s="1459" t="s">
        <v>1634</v>
      </c>
      <c r="N262" s="1459" t="s">
        <v>1633</v>
      </c>
      <c r="O262" s="1576"/>
      <c r="P262" s="1576"/>
      <c r="Q262" s="1577"/>
      <c r="R262" s="1432"/>
      <c r="S262" s="1432"/>
      <c r="T262" s="1432"/>
      <c r="U262" s="1432"/>
      <c r="V262" s="1432"/>
      <c r="W262" s="1432"/>
      <c r="X262" s="1432"/>
      <c r="Y262" s="1432"/>
      <c r="Z262" s="1432"/>
    </row>
    <row r="263" spans="1:26" ht="15.75" customHeight="1">
      <c r="A263" s="1433"/>
      <c r="B263" s="1437"/>
      <c r="C263" s="1436"/>
      <c r="D263" s="1436"/>
      <c r="E263" s="1436"/>
      <c r="F263" s="1435"/>
      <c r="G263" s="1435"/>
      <c r="H263" s="1435"/>
      <c r="I263" s="1435"/>
      <c r="J263" s="1435"/>
      <c r="K263" s="1435"/>
      <c r="L263" s="1435"/>
      <c r="M263" s="1435"/>
      <c r="N263" s="1435"/>
      <c r="O263" s="1435"/>
      <c r="P263" s="1435"/>
      <c r="Q263" s="1434"/>
      <c r="R263" s="1432"/>
      <c r="S263" s="1432"/>
      <c r="T263" s="1432"/>
      <c r="U263" s="1432"/>
      <c r="V263" s="1432"/>
      <c r="W263" s="1432"/>
      <c r="X263" s="1432"/>
      <c r="Y263" s="1432"/>
      <c r="Z263" s="1432"/>
    </row>
    <row r="264" spans="1:26" ht="15.75" customHeight="1">
      <c r="A264" s="1433"/>
      <c r="B264" s="1970" t="s">
        <v>1595</v>
      </c>
      <c r="C264" s="1971"/>
      <c r="D264" s="1971"/>
      <c r="E264" s="1971"/>
      <c r="F264" s="1971"/>
      <c r="G264" s="1971"/>
      <c r="H264" s="1971"/>
      <c r="I264" s="1971"/>
      <c r="J264" s="1971"/>
      <c r="K264" s="1971"/>
      <c r="L264" s="1971"/>
      <c r="M264" s="1971"/>
      <c r="N264" s="1971"/>
      <c r="O264" s="1971"/>
      <c r="P264" s="1971"/>
      <c r="Q264" s="1972"/>
      <c r="R264" s="1432"/>
      <c r="S264" s="1432"/>
      <c r="T264" s="1432"/>
      <c r="U264" s="1432"/>
      <c r="V264" s="1432"/>
      <c r="W264" s="1432"/>
      <c r="X264" s="1432"/>
      <c r="Y264" s="1432"/>
      <c r="Z264" s="1432"/>
    </row>
    <row r="265" spans="1:26" ht="15.75" customHeight="1">
      <c r="A265" s="1433"/>
      <c r="B265" s="1973"/>
      <c r="C265" s="1974"/>
      <c r="D265" s="1974"/>
      <c r="E265" s="1974"/>
      <c r="F265" s="1974"/>
      <c r="G265" s="1974"/>
      <c r="H265" s="1974"/>
      <c r="I265" s="1974"/>
      <c r="J265" s="1974"/>
      <c r="K265" s="1974"/>
      <c r="L265" s="1974"/>
      <c r="M265" s="1974"/>
      <c r="N265" s="1974"/>
      <c r="O265" s="1974"/>
      <c r="P265" s="1974"/>
      <c r="Q265" s="1975"/>
      <c r="R265" s="1432"/>
      <c r="S265" s="1432"/>
      <c r="T265" s="1432"/>
      <c r="U265" s="1432"/>
      <c r="V265" s="1432"/>
      <c r="W265" s="1432"/>
      <c r="X265" s="1432"/>
      <c r="Y265" s="1432"/>
      <c r="Z265" s="1432"/>
    </row>
    <row r="266" spans="1:26" ht="15.75" customHeight="1">
      <c r="A266" s="1433"/>
      <c r="B266" s="1438"/>
      <c r="C266" s="1438"/>
      <c r="D266" s="1438"/>
      <c r="E266" s="1438"/>
      <c r="F266" s="1438"/>
      <c r="G266" s="1438"/>
      <c r="H266" s="1438"/>
      <c r="I266" s="1438"/>
      <c r="J266" s="1438"/>
      <c r="K266" s="1438"/>
      <c r="L266" s="1438"/>
      <c r="M266" s="1438"/>
      <c r="N266" s="1438"/>
      <c r="O266" s="1438"/>
      <c r="P266" s="1438"/>
      <c r="Q266" s="1438"/>
      <c r="R266" s="1432"/>
      <c r="S266" s="1432"/>
      <c r="T266" s="1432"/>
      <c r="U266" s="1432"/>
      <c r="V266" s="1432"/>
      <c r="W266" s="1432"/>
      <c r="X266" s="1432"/>
      <c r="Y266" s="1432"/>
      <c r="Z266" s="1432"/>
    </row>
    <row r="267" spans="1:26" s="2092" customFormat="1" ht="34.5" customHeight="1">
      <c r="A267" s="2087"/>
      <c r="B267" s="2088" t="s">
        <v>1616</v>
      </c>
      <c r="C267" s="2089"/>
      <c r="D267" s="2089"/>
      <c r="E267" s="2089"/>
      <c r="F267" s="2089"/>
      <c r="G267" s="2089"/>
      <c r="H267" s="2089"/>
      <c r="I267" s="2089"/>
      <c r="J267" s="2089"/>
      <c r="K267" s="2089"/>
      <c r="L267" s="2089"/>
      <c r="M267" s="2089"/>
      <c r="N267" s="2089"/>
      <c r="O267" s="2089"/>
      <c r="P267" s="2089"/>
      <c r="Q267" s="2090"/>
      <c r="R267" s="2091"/>
      <c r="S267" s="2091"/>
      <c r="T267" s="2091"/>
      <c r="U267" s="2091"/>
      <c r="V267" s="2091"/>
      <c r="W267" s="2091"/>
      <c r="X267" s="2091"/>
      <c r="Y267" s="2091"/>
      <c r="Z267" s="2091"/>
    </row>
    <row r="268" spans="1:26" ht="15.75" customHeight="1">
      <c r="A268" s="1433"/>
      <c r="B268" s="1903" t="s">
        <v>1611</v>
      </c>
      <c r="C268" s="1904" t="s">
        <v>1610</v>
      </c>
      <c r="D268" s="1904" t="s">
        <v>1609</v>
      </c>
      <c r="E268" s="1904" t="s">
        <v>1608</v>
      </c>
      <c r="F268" s="1905" t="s">
        <v>1607</v>
      </c>
      <c r="G268" s="1905" t="s">
        <v>1606</v>
      </c>
      <c r="H268" s="1906" t="s">
        <v>1605</v>
      </c>
      <c r="I268" s="1906" t="s">
        <v>1604</v>
      </c>
      <c r="J268" s="1907" t="s">
        <v>1603</v>
      </c>
      <c r="K268" s="1907" t="s">
        <v>1602</v>
      </c>
      <c r="L268" s="1908" t="s">
        <v>1601</v>
      </c>
      <c r="M268" s="1908" t="s">
        <v>1600</v>
      </c>
      <c r="N268" s="1908" t="s">
        <v>1599</v>
      </c>
      <c r="O268" s="1908" t="s">
        <v>1598</v>
      </c>
      <c r="P268" s="1908" t="s">
        <v>1597</v>
      </c>
      <c r="Q268" s="1909" t="s">
        <v>1596</v>
      </c>
      <c r="R268" s="1432"/>
      <c r="S268" s="1432"/>
      <c r="T268" s="1432"/>
      <c r="U268" s="1432"/>
      <c r="V268" s="1432"/>
      <c r="W268" s="1432"/>
      <c r="X268" s="1432"/>
      <c r="Y268" s="1432"/>
      <c r="Z268" s="1432"/>
    </row>
    <row r="269" spans="1:26" ht="15.75" customHeight="1">
      <c r="A269" s="1433"/>
      <c r="B269" s="1442" t="s">
        <v>1625</v>
      </c>
      <c r="C269" s="1595"/>
      <c r="D269" s="1595"/>
      <c r="E269" s="1595"/>
      <c r="F269" s="1596"/>
      <c r="G269" s="1596"/>
      <c r="H269" s="1596"/>
      <c r="I269" s="1596"/>
      <c r="J269" s="1596"/>
      <c r="K269" s="1596"/>
      <c r="L269" s="1596"/>
      <c r="M269" s="1596"/>
      <c r="N269" s="1596"/>
      <c r="O269" s="1596"/>
      <c r="P269" s="1596"/>
      <c r="Q269" s="1597"/>
      <c r="R269" s="1432"/>
      <c r="S269" s="1432"/>
      <c r="T269" s="1432"/>
      <c r="U269" s="1432"/>
      <c r="V269" s="1432"/>
      <c r="W269" s="1432"/>
      <c r="X269" s="1432"/>
      <c r="Y269" s="1432"/>
      <c r="Z269" s="1432"/>
    </row>
    <row r="270" spans="1:26" ht="15.75" customHeight="1">
      <c r="A270" s="1433"/>
      <c r="B270" s="1571"/>
      <c r="C270" s="1575"/>
      <c r="D270" s="1575"/>
      <c r="E270" s="1575"/>
      <c r="F270" s="1576"/>
      <c r="G270" s="1576"/>
      <c r="H270" s="1576"/>
      <c r="I270" s="1576"/>
      <c r="J270" s="1576"/>
      <c r="K270" s="1576"/>
      <c r="L270" s="1576"/>
      <c r="M270" s="1576"/>
      <c r="N270" s="1576"/>
      <c r="O270" s="1576"/>
      <c r="P270" s="1576"/>
      <c r="Q270" s="1577"/>
      <c r="R270" s="1432"/>
      <c r="S270" s="1432"/>
      <c r="T270" s="1432"/>
      <c r="U270" s="1432"/>
      <c r="V270" s="1432"/>
      <c r="W270" s="1432"/>
      <c r="X270" s="1432"/>
      <c r="Y270" s="1432"/>
      <c r="Z270" s="1432"/>
    </row>
    <row r="271" spans="1:26" ht="15.75" customHeight="1">
      <c r="A271" s="1433"/>
      <c r="B271" s="1580" t="s">
        <v>1621</v>
      </c>
      <c r="C271" s="1573"/>
      <c r="D271" s="1573"/>
      <c r="E271" s="1573"/>
      <c r="F271" s="1449"/>
      <c r="G271" s="1449"/>
      <c r="H271" s="1449"/>
      <c r="I271" s="1449"/>
      <c r="J271" s="1449"/>
      <c r="K271" s="1449"/>
      <c r="L271" s="1449"/>
      <c r="M271" s="1449"/>
      <c r="N271" s="1449"/>
      <c r="O271" s="1449"/>
      <c r="P271" s="1449"/>
      <c r="Q271" s="1448"/>
      <c r="R271" s="1432"/>
      <c r="S271" s="1432"/>
      <c r="T271" s="1432"/>
      <c r="U271" s="1432"/>
      <c r="V271" s="1432"/>
      <c r="W271" s="1432"/>
      <c r="X271" s="1432"/>
      <c r="Y271" s="1432"/>
      <c r="Z271" s="1432"/>
    </row>
    <row r="272" spans="1:26" ht="15.75" customHeight="1">
      <c r="A272" s="1433"/>
      <c r="B272" s="1581"/>
      <c r="C272" s="1575"/>
      <c r="D272" s="1575"/>
      <c r="E272" s="1575"/>
      <c r="F272" s="1576"/>
      <c r="G272" s="1576"/>
      <c r="H272" s="1576"/>
      <c r="I272" s="1576"/>
      <c r="J272" s="1576"/>
      <c r="K272" s="1576"/>
      <c r="L272" s="1576"/>
      <c r="M272" s="1576"/>
      <c r="N272" s="1576"/>
      <c r="O272" s="1576"/>
      <c r="P272" s="1576"/>
      <c r="Q272" s="1577"/>
      <c r="R272" s="1432"/>
      <c r="S272" s="1432"/>
      <c r="T272" s="1432"/>
      <c r="U272" s="1432"/>
      <c r="V272" s="1432"/>
      <c r="W272" s="1432"/>
      <c r="X272" s="1432"/>
      <c r="Y272" s="1432"/>
      <c r="Z272" s="1432"/>
    </row>
    <row r="273" spans="1:26" ht="15.75" customHeight="1">
      <c r="A273" s="1433"/>
      <c r="B273" s="1580" t="s">
        <v>1620</v>
      </c>
      <c r="C273" s="1573"/>
      <c r="D273" s="1573"/>
      <c r="E273" s="1573"/>
      <c r="F273" s="1449"/>
      <c r="G273" s="1449"/>
      <c r="H273" s="1449"/>
      <c r="I273" s="1449"/>
      <c r="J273" s="1449"/>
      <c r="K273" s="1449"/>
      <c r="L273" s="1449"/>
      <c r="M273" s="1449"/>
      <c r="N273" s="1449"/>
      <c r="O273" s="1449"/>
      <c r="P273" s="1449"/>
      <c r="Q273" s="1448"/>
      <c r="R273" s="1432"/>
      <c r="S273" s="1432"/>
      <c r="T273" s="1432"/>
      <c r="U273" s="1432"/>
      <c r="V273" s="1432"/>
      <c r="W273" s="1432"/>
      <c r="X273" s="1432"/>
      <c r="Y273" s="1432"/>
      <c r="Z273" s="1432"/>
    </row>
    <row r="274" spans="1:26" ht="15.75" customHeight="1">
      <c r="A274" s="1433"/>
      <c r="B274" s="1581"/>
      <c r="C274" s="1575"/>
      <c r="D274" s="1575"/>
      <c r="E274" s="1575"/>
      <c r="F274" s="1576"/>
      <c r="G274" s="1576"/>
      <c r="H274" s="1576"/>
      <c r="I274" s="1576"/>
      <c r="J274" s="1576"/>
      <c r="K274" s="1576"/>
      <c r="L274" s="1576"/>
      <c r="M274" s="1576"/>
      <c r="N274" s="1576"/>
      <c r="O274" s="1576"/>
      <c r="P274" s="1576"/>
      <c r="Q274" s="1577"/>
      <c r="R274" s="1432"/>
      <c r="S274" s="1432"/>
      <c r="T274" s="1432"/>
      <c r="U274" s="1432"/>
      <c r="V274" s="1432"/>
      <c r="W274" s="1432"/>
      <c r="X274" s="1432"/>
      <c r="Y274" s="1432"/>
      <c r="Z274" s="1432"/>
    </row>
    <row r="275" spans="1:26" ht="15.75" customHeight="1">
      <c r="A275" s="1433"/>
      <c r="B275" s="1581" t="s">
        <v>921</v>
      </c>
      <c r="C275" s="1573"/>
      <c r="D275" s="1573"/>
      <c r="E275" s="1573"/>
      <c r="F275" s="1449"/>
      <c r="G275" s="1449"/>
      <c r="H275" s="1449"/>
      <c r="I275" s="1449"/>
      <c r="J275" s="1449"/>
      <c r="K275" s="1449"/>
      <c r="L275" s="1449"/>
      <c r="M275" s="1449"/>
      <c r="N275" s="1449"/>
      <c r="O275" s="1449"/>
      <c r="P275" s="1449"/>
      <c r="Q275" s="1448"/>
      <c r="R275" s="1432"/>
      <c r="S275" s="1432"/>
      <c r="T275" s="1432"/>
      <c r="U275" s="1432"/>
      <c r="V275" s="1432"/>
      <c r="W275" s="1432"/>
      <c r="X275" s="1432"/>
      <c r="Y275" s="1432"/>
      <c r="Z275" s="1432"/>
    </row>
    <row r="276" spans="1:26" ht="15.75" customHeight="1">
      <c r="A276" s="1433"/>
      <c r="B276" s="1581"/>
      <c r="C276" s="1575"/>
      <c r="D276" s="1575"/>
      <c r="E276" s="1575"/>
      <c r="F276" s="1576"/>
      <c r="G276" s="1576"/>
      <c r="H276" s="1576"/>
      <c r="I276" s="1576"/>
      <c r="J276" s="1576"/>
      <c r="K276" s="1576"/>
      <c r="L276" s="1576"/>
      <c r="M276" s="1576"/>
      <c r="N276" s="1576"/>
      <c r="O276" s="1576"/>
      <c r="P276" s="1576"/>
      <c r="Q276" s="1577"/>
      <c r="R276" s="1432"/>
      <c r="S276" s="1432"/>
      <c r="T276" s="1432"/>
      <c r="U276" s="1432"/>
      <c r="V276" s="1432"/>
      <c r="W276" s="1432"/>
      <c r="X276" s="1432"/>
      <c r="Y276" s="1432"/>
      <c r="Z276" s="1432"/>
    </row>
    <row r="277" spans="1:26" ht="15.75" customHeight="1">
      <c r="A277" s="1433"/>
      <c r="B277" s="1581" t="s">
        <v>1623</v>
      </c>
      <c r="C277" s="1573"/>
      <c r="D277" s="1573"/>
      <c r="E277" s="1573"/>
      <c r="F277" s="1449"/>
      <c r="G277" s="1449"/>
      <c r="H277" s="1449"/>
      <c r="I277" s="1449"/>
      <c r="J277" s="1449"/>
      <c r="K277" s="1449"/>
      <c r="L277" s="1449"/>
      <c r="M277" s="1449"/>
      <c r="N277" s="1449"/>
      <c r="O277" s="1449"/>
      <c r="P277" s="1449"/>
      <c r="Q277" s="1448"/>
      <c r="R277" s="1432"/>
      <c r="S277" s="1432"/>
      <c r="T277" s="1432"/>
      <c r="U277" s="1432"/>
      <c r="V277" s="1432"/>
      <c r="W277" s="1432"/>
      <c r="X277" s="1432"/>
      <c r="Y277" s="1432"/>
      <c r="Z277" s="1432"/>
    </row>
    <row r="278" spans="1:26" ht="15.75" customHeight="1">
      <c r="A278" s="1433"/>
      <c r="B278" s="1581"/>
      <c r="C278" s="1575"/>
      <c r="D278" s="1575"/>
      <c r="E278" s="1575"/>
      <c r="F278" s="1576"/>
      <c r="G278" s="1576"/>
      <c r="H278" s="1576"/>
      <c r="I278" s="1576"/>
      <c r="J278" s="1576"/>
      <c r="K278" s="1576"/>
      <c r="L278" s="1576"/>
      <c r="M278" s="1576"/>
      <c r="N278" s="1576"/>
      <c r="O278" s="1576"/>
      <c r="P278" s="1576"/>
      <c r="Q278" s="1577"/>
      <c r="R278" s="1432"/>
      <c r="S278" s="1432"/>
      <c r="T278" s="1432"/>
      <c r="U278" s="1432"/>
      <c r="V278" s="1432"/>
      <c r="W278" s="1432"/>
      <c r="X278" s="1432"/>
      <c r="Y278" s="1432"/>
      <c r="Z278" s="1432"/>
    </row>
    <row r="279" spans="1:26" ht="15.75" customHeight="1">
      <c r="A279" s="1433"/>
      <c r="B279" s="1581" t="s">
        <v>1619</v>
      </c>
      <c r="C279" s="1573"/>
      <c r="D279" s="1573"/>
      <c r="E279" s="1573"/>
      <c r="F279" s="1449"/>
      <c r="G279" s="1449"/>
      <c r="H279" s="1449"/>
      <c r="I279" s="1449"/>
      <c r="J279" s="1449"/>
      <c r="K279" s="1449"/>
      <c r="L279" s="1449"/>
      <c r="M279" s="1449"/>
      <c r="N279" s="1449"/>
      <c r="O279" s="1449"/>
      <c r="P279" s="1449"/>
      <c r="Q279" s="1448"/>
      <c r="R279" s="1432"/>
      <c r="S279" s="1432"/>
      <c r="T279" s="1432"/>
      <c r="U279" s="1432"/>
      <c r="V279" s="1432"/>
      <c r="W279" s="1432"/>
      <c r="X279" s="1432"/>
      <c r="Y279" s="1432"/>
      <c r="Z279" s="1432"/>
    </row>
    <row r="280" spans="1:26" ht="15.75" customHeight="1">
      <c r="A280" s="1433"/>
      <c r="B280" s="1578"/>
      <c r="C280" s="1575"/>
      <c r="D280" s="1575"/>
      <c r="E280" s="1575"/>
      <c r="F280" s="1576"/>
      <c r="G280" s="1576"/>
      <c r="H280" s="1576"/>
      <c r="I280" s="1576"/>
      <c r="J280" s="1576"/>
      <c r="K280" s="1576"/>
      <c r="L280" s="1576"/>
      <c r="M280" s="1576"/>
      <c r="N280" s="1576"/>
      <c r="O280" s="1576"/>
      <c r="P280" s="1576"/>
      <c r="Q280" s="1577"/>
      <c r="R280" s="1432"/>
      <c r="S280" s="1432"/>
      <c r="T280" s="1432"/>
      <c r="U280" s="1432"/>
      <c r="V280" s="1432"/>
      <c r="W280" s="1432"/>
      <c r="X280" s="1432"/>
      <c r="Y280" s="1432"/>
      <c r="Z280" s="1432"/>
    </row>
    <row r="281" spans="1:26" ht="15.75" customHeight="1">
      <c r="A281" s="1433"/>
      <c r="B281" s="1574"/>
      <c r="C281" s="1573"/>
      <c r="D281" s="1573"/>
      <c r="E281" s="1573"/>
      <c r="F281" s="1449"/>
      <c r="G281" s="1449"/>
      <c r="H281" s="1449"/>
      <c r="I281" s="1449"/>
      <c r="J281" s="1449"/>
      <c r="K281" s="1449"/>
      <c r="L281" s="1449"/>
      <c r="M281" s="1449"/>
      <c r="N281" s="1449"/>
      <c r="O281" s="1449"/>
      <c r="P281" s="1449"/>
      <c r="Q281" s="1448"/>
      <c r="R281" s="1432"/>
      <c r="S281" s="1432"/>
      <c r="T281" s="1432"/>
      <c r="U281" s="1432"/>
      <c r="V281" s="1432"/>
      <c r="W281" s="1432"/>
      <c r="X281" s="1432"/>
      <c r="Y281" s="1432"/>
      <c r="Z281" s="1432"/>
    </row>
    <row r="282" spans="1:26" ht="15.75" customHeight="1">
      <c r="A282" s="1433"/>
      <c r="B282" s="1582" t="s">
        <v>1622</v>
      </c>
      <c r="C282" s="1575"/>
      <c r="D282" s="1575"/>
      <c r="E282" s="1575"/>
      <c r="F282" s="1576"/>
      <c r="G282" s="1576"/>
      <c r="H282" s="1576"/>
      <c r="I282" s="1576"/>
      <c r="J282" s="1576"/>
      <c r="K282" s="1576"/>
      <c r="L282" s="1576"/>
      <c r="M282" s="1576"/>
      <c r="N282" s="1576"/>
      <c r="O282" s="1576"/>
      <c r="P282" s="1576"/>
      <c r="Q282" s="1577"/>
      <c r="R282" s="1432"/>
      <c r="S282" s="1432"/>
      <c r="T282" s="1432"/>
      <c r="U282" s="1432"/>
      <c r="V282" s="1432"/>
      <c r="W282" s="1432"/>
      <c r="X282" s="1432"/>
      <c r="Y282" s="1432"/>
      <c r="Z282" s="1432"/>
    </row>
    <row r="283" spans="1:26" ht="15.75" customHeight="1">
      <c r="A283" s="1433"/>
      <c r="B283" s="1442" t="s">
        <v>1622</v>
      </c>
      <c r="C283" s="1441"/>
      <c r="D283" s="1441"/>
      <c r="E283" s="1441"/>
      <c r="F283" s="1441"/>
      <c r="G283" s="1441"/>
      <c r="H283" s="1441"/>
      <c r="I283" s="1441"/>
      <c r="J283" s="1441"/>
      <c r="K283" s="1441"/>
      <c r="L283" s="1441"/>
      <c r="M283" s="1441"/>
      <c r="N283" s="1441"/>
      <c r="O283" s="1441"/>
      <c r="P283" s="1441"/>
      <c r="Q283" s="1440"/>
      <c r="R283" s="1432"/>
      <c r="S283" s="1432"/>
      <c r="T283" s="1432"/>
      <c r="U283" s="1432"/>
      <c r="V283" s="1432"/>
      <c r="W283" s="1432"/>
      <c r="X283" s="1432"/>
      <c r="Y283" s="1432"/>
      <c r="Z283" s="1432"/>
    </row>
    <row r="284" spans="1:26" ht="15.75" customHeight="1">
      <c r="A284" s="1433"/>
      <c r="B284" s="1581" t="s">
        <v>1621</v>
      </c>
      <c r="C284" s="1575"/>
      <c r="D284" s="1575"/>
      <c r="E284" s="1575"/>
      <c r="F284" s="1576"/>
      <c r="G284" s="1576"/>
      <c r="H284" s="1576"/>
      <c r="I284" s="1576"/>
      <c r="J284" s="1576"/>
      <c r="K284" s="1576"/>
      <c r="L284" s="1576"/>
      <c r="M284" s="1576"/>
      <c r="N284" s="1576"/>
      <c r="O284" s="1576"/>
      <c r="P284" s="1576"/>
      <c r="Q284" s="1577"/>
      <c r="R284" s="1432"/>
      <c r="S284" s="1432"/>
      <c r="T284" s="1432"/>
      <c r="U284" s="1432"/>
      <c r="V284" s="1432"/>
      <c r="W284" s="1432"/>
      <c r="X284" s="1432"/>
      <c r="Y284" s="1432"/>
      <c r="Z284" s="1432"/>
    </row>
    <row r="285" spans="1:26" ht="15.75" customHeight="1">
      <c r="A285" s="1433"/>
      <c r="B285" s="1580"/>
      <c r="C285" s="1573"/>
      <c r="D285" s="1573"/>
      <c r="E285" s="1573"/>
      <c r="F285" s="1449"/>
      <c r="G285" s="1449"/>
      <c r="H285" s="1449"/>
      <c r="I285" s="1449"/>
      <c r="J285" s="1449"/>
      <c r="K285" s="1449"/>
      <c r="L285" s="1449"/>
      <c r="M285" s="1449"/>
      <c r="N285" s="1449"/>
      <c r="O285" s="1449"/>
      <c r="P285" s="1449"/>
      <c r="Q285" s="1448"/>
      <c r="R285" s="1432"/>
      <c r="S285" s="1432"/>
      <c r="T285" s="1432"/>
      <c r="U285" s="1432"/>
      <c r="V285" s="1432"/>
      <c r="W285" s="1432"/>
      <c r="X285" s="1432"/>
      <c r="Y285" s="1432"/>
      <c r="Z285" s="1432"/>
    </row>
    <row r="286" spans="1:26" ht="15.75" customHeight="1">
      <c r="A286" s="1433"/>
      <c r="B286" s="1581"/>
      <c r="C286" s="1575"/>
      <c r="D286" s="1575"/>
      <c r="E286" s="1575"/>
      <c r="F286" s="1576"/>
      <c r="G286" s="1576"/>
      <c r="H286" s="1576"/>
      <c r="I286" s="1576"/>
      <c r="J286" s="1576"/>
      <c r="K286" s="1576"/>
      <c r="L286" s="1576"/>
      <c r="M286" s="1576"/>
      <c r="N286" s="1576"/>
      <c r="O286" s="1576"/>
      <c r="P286" s="1576"/>
      <c r="Q286" s="1577"/>
      <c r="R286" s="1432"/>
      <c r="S286" s="1432"/>
      <c r="T286" s="1432"/>
      <c r="U286" s="1432"/>
      <c r="V286" s="1432"/>
      <c r="W286" s="1432"/>
      <c r="X286" s="1432"/>
      <c r="Y286" s="1432"/>
      <c r="Z286" s="1432"/>
    </row>
    <row r="287" spans="1:26" ht="15.75" customHeight="1">
      <c r="A287" s="1433"/>
      <c r="B287" s="1580" t="s">
        <v>1620</v>
      </c>
      <c r="C287" s="1573"/>
      <c r="D287" s="1573"/>
      <c r="E287" s="1573"/>
      <c r="F287" s="1449"/>
      <c r="G287" s="1449"/>
      <c r="H287" s="1449"/>
      <c r="I287" s="1449"/>
      <c r="J287" s="1449"/>
      <c r="K287" s="1449"/>
      <c r="L287" s="1449"/>
      <c r="M287" s="1449"/>
      <c r="N287" s="1449"/>
      <c r="O287" s="1449"/>
      <c r="P287" s="1449"/>
      <c r="Q287" s="1448"/>
      <c r="R287" s="1432"/>
      <c r="S287" s="1432"/>
      <c r="T287" s="1432"/>
      <c r="U287" s="1432"/>
      <c r="V287" s="1432"/>
      <c r="W287" s="1432"/>
      <c r="X287" s="1432"/>
      <c r="Y287" s="1432"/>
      <c r="Z287" s="1432"/>
    </row>
    <row r="288" spans="1:26" ht="15.75" customHeight="1">
      <c r="A288" s="1433"/>
      <c r="B288" s="1581"/>
      <c r="C288" s="1575"/>
      <c r="D288" s="1575"/>
      <c r="E288" s="1575"/>
      <c r="F288" s="1576"/>
      <c r="G288" s="1576"/>
      <c r="H288" s="1576"/>
      <c r="I288" s="1576"/>
      <c r="J288" s="1576"/>
      <c r="K288" s="1576"/>
      <c r="L288" s="1576"/>
      <c r="M288" s="1576"/>
      <c r="N288" s="1576"/>
      <c r="O288" s="1576"/>
      <c r="P288" s="1576"/>
      <c r="Q288" s="1577"/>
      <c r="R288" s="1432"/>
      <c r="S288" s="1432"/>
      <c r="T288" s="1432"/>
      <c r="U288" s="1432"/>
      <c r="V288" s="1432"/>
      <c r="W288" s="1432"/>
      <c r="X288" s="1432"/>
      <c r="Y288" s="1432"/>
      <c r="Z288" s="1432"/>
    </row>
    <row r="289" spans="1:28" ht="15.75" customHeight="1">
      <c r="A289" s="1433"/>
      <c r="B289" s="1580"/>
      <c r="C289" s="1573"/>
      <c r="D289" s="1573"/>
      <c r="E289" s="1573"/>
      <c r="F289" s="1449"/>
      <c r="G289" s="1449"/>
      <c r="H289" s="1449"/>
      <c r="I289" s="1449"/>
      <c r="J289" s="1449"/>
      <c r="K289" s="1449"/>
      <c r="L289" s="1449"/>
      <c r="M289" s="1449"/>
      <c r="N289" s="1449"/>
      <c r="O289" s="1449"/>
      <c r="P289" s="1449"/>
      <c r="Q289" s="1448"/>
      <c r="R289" s="1432"/>
      <c r="S289" s="1432"/>
      <c r="T289" s="1432"/>
      <c r="U289" s="1432"/>
      <c r="V289" s="1432"/>
      <c r="W289" s="1432"/>
      <c r="X289" s="1432"/>
      <c r="Y289" s="1432"/>
      <c r="Z289" s="1432"/>
    </row>
    <row r="290" spans="1:28" ht="15.75" customHeight="1">
      <c r="A290" s="1433"/>
      <c r="B290" s="1581" t="s">
        <v>480</v>
      </c>
      <c r="C290" s="1575"/>
      <c r="D290" s="1575"/>
      <c r="E290" s="1575"/>
      <c r="F290" s="1576"/>
      <c r="G290" s="1576"/>
      <c r="H290" s="1576"/>
      <c r="I290" s="1576"/>
      <c r="J290" s="1576"/>
      <c r="K290" s="1576"/>
      <c r="L290" s="1576"/>
      <c r="M290" s="1576"/>
      <c r="N290" s="1576"/>
      <c r="O290" s="1576"/>
      <c r="P290" s="1576"/>
      <c r="Q290" s="1577"/>
      <c r="R290" s="1432"/>
      <c r="S290" s="1432"/>
      <c r="T290" s="1432"/>
      <c r="U290" s="1432"/>
      <c r="V290" s="1432"/>
      <c r="W290" s="1432"/>
      <c r="X290" s="1432"/>
      <c r="Y290" s="1432"/>
      <c r="Z290" s="1432"/>
    </row>
    <row r="291" spans="1:28" ht="15.75" customHeight="1">
      <c r="A291" s="1433"/>
      <c r="B291" s="1580"/>
      <c r="C291" s="1573"/>
      <c r="D291" s="1573"/>
      <c r="E291" s="1573"/>
      <c r="F291" s="1449"/>
      <c r="G291" s="1449"/>
      <c r="H291" s="1449"/>
      <c r="I291" s="1449"/>
      <c r="J291" s="1449"/>
      <c r="K291" s="1449"/>
      <c r="L291" s="1449"/>
      <c r="M291" s="1449"/>
      <c r="N291" s="1449"/>
      <c r="O291" s="1449"/>
      <c r="P291" s="1449"/>
      <c r="Q291" s="1448"/>
      <c r="R291" s="1432"/>
      <c r="S291" s="1432"/>
      <c r="T291" s="1432"/>
      <c r="U291" s="1432"/>
      <c r="V291" s="1432"/>
      <c r="W291" s="1432"/>
      <c r="X291" s="1432"/>
      <c r="Y291" s="1432"/>
      <c r="Z291" s="1432"/>
    </row>
    <row r="292" spans="1:28" ht="15.75" customHeight="1">
      <c r="A292" s="1433"/>
      <c r="B292" s="1581"/>
      <c r="C292" s="1575"/>
      <c r="D292" s="1575"/>
      <c r="E292" s="1575"/>
      <c r="F292" s="1576"/>
      <c r="G292" s="1576"/>
      <c r="H292" s="1576"/>
      <c r="I292" s="1576"/>
      <c r="J292" s="1576"/>
      <c r="K292" s="1576"/>
      <c r="L292" s="1576"/>
      <c r="M292" s="1576"/>
      <c r="N292" s="1576"/>
      <c r="O292" s="1576"/>
      <c r="P292" s="1576"/>
      <c r="Q292" s="1577"/>
      <c r="R292" s="1432"/>
      <c r="S292" s="1432"/>
      <c r="T292" s="1432"/>
      <c r="U292" s="1432"/>
      <c r="V292" s="1432"/>
      <c r="W292" s="1432"/>
      <c r="X292" s="1432"/>
      <c r="Y292" s="1432"/>
      <c r="Z292" s="1432"/>
    </row>
    <row r="293" spans="1:28" ht="15.75" customHeight="1">
      <c r="A293" s="1433"/>
      <c r="B293" s="1580"/>
      <c r="C293" s="1573"/>
      <c r="D293" s="1573"/>
      <c r="E293" s="1573"/>
      <c r="F293" s="1449"/>
      <c r="G293" s="1449"/>
      <c r="H293" s="1449"/>
      <c r="I293" s="1449"/>
      <c r="J293" s="1449"/>
      <c r="K293" s="1449"/>
      <c r="L293" s="1449"/>
      <c r="M293" s="1449"/>
      <c r="N293" s="1449"/>
      <c r="O293" s="1449"/>
      <c r="P293" s="1449"/>
      <c r="Q293" s="1448"/>
      <c r="R293" s="1432"/>
      <c r="S293" s="1432"/>
      <c r="T293" s="1432"/>
      <c r="U293" s="1432"/>
      <c r="V293" s="1432"/>
      <c r="W293" s="1432"/>
      <c r="X293" s="1432"/>
      <c r="Y293" s="1432"/>
      <c r="Z293" s="1432"/>
    </row>
    <row r="294" spans="1:28" ht="15.75" customHeight="1">
      <c r="A294" s="1433"/>
      <c r="B294" s="1581" t="s">
        <v>921</v>
      </c>
      <c r="C294" s="1575"/>
      <c r="D294" s="1575"/>
      <c r="E294" s="1575"/>
      <c r="F294" s="1576"/>
      <c r="G294" s="1576"/>
      <c r="H294" s="1576"/>
      <c r="I294" s="1576"/>
      <c r="J294" s="1576"/>
      <c r="K294" s="1576"/>
      <c r="L294" s="1576"/>
      <c r="M294" s="1576"/>
      <c r="N294" s="1576"/>
      <c r="O294" s="1576"/>
      <c r="P294" s="1576"/>
      <c r="Q294" s="1577"/>
      <c r="R294" s="1432"/>
      <c r="S294" s="1432"/>
      <c r="T294" s="1432"/>
      <c r="U294" s="1432"/>
      <c r="V294" s="1432"/>
      <c r="W294" s="1432"/>
      <c r="X294" s="1432"/>
      <c r="Y294" s="1432"/>
      <c r="Z294" s="1432"/>
    </row>
    <row r="295" spans="1:28" ht="15.75" customHeight="1">
      <c r="A295" s="1433"/>
      <c r="B295" s="1580"/>
      <c r="C295" s="1573"/>
      <c r="D295" s="1573"/>
      <c r="E295" s="1573"/>
      <c r="F295" s="1449"/>
      <c r="G295" s="1449"/>
      <c r="H295" s="1449"/>
      <c r="I295" s="1449"/>
      <c r="J295" s="1449"/>
      <c r="K295" s="1449"/>
      <c r="L295" s="1449"/>
      <c r="M295" s="1449"/>
      <c r="N295" s="1449"/>
      <c r="O295" s="1449"/>
      <c r="P295" s="1449"/>
      <c r="Q295" s="1448"/>
      <c r="R295" s="1432"/>
      <c r="S295" s="1432"/>
      <c r="T295" s="1432"/>
      <c r="U295" s="1432"/>
      <c r="V295" s="1432"/>
      <c r="W295" s="1432"/>
      <c r="X295" s="1432"/>
      <c r="Y295" s="1432"/>
      <c r="Z295" s="1432"/>
    </row>
    <row r="296" spans="1:28" ht="15.75" customHeight="1">
      <c r="A296" s="1433"/>
      <c r="B296" s="1581"/>
      <c r="C296" s="1575"/>
      <c r="D296" s="1575"/>
      <c r="E296" s="1575"/>
      <c r="F296" s="1576"/>
      <c r="G296" s="1576"/>
      <c r="H296" s="1576"/>
      <c r="I296" s="1576"/>
      <c r="J296" s="1576"/>
      <c r="K296" s="1576"/>
      <c r="L296" s="1576"/>
      <c r="M296" s="1576"/>
      <c r="N296" s="1576"/>
      <c r="O296" s="1576"/>
      <c r="P296" s="1576"/>
      <c r="Q296" s="1577"/>
      <c r="R296" s="1432"/>
      <c r="S296" s="1432"/>
      <c r="T296" s="1432"/>
      <c r="U296" s="1432"/>
      <c r="V296" s="1432"/>
      <c r="W296" s="1432"/>
      <c r="X296" s="1432"/>
      <c r="Y296" s="1432"/>
      <c r="Z296" s="1432"/>
    </row>
    <row r="297" spans="1:28" ht="15.75" customHeight="1">
      <c r="A297" s="1433"/>
      <c r="B297" s="1580" t="s">
        <v>1619</v>
      </c>
      <c r="C297" s="1573"/>
      <c r="D297" s="1573"/>
      <c r="E297" s="1573"/>
      <c r="F297" s="1449"/>
      <c r="G297" s="1449"/>
      <c r="H297" s="1449"/>
      <c r="I297" s="1449"/>
      <c r="J297" s="1449"/>
      <c r="K297" s="1449"/>
      <c r="L297" s="1449"/>
      <c r="M297" s="1449"/>
      <c r="N297" s="1449"/>
      <c r="O297" s="1449"/>
      <c r="P297" s="1449"/>
      <c r="Q297" s="1448"/>
      <c r="R297" s="1432"/>
      <c r="S297" s="1432"/>
      <c r="T297" s="1432"/>
      <c r="U297" s="1432"/>
      <c r="V297" s="1432"/>
      <c r="W297" s="1432"/>
      <c r="X297" s="1432"/>
      <c r="Y297" s="1432"/>
      <c r="Z297" s="1432"/>
    </row>
    <row r="298" spans="1:28" ht="15.75" customHeight="1">
      <c r="A298" s="1433"/>
      <c r="B298" s="1462" t="s">
        <v>1660</v>
      </c>
      <c r="C298" s="1457"/>
      <c r="D298" s="1457"/>
      <c r="E298" s="1457"/>
      <c r="F298" s="1457"/>
      <c r="G298" s="1457"/>
      <c r="H298" s="1457"/>
      <c r="I298" s="1457"/>
      <c r="J298" s="1457"/>
      <c r="K298" s="1457"/>
      <c r="L298" s="1457"/>
      <c r="M298" s="1457"/>
      <c r="N298" s="1457"/>
      <c r="O298" s="1457"/>
      <c r="P298" s="1576"/>
      <c r="Q298" s="1576"/>
      <c r="R298" s="1576"/>
      <c r="S298" s="1577"/>
      <c r="T298" s="1432"/>
      <c r="U298" s="1432"/>
      <c r="V298" s="1432"/>
      <c r="W298" s="1432"/>
      <c r="X298" s="1432"/>
      <c r="Y298" s="1432"/>
      <c r="Z298" s="1432"/>
      <c r="AA298" s="1432"/>
      <c r="AB298" s="1432"/>
    </row>
    <row r="299" spans="1:28" ht="15.75" customHeight="1">
      <c r="A299" s="1433"/>
      <c r="B299" s="1461" t="s">
        <v>1642</v>
      </c>
      <c r="C299" s="1459" t="s">
        <v>1641</v>
      </c>
      <c r="D299" s="1459" t="s">
        <v>1640</v>
      </c>
      <c r="E299" s="1459"/>
      <c r="F299" s="1459" t="s">
        <v>1639</v>
      </c>
      <c r="G299" s="1459" t="s">
        <v>1638</v>
      </c>
      <c r="H299" s="1459" t="s">
        <v>1637</v>
      </c>
      <c r="I299" s="1460" t="s">
        <v>2710</v>
      </c>
      <c r="J299" s="1459" t="s">
        <v>1636</v>
      </c>
      <c r="K299" s="1457"/>
      <c r="L299" s="1459" t="s">
        <v>1635</v>
      </c>
      <c r="M299" s="1459" t="s">
        <v>1634</v>
      </c>
      <c r="N299" s="1459" t="s">
        <v>1633</v>
      </c>
      <c r="O299" s="1459" t="s">
        <v>1632</v>
      </c>
      <c r="P299" s="1435"/>
      <c r="Q299" s="1435"/>
      <c r="R299" s="1435"/>
      <c r="S299" s="1434"/>
      <c r="T299" s="1432"/>
      <c r="U299" s="1432"/>
      <c r="V299" s="1432"/>
      <c r="W299" s="1432"/>
      <c r="X299" s="1432"/>
      <c r="Y299" s="1432"/>
      <c r="Z299" s="1432"/>
      <c r="AA299" s="1432"/>
      <c r="AB299" s="1432"/>
    </row>
    <row r="300" spans="1:28" ht="15.75" customHeight="1">
      <c r="A300" s="1433"/>
      <c r="B300" s="1970" t="s">
        <v>1595</v>
      </c>
      <c r="C300" s="1971"/>
      <c r="D300" s="1971"/>
      <c r="E300" s="1971"/>
      <c r="F300" s="1971"/>
      <c r="G300" s="1971"/>
      <c r="H300" s="1971"/>
      <c r="I300" s="1971"/>
      <c r="J300" s="1971"/>
      <c r="K300" s="1971"/>
      <c r="L300" s="1971"/>
      <c r="M300" s="1971"/>
      <c r="N300" s="1971"/>
      <c r="O300" s="1971"/>
      <c r="P300" s="1971"/>
      <c r="Q300" s="1972"/>
      <c r="R300" s="1432"/>
      <c r="S300" s="1432"/>
      <c r="T300" s="1432"/>
      <c r="U300" s="1432"/>
      <c r="V300" s="1432"/>
      <c r="W300" s="1432"/>
      <c r="X300" s="1432"/>
      <c r="Y300" s="1432"/>
      <c r="Z300" s="1432"/>
    </row>
    <row r="301" spans="1:28" ht="15.75" customHeight="1">
      <c r="A301" s="1433"/>
      <c r="B301" s="1973"/>
      <c r="C301" s="1974"/>
      <c r="D301" s="1974"/>
      <c r="E301" s="1974"/>
      <c r="F301" s="1974"/>
      <c r="G301" s="1974"/>
      <c r="H301" s="1974"/>
      <c r="I301" s="1974"/>
      <c r="J301" s="1974"/>
      <c r="K301" s="1974"/>
      <c r="L301" s="1974"/>
      <c r="M301" s="1974"/>
      <c r="N301" s="1974"/>
      <c r="O301" s="1974"/>
      <c r="P301" s="1974"/>
      <c r="Q301" s="1975"/>
      <c r="R301" s="1432"/>
      <c r="S301" s="1432"/>
      <c r="T301" s="1432"/>
      <c r="U301" s="1432"/>
      <c r="V301" s="1432"/>
      <c r="W301" s="1432"/>
      <c r="X301" s="1432"/>
      <c r="Y301" s="1432"/>
      <c r="Z301" s="1432"/>
    </row>
    <row r="302" spans="1:28" ht="15.75" customHeight="1">
      <c r="A302" s="1433"/>
      <c r="B302" s="1438"/>
      <c r="C302" s="1438"/>
      <c r="D302" s="1438"/>
      <c r="E302" s="1438"/>
      <c r="F302" s="1438"/>
      <c r="G302" s="1438"/>
      <c r="H302" s="1438"/>
      <c r="I302" s="1438"/>
      <c r="J302" s="1438"/>
      <c r="K302" s="1438"/>
      <c r="L302" s="1438"/>
      <c r="M302" s="1438"/>
      <c r="N302" s="1438"/>
      <c r="O302" s="1438"/>
      <c r="P302" s="1438"/>
      <c r="Q302" s="1438"/>
      <c r="R302" s="1432"/>
      <c r="S302" s="1432"/>
      <c r="T302" s="1432"/>
      <c r="U302" s="1432"/>
      <c r="V302" s="1432"/>
      <c r="W302" s="1432"/>
      <c r="X302" s="1432"/>
      <c r="Y302" s="1432"/>
      <c r="Z302" s="1432"/>
    </row>
    <row r="303" spans="1:28" s="2092" customFormat="1" ht="34.5" customHeight="1">
      <c r="A303" s="2087"/>
      <c r="B303" s="2088" t="s">
        <v>1615</v>
      </c>
      <c r="C303" s="2089"/>
      <c r="D303" s="2089"/>
      <c r="E303" s="2089"/>
      <c r="F303" s="2089"/>
      <c r="G303" s="2089"/>
      <c r="H303" s="2089"/>
      <c r="I303" s="2089"/>
      <c r="J303" s="2089"/>
      <c r="K303" s="2089"/>
      <c r="L303" s="2089"/>
      <c r="M303" s="2089"/>
      <c r="N303" s="2089"/>
      <c r="O303" s="2089"/>
      <c r="P303" s="2089"/>
      <c r="Q303" s="2090"/>
      <c r="R303" s="2091"/>
      <c r="S303" s="2091"/>
      <c r="T303" s="2091"/>
      <c r="U303" s="2091"/>
      <c r="V303" s="2091"/>
      <c r="W303" s="2091"/>
      <c r="X303" s="2091"/>
      <c r="Y303" s="2091"/>
      <c r="Z303" s="2091"/>
    </row>
    <row r="304" spans="1:28" ht="15.75" customHeight="1">
      <c r="A304" s="1433"/>
      <c r="B304" s="1903" t="s">
        <v>1611</v>
      </c>
      <c r="C304" s="1904" t="s">
        <v>1610</v>
      </c>
      <c r="D304" s="1904" t="s">
        <v>1609</v>
      </c>
      <c r="E304" s="1904" t="s">
        <v>1608</v>
      </c>
      <c r="F304" s="1905" t="s">
        <v>1607</v>
      </c>
      <c r="G304" s="1905" t="s">
        <v>1606</v>
      </c>
      <c r="H304" s="1906" t="s">
        <v>1605</v>
      </c>
      <c r="I304" s="1906" t="s">
        <v>1604</v>
      </c>
      <c r="J304" s="1907" t="s">
        <v>1603</v>
      </c>
      <c r="K304" s="1907" t="s">
        <v>1602</v>
      </c>
      <c r="L304" s="1908" t="s">
        <v>1601</v>
      </c>
      <c r="M304" s="1908" t="s">
        <v>1600</v>
      </c>
      <c r="N304" s="1908" t="s">
        <v>1599</v>
      </c>
      <c r="O304" s="1908" t="s">
        <v>1598</v>
      </c>
      <c r="P304" s="1908" t="s">
        <v>1597</v>
      </c>
      <c r="Q304" s="1909" t="s">
        <v>1596</v>
      </c>
      <c r="R304" s="1432"/>
      <c r="S304" s="1432"/>
      <c r="T304" s="1432"/>
      <c r="U304" s="1432"/>
      <c r="V304" s="1432"/>
      <c r="W304" s="1432"/>
      <c r="X304" s="1432"/>
      <c r="Y304" s="1432"/>
      <c r="Z304" s="1432"/>
    </row>
    <row r="305" spans="1:26" ht="15.75" customHeight="1">
      <c r="A305" s="1433"/>
      <c r="B305" s="1442" t="s">
        <v>1625</v>
      </c>
      <c r="C305" s="1595"/>
      <c r="D305" s="1595"/>
      <c r="E305" s="1595"/>
      <c r="F305" s="1596"/>
      <c r="G305" s="1596"/>
      <c r="H305" s="1596"/>
      <c r="I305" s="1596"/>
      <c r="J305" s="1596"/>
      <c r="K305" s="1596"/>
      <c r="L305" s="1596"/>
      <c r="M305" s="1596"/>
      <c r="N305" s="1596"/>
      <c r="O305" s="1596"/>
      <c r="P305" s="1596"/>
      <c r="Q305" s="1597"/>
      <c r="R305" s="1432"/>
      <c r="S305" s="1432"/>
      <c r="T305" s="1432"/>
      <c r="U305" s="1432"/>
      <c r="V305" s="1432"/>
      <c r="W305" s="1432"/>
      <c r="X305" s="1432"/>
      <c r="Y305" s="1432"/>
      <c r="Z305" s="1432"/>
    </row>
    <row r="306" spans="1:26" ht="15.75" customHeight="1">
      <c r="A306" s="1433"/>
      <c r="B306" s="1571"/>
      <c r="C306" s="1575"/>
      <c r="D306" s="1575"/>
      <c r="E306" s="1575"/>
      <c r="F306" s="1576"/>
      <c r="G306" s="1576"/>
      <c r="H306" s="1576"/>
      <c r="I306" s="1576"/>
      <c r="J306" s="1576"/>
      <c r="K306" s="1576"/>
      <c r="L306" s="1576"/>
      <c r="M306" s="1576"/>
      <c r="N306" s="1576"/>
      <c r="O306" s="1576"/>
      <c r="P306" s="1576"/>
      <c r="Q306" s="1577"/>
      <c r="R306" s="1432"/>
      <c r="S306" s="1432"/>
      <c r="T306" s="1432"/>
      <c r="U306" s="1432"/>
      <c r="V306" s="1432"/>
      <c r="W306" s="1432"/>
      <c r="X306" s="1432"/>
      <c r="Y306" s="1432"/>
      <c r="Z306" s="1432"/>
    </row>
    <row r="307" spans="1:26" ht="15.75" customHeight="1">
      <c r="A307" s="1433"/>
      <c r="B307" s="1580" t="s">
        <v>1621</v>
      </c>
      <c r="C307" s="1573"/>
      <c r="D307" s="1573"/>
      <c r="E307" s="1573"/>
      <c r="F307" s="1449"/>
      <c r="G307" s="1449"/>
      <c r="H307" s="1449"/>
      <c r="I307" s="1449"/>
      <c r="J307" s="1449"/>
      <c r="K307" s="1449"/>
      <c r="L307" s="1449"/>
      <c r="M307" s="1449"/>
      <c r="N307" s="1449"/>
      <c r="O307" s="1449"/>
      <c r="P307" s="1449"/>
      <c r="Q307" s="1448"/>
      <c r="R307" s="1432"/>
      <c r="S307" s="1432"/>
      <c r="T307" s="1432"/>
      <c r="U307" s="1432"/>
      <c r="V307" s="1432"/>
      <c r="W307" s="1432"/>
      <c r="X307" s="1432"/>
      <c r="Y307" s="1432"/>
      <c r="Z307" s="1432"/>
    </row>
    <row r="308" spans="1:26" ht="15.75" customHeight="1">
      <c r="A308" s="1433"/>
      <c r="B308" s="1581"/>
      <c r="C308" s="1575"/>
      <c r="D308" s="1575"/>
      <c r="E308" s="1575"/>
      <c r="F308" s="1576"/>
      <c r="G308" s="1576"/>
      <c r="H308" s="1576"/>
      <c r="I308" s="1576"/>
      <c r="J308" s="1576"/>
      <c r="K308" s="1576"/>
      <c r="L308" s="1576"/>
      <c r="M308" s="1576"/>
      <c r="N308" s="1576"/>
      <c r="O308" s="1576"/>
      <c r="P308" s="1576"/>
      <c r="Q308" s="1577"/>
      <c r="R308" s="1432"/>
      <c r="S308" s="1432"/>
      <c r="T308" s="1432"/>
      <c r="U308" s="1432"/>
      <c r="V308" s="1432"/>
      <c r="W308" s="1432"/>
      <c r="X308" s="1432"/>
      <c r="Y308" s="1432"/>
      <c r="Z308" s="1432"/>
    </row>
    <row r="309" spans="1:26" ht="15.75" customHeight="1">
      <c r="A309" s="1433"/>
      <c r="B309" s="1580" t="s">
        <v>1620</v>
      </c>
      <c r="C309" s="1573"/>
      <c r="D309" s="1573"/>
      <c r="E309" s="1573"/>
      <c r="F309" s="1449"/>
      <c r="G309" s="1449"/>
      <c r="H309" s="1449"/>
      <c r="I309" s="1449"/>
      <c r="J309" s="1449"/>
      <c r="K309" s="1449"/>
      <c r="L309" s="1449"/>
      <c r="M309" s="1449"/>
      <c r="N309" s="1449"/>
      <c r="O309" s="1449"/>
      <c r="P309" s="1449"/>
      <c r="Q309" s="1448"/>
      <c r="R309" s="1432"/>
      <c r="S309" s="1432"/>
      <c r="T309" s="1432"/>
      <c r="U309" s="1432"/>
      <c r="V309" s="1432"/>
      <c r="W309" s="1432"/>
      <c r="X309" s="1432"/>
      <c r="Y309" s="1432"/>
      <c r="Z309" s="1432"/>
    </row>
    <row r="310" spans="1:26" ht="15.75" customHeight="1">
      <c r="A310" s="1433"/>
      <c r="B310" s="1581"/>
      <c r="C310" s="1575"/>
      <c r="D310" s="1575"/>
      <c r="E310" s="1575"/>
      <c r="F310" s="1576"/>
      <c r="G310" s="1576"/>
      <c r="H310" s="1576"/>
      <c r="I310" s="1576"/>
      <c r="J310" s="1576"/>
      <c r="K310" s="1576"/>
      <c r="L310" s="1576"/>
      <c r="M310" s="1576"/>
      <c r="N310" s="1576"/>
      <c r="O310" s="1576"/>
      <c r="P310" s="1576"/>
      <c r="Q310" s="1577"/>
      <c r="R310" s="1432"/>
      <c r="S310" s="1432"/>
      <c r="T310" s="1432"/>
      <c r="U310" s="1432"/>
      <c r="V310" s="1432"/>
      <c r="W310" s="1432"/>
      <c r="X310" s="1432"/>
      <c r="Y310" s="1432"/>
      <c r="Z310" s="1432"/>
    </row>
    <row r="311" spans="1:26" ht="15.75" customHeight="1">
      <c r="A311" s="1433"/>
      <c r="B311" s="1581" t="s">
        <v>921</v>
      </c>
      <c r="C311" s="1573"/>
      <c r="D311" s="1573"/>
      <c r="E311" s="1573"/>
      <c r="F311" s="1449"/>
      <c r="G311" s="1449"/>
      <c r="H311" s="1449"/>
      <c r="I311" s="1449"/>
      <c r="J311" s="1449"/>
      <c r="K311" s="1449"/>
      <c r="L311" s="1449"/>
      <c r="M311" s="1449"/>
      <c r="N311" s="1449"/>
      <c r="O311" s="1449"/>
      <c r="P311" s="1449"/>
      <c r="Q311" s="1448"/>
      <c r="R311" s="1432"/>
      <c r="S311" s="1432"/>
      <c r="T311" s="1432"/>
      <c r="U311" s="1432"/>
      <c r="V311" s="1432"/>
      <c r="W311" s="1432"/>
      <c r="X311" s="1432"/>
      <c r="Y311" s="1432"/>
      <c r="Z311" s="1432"/>
    </row>
    <row r="312" spans="1:26" ht="15.75" customHeight="1">
      <c r="A312" s="1433"/>
      <c r="B312" s="1581"/>
      <c r="C312" s="1575"/>
      <c r="D312" s="1575"/>
      <c r="E312" s="1575"/>
      <c r="F312" s="1576"/>
      <c r="G312" s="1576"/>
      <c r="H312" s="1576"/>
      <c r="I312" s="1576"/>
      <c r="J312" s="1576"/>
      <c r="K312" s="1576"/>
      <c r="L312" s="1576"/>
      <c r="M312" s="1576"/>
      <c r="N312" s="1576"/>
      <c r="O312" s="1576"/>
      <c r="P312" s="1576"/>
      <c r="Q312" s="1577"/>
      <c r="R312" s="1432"/>
      <c r="S312" s="1432"/>
      <c r="T312" s="1432"/>
      <c r="U312" s="1432"/>
      <c r="V312" s="1432"/>
      <c r="W312" s="1432"/>
      <c r="X312" s="1432"/>
      <c r="Y312" s="1432"/>
      <c r="Z312" s="1432"/>
    </row>
    <row r="313" spans="1:26" ht="15.75" customHeight="1">
      <c r="A313" s="1433"/>
      <c r="B313" s="1581" t="s">
        <v>1623</v>
      </c>
      <c r="C313" s="1573"/>
      <c r="D313" s="1573"/>
      <c r="E313" s="1573"/>
      <c r="F313" s="1449"/>
      <c r="G313" s="1449"/>
      <c r="H313" s="1449"/>
      <c r="I313" s="1449"/>
      <c r="J313" s="1449"/>
      <c r="K313" s="1449"/>
      <c r="L313" s="1449"/>
      <c r="M313" s="1449"/>
      <c r="N313" s="1449"/>
      <c r="O313" s="1449"/>
      <c r="P313" s="1449"/>
      <c r="Q313" s="1448"/>
      <c r="R313" s="1432"/>
      <c r="S313" s="1432"/>
      <c r="T313" s="1432"/>
      <c r="U313" s="1432"/>
      <c r="V313" s="1432"/>
      <c r="W313" s="1432"/>
      <c r="X313" s="1432"/>
      <c r="Y313" s="1432"/>
      <c r="Z313" s="1432"/>
    </row>
    <row r="314" spans="1:26" ht="15.75" customHeight="1">
      <c r="A314" s="1433"/>
      <c r="B314" s="1581"/>
      <c r="C314" s="1575"/>
      <c r="D314" s="1575"/>
      <c r="E314" s="1575"/>
      <c r="F314" s="1576"/>
      <c r="G314" s="1576"/>
      <c r="H314" s="1576"/>
      <c r="I314" s="1576"/>
      <c r="J314" s="1576"/>
      <c r="K314" s="1576"/>
      <c r="L314" s="1576"/>
      <c r="M314" s="1576"/>
      <c r="N314" s="1576"/>
      <c r="O314" s="1576"/>
      <c r="P314" s="1576"/>
      <c r="Q314" s="1577"/>
      <c r="R314" s="1432"/>
      <c r="S314" s="1432"/>
      <c r="T314" s="1432"/>
      <c r="U314" s="1432"/>
      <c r="V314" s="1432"/>
      <c r="W314" s="1432"/>
      <c r="X314" s="1432"/>
      <c r="Y314" s="1432"/>
      <c r="Z314" s="1432"/>
    </row>
    <row r="315" spans="1:26" ht="15.75" customHeight="1">
      <c r="A315" s="1433"/>
      <c r="B315" s="1581" t="s">
        <v>1619</v>
      </c>
      <c r="C315" s="1573"/>
      <c r="D315" s="1573"/>
      <c r="E315" s="1573"/>
      <c r="F315" s="1449"/>
      <c r="G315" s="1449"/>
      <c r="H315" s="1449"/>
      <c r="I315" s="1449"/>
      <c r="J315" s="1449"/>
      <c r="K315" s="1449"/>
      <c r="L315" s="1449"/>
      <c r="M315" s="1449"/>
      <c r="N315" s="1449"/>
      <c r="O315" s="1449"/>
      <c r="P315" s="1449"/>
      <c r="Q315" s="1448"/>
      <c r="R315" s="1432"/>
      <c r="S315" s="1432"/>
      <c r="T315" s="1432"/>
      <c r="U315" s="1432"/>
      <c r="V315" s="1432"/>
      <c r="W315" s="1432"/>
      <c r="X315" s="1432"/>
      <c r="Y315" s="1432"/>
      <c r="Z315" s="1432"/>
    </row>
    <row r="316" spans="1:26" ht="15.75" customHeight="1">
      <c r="A316" s="1433"/>
      <c r="B316" s="1578"/>
      <c r="C316" s="1575"/>
      <c r="D316" s="1575"/>
      <c r="E316" s="1575"/>
      <c r="F316" s="1576"/>
      <c r="G316" s="1576"/>
      <c r="H316" s="1576"/>
      <c r="I316" s="1576"/>
      <c r="J316" s="1576"/>
      <c r="K316" s="1576"/>
      <c r="L316" s="1576"/>
      <c r="M316" s="1576"/>
      <c r="N316" s="1576"/>
      <c r="O316" s="1576"/>
      <c r="P316" s="1576"/>
      <c r="Q316" s="1577"/>
      <c r="R316" s="1432"/>
      <c r="S316" s="1432"/>
      <c r="T316" s="1432"/>
      <c r="U316" s="1432"/>
      <c r="V316" s="1432"/>
      <c r="W316" s="1432"/>
      <c r="X316" s="1432"/>
      <c r="Y316" s="1432"/>
      <c r="Z316" s="1432"/>
    </row>
    <row r="317" spans="1:26" ht="15.75" customHeight="1">
      <c r="A317" s="1433"/>
      <c r="B317" s="1574"/>
      <c r="C317" s="1573"/>
      <c r="D317" s="1573"/>
      <c r="E317" s="1573"/>
      <c r="F317" s="1449"/>
      <c r="G317" s="1449"/>
      <c r="H317" s="1449"/>
      <c r="I317" s="1449"/>
      <c r="J317" s="1449"/>
      <c r="K317" s="1449"/>
      <c r="L317" s="1449"/>
      <c r="M317" s="1449"/>
      <c r="N317" s="1449"/>
      <c r="O317" s="1449"/>
      <c r="P317" s="1449"/>
      <c r="Q317" s="1448"/>
      <c r="R317" s="1432"/>
      <c r="S317" s="1432"/>
      <c r="T317" s="1432"/>
      <c r="U317" s="1432"/>
      <c r="V317" s="1432"/>
      <c r="W317" s="1432"/>
      <c r="X317" s="1432"/>
      <c r="Y317" s="1432"/>
      <c r="Z317" s="1432"/>
    </row>
    <row r="318" spans="1:26" ht="15.75" customHeight="1">
      <c r="A318" s="1433"/>
      <c r="B318" s="1582" t="s">
        <v>1622</v>
      </c>
      <c r="C318" s="1575"/>
      <c r="D318" s="1575"/>
      <c r="E318" s="1575"/>
      <c r="F318" s="1576"/>
      <c r="G318" s="1576"/>
      <c r="H318" s="1576"/>
      <c r="I318" s="1576"/>
      <c r="J318" s="1576"/>
      <c r="K318" s="1576"/>
      <c r="L318" s="1576"/>
      <c r="M318" s="1576"/>
      <c r="N318" s="1576"/>
      <c r="O318" s="1576"/>
      <c r="P318" s="1576"/>
      <c r="Q318" s="1577"/>
      <c r="R318" s="1432"/>
      <c r="S318" s="1432"/>
      <c r="T318" s="1432"/>
      <c r="U318" s="1432"/>
      <c r="V318" s="1432"/>
      <c r="W318" s="1432"/>
      <c r="X318" s="1432"/>
      <c r="Y318" s="1432"/>
      <c r="Z318" s="1432"/>
    </row>
    <row r="319" spans="1:26" ht="15.75" customHeight="1">
      <c r="A319" s="1433"/>
      <c r="B319" s="1442" t="s">
        <v>1622</v>
      </c>
      <c r="C319" s="1441"/>
      <c r="D319" s="1441"/>
      <c r="E319" s="1441"/>
      <c r="F319" s="1441"/>
      <c r="G319" s="1441"/>
      <c r="H319" s="1441"/>
      <c r="I319" s="1441"/>
      <c r="J319" s="1441"/>
      <c r="K319" s="1441"/>
      <c r="L319" s="1441"/>
      <c r="M319" s="1441"/>
      <c r="N319" s="1441"/>
      <c r="O319" s="1441"/>
      <c r="P319" s="1441"/>
      <c r="Q319" s="1440"/>
      <c r="R319" s="1432"/>
      <c r="S319" s="1432"/>
      <c r="T319" s="1432"/>
      <c r="U319" s="1432"/>
      <c r="V319" s="1432"/>
      <c r="W319" s="1432"/>
      <c r="X319" s="1432"/>
      <c r="Y319" s="1432"/>
      <c r="Z319" s="1432"/>
    </row>
    <row r="320" spans="1:26" ht="15.75" customHeight="1">
      <c r="A320" s="1433"/>
      <c r="B320" s="1581" t="s">
        <v>1621</v>
      </c>
      <c r="C320" s="1575"/>
      <c r="D320" s="1575"/>
      <c r="E320" s="1575"/>
      <c r="F320" s="1576"/>
      <c r="G320" s="1576"/>
      <c r="H320" s="1576"/>
      <c r="I320" s="1576"/>
      <c r="J320" s="1576"/>
      <c r="K320" s="1576"/>
      <c r="L320" s="1576"/>
      <c r="M320" s="1576"/>
      <c r="N320" s="1576"/>
      <c r="O320" s="1576"/>
      <c r="P320" s="1576"/>
      <c r="Q320" s="1577"/>
      <c r="R320" s="1432"/>
      <c r="S320" s="1432"/>
      <c r="T320" s="1432"/>
      <c r="U320" s="1432"/>
      <c r="V320" s="1432"/>
      <c r="W320" s="1432"/>
      <c r="X320" s="1432"/>
      <c r="Y320" s="1432"/>
      <c r="Z320" s="1432"/>
    </row>
    <row r="321" spans="1:26" ht="15.75" customHeight="1">
      <c r="A321" s="1433"/>
      <c r="B321" s="1580"/>
      <c r="C321" s="1573"/>
      <c r="D321" s="1573"/>
      <c r="E321" s="1573"/>
      <c r="F321" s="1449"/>
      <c r="G321" s="1449"/>
      <c r="H321" s="1449"/>
      <c r="I321" s="1449"/>
      <c r="J321" s="1449"/>
      <c r="K321" s="1449"/>
      <c r="L321" s="1449"/>
      <c r="M321" s="1449"/>
      <c r="N321" s="1449"/>
      <c r="O321" s="1449"/>
      <c r="P321" s="1449"/>
      <c r="Q321" s="1448"/>
      <c r="R321" s="1432"/>
      <c r="S321" s="1432"/>
      <c r="T321" s="1432"/>
      <c r="U321" s="1432"/>
      <c r="V321" s="1432"/>
      <c r="W321" s="1432"/>
      <c r="X321" s="1432"/>
      <c r="Y321" s="1432"/>
      <c r="Z321" s="1432"/>
    </row>
    <row r="322" spans="1:26" ht="15.75" customHeight="1">
      <c r="A322" s="1433"/>
      <c r="B322" s="1581"/>
      <c r="C322" s="1575"/>
      <c r="D322" s="1575"/>
      <c r="E322" s="1575"/>
      <c r="F322" s="1576"/>
      <c r="G322" s="1576"/>
      <c r="H322" s="1576"/>
      <c r="I322" s="1576"/>
      <c r="J322" s="1576"/>
      <c r="K322" s="1576"/>
      <c r="L322" s="1576"/>
      <c r="M322" s="1576"/>
      <c r="N322" s="1576"/>
      <c r="O322" s="1576"/>
      <c r="P322" s="1576"/>
      <c r="Q322" s="1577"/>
      <c r="R322" s="1432"/>
      <c r="S322" s="1432"/>
      <c r="T322" s="1432"/>
      <c r="U322" s="1432"/>
      <c r="V322" s="1432"/>
      <c r="W322" s="1432"/>
      <c r="X322" s="1432"/>
      <c r="Y322" s="1432"/>
      <c r="Z322" s="1432"/>
    </row>
    <row r="323" spans="1:26" ht="15.75" customHeight="1">
      <c r="A323" s="1433"/>
      <c r="B323" s="1580" t="s">
        <v>1620</v>
      </c>
      <c r="C323" s="1573"/>
      <c r="D323" s="1573"/>
      <c r="E323" s="1573"/>
      <c r="F323" s="1449"/>
      <c r="G323" s="1449"/>
      <c r="H323" s="1449"/>
      <c r="I323" s="1449"/>
      <c r="J323" s="1449"/>
      <c r="K323" s="1449"/>
      <c r="L323" s="1449"/>
      <c r="M323" s="1449"/>
      <c r="N323" s="1449"/>
      <c r="O323" s="1449"/>
      <c r="P323" s="1449"/>
      <c r="Q323" s="1448"/>
      <c r="R323" s="1432"/>
      <c r="S323" s="1432"/>
      <c r="T323" s="1432"/>
      <c r="U323" s="1432"/>
      <c r="V323" s="1432"/>
      <c r="W323" s="1432"/>
      <c r="X323" s="1432"/>
      <c r="Y323" s="1432"/>
      <c r="Z323" s="1432"/>
    </row>
    <row r="324" spans="1:26" ht="15.75" customHeight="1">
      <c r="A324" s="1433"/>
      <c r="B324" s="1581"/>
      <c r="C324" s="1575"/>
      <c r="D324" s="1575"/>
      <c r="E324" s="1575"/>
      <c r="F324" s="1576"/>
      <c r="G324" s="1576"/>
      <c r="H324" s="1576"/>
      <c r="I324" s="1576"/>
      <c r="J324" s="1576"/>
      <c r="K324" s="1576"/>
      <c r="L324" s="1576"/>
      <c r="M324" s="1576"/>
      <c r="N324" s="1576"/>
      <c r="O324" s="1576"/>
      <c r="P324" s="1576"/>
      <c r="Q324" s="1577"/>
      <c r="R324" s="1432"/>
      <c r="S324" s="1432"/>
      <c r="T324" s="1432"/>
      <c r="U324" s="1432"/>
      <c r="V324" s="1432"/>
      <c r="W324" s="1432"/>
      <c r="X324" s="1432"/>
      <c r="Y324" s="1432"/>
      <c r="Z324" s="1432"/>
    </row>
    <row r="325" spans="1:26" ht="15.75" customHeight="1">
      <c r="A325" s="1433"/>
      <c r="B325" s="1580"/>
      <c r="C325" s="1573"/>
      <c r="D325" s="1573"/>
      <c r="E325" s="1573"/>
      <c r="F325" s="1449"/>
      <c r="G325" s="1449"/>
      <c r="H325" s="1449"/>
      <c r="I325" s="1449"/>
      <c r="J325" s="1449"/>
      <c r="K325" s="1449"/>
      <c r="L325" s="1449"/>
      <c r="M325" s="1449"/>
      <c r="N325" s="1449"/>
      <c r="O325" s="1449"/>
      <c r="P325" s="1449"/>
      <c r="Q325" s="1448"/>
      <c r="R325" s="1432"/>
      <c r="S325" s="1432"/>
      <c r="T325" s="1432"/>
      <c r="U325" s="1432"/>
      <c r="V325" s="1432"/>
      <c r="W325" s="1432"/>
      <c r="X325" s="1432"/>
      <c r="Y325" s="1432"/>
      <c r="Z325" s="1432"/>
    </row>
    <row r="326" spans="1:26" ht="15.75" customHeight="1">
      <c r="A326" s="1433"/>
      <c r="B326" s="1581" t="s">
        <v>480</v>
      </c>
      <c r="C326" s="1575"/>
      <c r="D326" s="1575"/>
      <c r="E326" s="1575"/>
      <c r="F326" s="1576"/>
      <c r="G326" s="1576"/>
      <c r="H326" s="1576"/>
      <c r="I326" s="1576"/>
      <c r="J326" s="1576"/>
      <c r="K326" s="1576"/>
      <c r="L326" s="1576"/>
      <c r="M326" s="1576"/>
      <c r="N326" s="1576"/>
      <c r="O326" s="1576"/>
      <c r="P326" s="1576"/>
      <c r="Q326" s="1577"/>
      <c r="R326" s="1432"/>
      <c r="S326" s="1432"/>
      <c r="T326" s="1432"/>
      <c r="U326" s="1432"/>
      <c r="V326" s="1432"/>
      <c r="W326" s="1432"/>
      <c r="X326" s="1432"/>
      <c r="Y326" s="1432"/>
      <c r="Z326" s="1432"/>
    </row>
    <row r="327" spans="1:26" ht="15.75" customHeight="1">
      <c r="A327" s="1433"/>
      <c r="B327" s="1580"/>
      <c r="C327" s="1573"/>
      <c r="D327" s="1573"/>
      <c r="E327" s="1573"/>
      <c r="F327" s="1449"/>
      <c r="G327" s="1449"/>
      <c r="H327" s="1449"/>
      <c r="I327" s="1449"/>
      <c r="J327" s="1449"/>
      <c r="K327" s="1449"/>
      <c r="L327" s="1449"/>
      <c r="M327" s="1449"/>
      <c r="N327" s="1449"/>
      <c r="O327" s="1449"/>
      <c r="P327" s="1449"/>
      <c r="Q327" s="1448"/>
      <c r="R327" s="1432"/>
      <c r="S327" s="1432"/>
      <c r="T327" s="1432"/>
      <c r="U327" s="1432"/>
      <c r="V327" s="1432"/>
      <c r="W327" s="1432"/>
      <c r="X327" s="1432"/>
      <c r="Y327" s="1432"/>
      <c r="Z327" s="1432"/>
    </row>
    <row r="328" spans="1:26" ht="15.75" customHeight="1">
      <c r="A328" s="1433"/>
      <c r="B328" s="1581"/>
      <c r="C328" s="1575"/>
      <c r="D328" s="1575"/>
      <c r="E328" s="1575"/>
      <c r="F328" s="1576"/>
      <c r="G328" s="1576"/>
      <c r="H328" s="1576"/>
      <c r="I328" s="1576"/>
      <c r="J328" s="1576"/>
      <c r="K328" s="1576"/>
      <c r="L328" s="1576"/>
      <c r="M328" s="1576"/>
      <c r="N328" s="1576"/>
      <c r="O328" s="1576"/>
      <c r="P328" s="1576"/>
      <c r="Q328" s="1577"/>
      <c r="R328" s="1432"/>
      <c r="S328" s="1432"/>
      <c r="T328" s="1432"/>
      <c r="U328" s="1432"/>
      <c r="V328" s="1432"/>
      <c r="W328" s="1432"/>
      <c r="X328" s="1432"/>
      <c r="Y328" s="1432"/>
      <c r="Z328" s="1432"/>
    </row>
    <row r="329" spans="1:26" ht="15.75" customHeight="1">
      <c r="A329" s="1433"/>
      <c r="B329" s="1580"/>
      <c r="C329" s="1573"/>
      <c r="D329" s="1573"/>
      <c r="E329" s="1573"/>
      <c r="F329" s="1449"/>
      <c r="G329" s="1449"/>
      <c r="H329" s="1449"/>
      <c r="I329" s="1449"/>
      <c r="J329" s="1449"/>
      <c r="K329" s="1449"/>
      <c r="L329" s="1449"/>
      <c r="M329" s="1449"/>
      <c r="N329" s="1449"/>
      <c r="O329" s="1449"/>
      <c r="P329" s="1449"/>
      <c r="Q329" s="1448"/>
      <c r="R329" s="1432"/>
      <c r="S329" s="1432"/>
      <c r="T329" s="1432"/>
      <c r="U329" s="1432"/>
      <c r="V329" s="1432"/>
      <c r="W329" s="1432"/>
      <c r="X329" s="1432"/>
      <c r="Y329" s="1432"/>
      <c r="Z329" s="1432"/>
    </row>
    <row r="330" spans="1:26" ht="15.75" customHeight="1">
      <c r="A330" s="1433"/>
      <c r="B330" s="1581" t="s">
        <v>921</v>
      </c>
      <c r="C330" s="1575"/>
      <c r="D330" s="1575"/>
      <c r="E330" s="1575"/>
      <c r="F330" s="1576"/>
      <c r="G330" s="1576"/>
      <c r="H330" s="1576"/>
      <c r="I330" s="1576"/>
      <c r="J330" s="1576"/>
      <c r="K330" s="1576"/>
      <c r="L330" s="1576"/>
      <c r="M330" s="1576"/>
      <c r="N330" s="1576"/>
      <c r="O330" s="1576"/>
      <c r="P330" s="1576"/>
      <c r="Q330" s="1577"/>
      <c r="R330" s="1432"/>
      <c r="S330" s="1432"/>
      <c r="T330" s="1432"/>
      <c r="U330" s="1432"/>
      <c r="V330" s="1432"/>
      <c r="W330" s="1432"/>
      <c r="X330" s="1432"/>
      <c r="Y330" s="1432"/>
      <c r="Z330" s="1432"/>
    </row>
    <row r="331" spans="1:26" ht="15.75" customHeight="1">
      <c r="A331" s="1433"/>
      <c r="B331" s="1580"/>
      <c r="C331" s="1573"/>
      <c r="D331" s="1573"/>
      <c r="E331" s="1573"/>
      <c r="F331" s="1449"/>
      <c r="G331" s="1449"/>
      <c r="H331" s="1449"/>
      <c r="I331" s="1449"/>
      <c r="J331" s="1449"/>
      <c r="K331" s="1449"/>
      <c r="L331" s="1449"/>
      <c r="M331" s="1449"/>
      <c r="N331" s="1449"/>
      <c r="O331" s="1449"/>
      <c r="P331" s="1449"/>
      <c r="Q331" s="1448"/>
      <c r="R331" s="1432"/>
      <c r="S331" s="1432"/>
      <c r="T331" s="1432"/>
      <c r="U331" s="1432"/>
      <c r="V331" s="1432"/>
      <c r="W331" s="1432"/>
      <c r="X331" s="1432"/>
      <c r="Y331" s="1432"/>
      <c r="Z331" s="1432"/>
    </row>
    <row r="332" spans="1:26" ht="15.75" customHeight="1">
      <c r="A332" s="1433"/>
      <c r="B332" s="1581"/>
      <c r="C332" s="1575"/>
      <c r="D332" s="1575"/>
      <c r="E332" s="1575"/>
      <c r="F332" s="1576"/>
      <c r="G332" s="1576"/>
      <c r="H332" s="1576"/>
      <c r="I332" s="1576"/>
      <c r="J332" s="1576"/>
      <c r="K332" s="1576"/>
      <c r="L332" s="1576"/>
      <c r="M332" s="1576"/>
      <c r="N332" s="1576"/>
      <c r="O332" s="1576"/>
      <c r="P332" s="1576"/>
      <c r="Q332" s="1577"/>
      <c r="R332" s="1432"/>
      <c r="S332" s="1432"/>
      <c r="T332" s="1432"/>
      <c r="U332" s="1432"/>
      <c r="V332" s="1432"/>
      <c r="W332" s="1432"/>
      <c r="X332" s="1432"/>
      <c r="Y332" s="1432"/>
      <c r="Z332" s="1432"/>
    </row>
    <row r="333" spans="1:26" ht="15.75" customHeight="1">
      <c r="A333" s="1433"/>
      <c r="B333" s="1580" t="s">
        <v>1619</v>
      </c>
      <c r="C333" s="1573"/>
      <c r="D333" s="1573"/>
      <c r="E333" s="1573"/>
      <c r="F333" s="1449"/>
      <c r="G333" s="1449"/>
      <c r="H333" s="1449"/>
      <c r="I333" s="1449"/>
      <c r="J333" s="1449"/>
      <c r="K333" s="1449"/>
      <c r="L333" s="1449"/>
      <c r="M333" s="1449"/>
      <c r="N333" s="1449"/>
      <c r="O333" s="1449"/>
      <c r="P333" s="1449"/>
      <c r="Q333" s="1448"/>
      <c r="R333" s="1432"/>
      <c r="S333" s="1432"/>
      <c r="T333" s="1432"/>
      <c r="U333" s="1432"/>
      <c r="V333" s="1432"/>
      <c r="W333" s="1432"/>
      <c r="X333" s="1432"/>
      <c r="Y333" s="1432"/>
      <c r="Z333" s="1432"/>
    </row>
    <row r="334" spans="1:26" ht="15.75" customHeight="1">
      <c r="A334" s="1433"/>
      <c r="B334" s="1580"/>
      <c r="C334" s="1573"/>
      <c r="D334" s="1573"/>
      <c r="E334" s="1573"/>
      <c r="F334" s="1449"/>
      <c r="G334" s="1449"/>
      <c r="H334" s="1449"/>
      <c r="I334" s="1449"/>
      <c r="J334" s="1449"/>
      <c r="K334" s="1449"/>
      <c r="L334" s="1449"/>
      <c r="M334" s="1449"/>
      <c r="N334" s="1449"/>
      <c r="O334" s="1449"/>
      <c r="P334" s="1449"/>
      <c r="Q334" s="1448"/>
      <c r="R334" s="1432"/>
      <c r="S334" s="1432"/>
      <c r="T334" s="1432"/>
      <c r="U334" s="1432"/>
      <c r="V334" s="1432"/>
      <c r="W334" s="1432"/>
      <c r="X334" s="1432"/>
      <c r="Y334" s="1432"/>
      <c r="Z334" s="1432"/>
    </row>
    <row r="335" spans="1:26" ht="15.75" customHeight="1">
      <c r="A335" s="1433"/>
      <c r="B335" s="1580"/>
      <c r="C335" s="1573"/>
      <c r="D335" s="1573"/>
      <c r="E335" s="1573"/>
      <c r="F335" s="1449"/>
      <c r="G335" s="1449"/>
      <c r="H335" s="1449"/>
      <c r="I335" s="1449"/>
      <c r="J335" s="1449"/>
      <c r="K335" s="1449"/>
      <c r="L335" s="1449"/>
      <c r="M335" s="1449"/>
      <c r="N335" s="1449"/>
      <c r="O335" s="1449"/>
      <c r="P335" s="1449"/>
      <c r="Q335" s="1448"/>
      <c r="R335" s="1432"/>
      <c r="S335" s="1432"/>
      <c r="T335" s="1432"/>
      <c r="U335" s="1432"/>
      <c r="V335" s="1432"/>
      <c r="W335" s="1432"/>
      <c r="X335" s="1432"/>
      <c r="Y335" s="1432"/>
      <c r="Z335" s="1432"/>
    </row>
    <row r="336" spans="1:26" ht="15.75" customHeight="1">
      <c r="A336" s="1433"/>
      <c r="B336" s="1462" t="s">
        <v>1660</v>
      </c>
      <c r="C336" s="1457"/>
      <c r="D336" s="1457"/>
      <c r="E336" s="1457"/>
      <c r="F336" s="1457"/>
      <c r="G336" s="1457"/>
      <c r="H336" s="1457"/>
      <c r="I336" s="1457"/>
      <c r="J336" s="1457"/>
      <c r="K336" s="1457"/>
      <c r="L336" s="1457"/>
      <c r="M336" s="1457"/>
      <c r="N336" s="1457"/>
      <c r="O336" s="1457"/>
      <c r="P336" s="1449"/>
      <c r="Q336" s="1448"/>
      <c r="R336" s="1432"/>
      <c r="S336" s="1432"/>
      <c r="T336" s="1432"/>
      <c r="U336" s="1432"/>
      <c r="V336" s="1432"/>
      <c r="W336" s="1432"/>
      <c r="X336" s="1432"/>
      <c r="Y336" s="1432"/>
      <c r="Z336" s="1432"/>
    </row>
    <row r="337" spans="1:26" ht="15.75" customHeight="1">
      <c r="A337" s="1433"/>
      <c r="B337" s="1461" t="s">
        <v>1642</v>
      </c>
      <c r="C337" s="1459" t="s">
        <v>1641</v>
      </c>
      <c r="D337" s="1459" t="s">
        <v>1640</v>
      </c>
      <c r="E337" s="1459"/>
      <c r="F337" s="1459" t="s">
        <v>1639</v>
      </c>
      <c r="G337" s="1459" t="s">
        <v>1638</v>
      </c>
      <c r="H337" s="1459" t="s">
        <v>1637</v>
      </c>
      <c r="I337" s="1460" t="s">
        <v>2710</v>
      </c>
      <c r="J337" s="1459" t="s">
        <v>1636</v>
      </c>
      <c r="K337" s="1457"/>
      <c r="L337" s="1459" t="s">
        <v>1635</v>
      </c>
      <c r="M337" s="1459" t="s">
        <v>1634</v>
      </c>
      <c r="N337" s="1459" t="s">
        <v>1633</v>
      </c>
      <c r="O337" s="1459" t="s">
        <v>1632</v>
      </c>
      <c r="P337" s="1449"/>
      <c r="Q337" s="1448"/>
      <c r="R337" s="1432"/>
      <c r="S337" s="1432"/>
      <c r="T337" s="1432"/>
      <c r="U337" s="1432"/>
      <c r="V337" s="1432"/>
      <c r="W337" s="1432"/>
      <c r="X337" s="1432"/>
      <c r="Y337" s="1432"/>
      <c r="Z337" s="1432"/>
    </row>
    <row r="338" spans="1:26" ht="15.75" customHeight="1">
      <c r="A338" s="1433"/>
      <c r="B338" s="1574"/>
      <c r="C338" s="1575"/>
      <c r="D338" s="1575"/>
      <c r="E338" s="1575"/>
      <c r="F338" s="1576"/>
      <c r="G338" s="1576"/>
      <c r="H338" s="1576"/>
      <c r="I338" s="1576"/>
      <c r="J338" s="1576"/>
      <c r="K338" s="1576"/>
      <c r="L338" s="1576"/>
      <c r="M338" s="1576"/>
      <c r="N338" s="1576"/>
      <c r="O338" s="1576"/>
      <c r="P338" s="1576"/>
      <c r="Q338" s="1577"/>
      <c r="R338" s="1432"/>
      <c r="S338" s="1432"/>
      <c r="T338" s="1432"/>
      <c r="U338" s="1432"/>
      <c r="V338" s="1432"/>
      <c r="W338" s="1432"/>
      <c r="X338" s="1432"/>
      <c r="Y338" s="1432"/>
      <c r="Z338" s="1432"/>
    </row>
    <row r="339" spans="1:26" ht="15.75" customHeight="1">
      <c r="A339" s="1433"/>
      <c r="B339" s="1970" t="s">
        <v>1595</v>
      </c>
      <c r="C339" s="1971"/>
      <c r="D339" s="1971"/>
      <c r="E339" s="1971"/>
      <c r="F339" s="1971"/>
      <c r="G339" s="1971"/>
      <c r="H339" s="1971"/>
      <c r="I339" s="1971"/>
      <c r="J339" s="1971"/>
      <c r="K339" s="1971"/>
      <c r="L339" s="1971"/>
      <c r="M339" s="1971"/>
      <c r="N339" s="1971"/>
      <c r="O339" s="1971"/>
      <c r="P339" s="1971"/>
      <c r="Q339" s="1972"/>
      <c r="R339" s="1432"/>
      <c r="S339" s="1432"/>
      <c r="T339" s="1432"/>
      <c r="U339" s="1432"/>
      <c r="V339" s="1432"/>
      <c r="W339" s="1432"/>
      <c r="X339" s="1432"/>
      <c r="Y339" s="1432"/>
      <c r="Z339" s="1432"/>
    </row>
    <row r="340" spans="1:26" ht="15.75" customHeight="1">
      <c r="A340" s="1433"/>
      <c r="B340" s="1973"/>
      <c r="C340" s="1974"/>
      <c r="D340" s="1974"/>
      <c r="E340" s="1974"/>
      <c r="F340" s="1974"/>
      <c r="G340" s="1974"/>
      <c r="H340" s="1974"/>
      <c r="I340" s="1974"/>
      <c r="J340" s="1974"/>
      <c r="K340" s="1974"/>
      <c r="L340" s="1974"/>
      <c r="M340" s="1974"/>
      <c r="N340" s="1974"/>
      <c r="O340" s="1974"/>
      <c r="P340" s="1974"/>
      <c r="Q340" s="1975"/>
      <c r="R340" s="1432"/>
      <c r="S340" s="1432"/>
      <c r="T340" s="1432"/>
      <c r="U340" s="1432"/>
      <c r="V340" s="1432"/>
      <c r="W340" s="1432"/>
      <c r="X340" s="1432"/>
      <c r="Y340" s="1432"/>
      <c r="Z340" s="1432"/>
    </row>
    <row r="341" spans="1:26" ht="15.75" customHeight="1">
      <c r="A341" s="1433"/>
      <c r="B341" s="1438"/>
      <c r="C341" s="1438"/>
      <c r="D341" s="1438"/>
      <c r="E341" s="1438"/>
      <c r="F341" s="1438"/>
      <c r="G341" s="1438"/>
      <c r="H341" s="1438"/>
      <c r="I341" s="1438"/>
      <c r="J341" s="1438"/>
      <c r="K341" s="1438"/>
      <c r="L341" s="1438"/>
      <c r="M341" s="1438"/>
      <c r="N341" s="1438"/>
      <c r="O341" s="1438"/>
      <c r="P341" s="1438"/>
      <c r="Q341" s="1438"/>
      <c r="R341" s="1432"/>
      <c r="S341" s="1432"/>
      <c r="T341" s="1432"/>
      <c r="U341" s="1432"/>
      <c r="V341" s="1432"/>
      <c r="W341" s="1432"/>
      <c r="X341" s="1432"/>
      <c r="Y341" s="1432"/>
      <c r="Z341" s="1432"/>
    </row>
    <row r="342" spans="1:26" s="2092" customFormat="1" ht="34.5" customHeight="1">
      <c r="A342" s="2087"/>
      <c r="B342" s="2088" t="s">
        <v>1614</v>
      </c>
      <c r="C342" s="2089"/>
      <c r="D342" s="2089"/>
      <c r="E342" s="2089"/>
      <c r="F342" s="2089"/>
      <c r="G342" s="2089"/>
      <c r="H342" s="2089"/>
      <c r="I342" s="2089"/>
      <c r="J342" s="2089"/>
      <c r="K342" s="2089"/>
      <c r="L342" s="2089"/>
      <c r="M342" s="2089"/>
      <c r="N342" s="2089"/>
      <c r="O342" s="2089"/>
      <c r="P342" s="2089"/>
      <c r="Q342" s="2090"/>
      <c r="R342" s="2091"/>
      <c r="S342" s="2091"/>
      <c r="T342" s="2091"/>
      <c r="U342" s="2091"/>
      <c r="V342" s="2091"/>
      <c r="W342" s="2091"/>
      <c r="X342" s="2091"/>
      <c r="Y342" s="2091"/>
      <c r="Z342" s="2091"/>
    </row>
    <row r="343" spans="1:26" ht="15.75" customHeight="1">
      <c r="A343" s="1433"/>
      <c r="B343" s="1903" t="s">
        <v>1611</v>
      </c>
      <c r="C343" s="1904" t="s">
        <v>1610</v>
      </c>
      <c r="D343" s="1904" t="s">
        <v>1609</v>
      </c>
      <c r="E343" s="1904" t="s">
        <v>1608</v>
      </c>
      <c r="F343" s="1905" t="s">
        <v>1607</v>
      </c>
      <c r="G343" s="1905" t="s">
        <v>1606</v>
      </c>
      <c r="H343" s="1906" t="s">
        <v>1605</v>
      </c>
      <c r="I343" s="1906" t="s">
        <v>1604</v>
      </c>
      <c r="J343" s="1907" t="s">
        <v>1603</v>
      </c>
      <c r="K343" s="1907" t="s">
        <v>1602</v>
      </c>
      <c r="L343" s="1908" t="s">
        <v>1601</v>
      </c>
      <c r="M343" s="1908" t="s">
        <v>1600</v>
      </c>
      <c r="N343" s="1908" t="s">
        <v>1599</v>
      </c>
      <c r="O343" s="1908" t="s">
        <v>1598</v>
      </c>
      <c r="P343" s="1908" t="s">
        <v>1597</v>
      </c>
      <c r="Q343" s="1909" t="s">
        <v>1596</v>
      </c>
      <c r="R343" s="1432"/>
      <c r="S343" s="1432"/>
      <c r="T343" s="1432"/>
      <c r="U343" s="1432"/>
      <c r="V343" s="1432"/>
      <c r="W343" s="1432"/>
      <c r="X343" s="1432"/>
      <c r="Y343" s="1432"/>
      <c r="Z343" s="1432"/>
    </row>
    <row r="344" spans="1:26" ht="15.75" customHeight="1">
      <c r="A344" s="1433"/>
      <c r="B344" s="1442" t="s">
        <v>1625</v>
      </c>
      <c r="C344" s="1595"/>
      <c r="D344" s="1595"/>
      <c r="E344" s="1595"/>
      <c r="F344" s="1596"/>
      <c r="G344" s="1596"/>
      <c r="H344" s="1596"/>
      <c r="I344" s="1596"/>
      <c r="J344" s="1596"/>
      <c r="K344" s="1596"/>
      <c r="L344" s="1596"/>
      <c r="M344" s="1596"/>
      <c r="N344" s="1596"/>
      <c r="O344" s="1596"/>
      <c r="P344" s="1596"/>
      <c r="Q344" s="1597"/>
      <c r="R344" s="1432"/>
      <c r="S344" s="1432"/>
      <c r="T344" s="1432"/>
      <c r="U344" s="1432"/>
      <c r="V344" s="1432"/>
      <c r="W344" s="1432"/>
      <c r="X344" s="1432"/>
      <c r="Y344" s="1432"/>
      <c r="Z344" s="1432"/>
    </row>
    <row r="345" spans="1:26" ht="15.75" customHeight="1">
      <c r="A345" s="1433"/>
      <c r="B345" s="1571"/>
      <c r="C345" s="1575"/>
      <c r="D345" s="1575"/>
      <c r="E345" s="1575"/>
      <c r="F345" s="1576"/>
      <c r="G345" s="1576"/>
      <c r="H345" s="1576"/>
      <c r="I345" s="1576"/>
      <c r="J345" s="1576"/>
      <c r="K345" s="1576"/>
      <c r="L345" s="1576"/>
      <c r="M345" s="1576"/>
      <c r="N345" s="1576"/>
      <c r="O345" s="1576"/>
      <c r="P345" s="1576"/>
      <c r="Q345" s="1577"/>
      <c r="R345" s="1432"/>
      <c r="S345" s="1432"/>
      <c r="T345" s="1432"/>
      <c r="U345" s="1432"/>
      <c r="V345" s="1432"/>
      <c r="W345" s="1432"/>
      <c r="X345" s="1432"/>
      <c r="Y345" s="1432"/>
      <c r="Z345" s="1432"/>
    </row>
    <row r="346" spans="1:26" ht="15.75" customHeight="1">
      <c r="A346" s="1433"/>
      <c r="B346" s="1580" t="s">
        <v>1621</v>
      </c>
      <c r="C346" s="1573"/>
      <c r="D346" s="1573"/>
      <c r="E346" s="1573"/>
      <c r="F346" s="1449"/>
      <c r="G346" s="1449"/>
      <c r="H346" s="1449"/>
      <c r="I346" s="1449"/>
      <c r="J346" s="1449"/>
      <c r="K346" s="1449"/>
      <c r="L346" s="1449"/>
      <c r="M346" s="1449"/>
      <c r="N346" s="1449"/>
      <c r="O346" s="1449"/>
      <c r="P346" s="1449"/>
      <c r="Q346" s="1448"/>
      <c r="R346" s="1432"/>
      <c r="S346" s="1432"/>
      <c r="T346" s="1432"/>
      <c r="U346" s="1432"/>
      <c r="V346" s="1432"/>
      <c r="W346" s="1432"/>
      <c r="X346" s="1432"/>
      <c r="Y346" s="1432"/>
      <c r="Z346" s="1432"/>
    </row>
    <row r="347" spans="1:26" ht="15.75" customHeight="1">
      <c r="A347" s="1433"/>
      <c r="B347" s="1581"/>
      <c r="C347" s="1575"/>
      <c r="D347" s="1575"/>
      <c r="E347" s="1575"/>
      <c r="F347" s="1576"/>
      <c r="G347" s="1576"/>
      <c r="H347" s="1576"/>
      <c r="I347" s="1576"/>
      <c r="J347" s="1576"/>
      <c r="K347" s="1576"/>
      <c r="L347" s="1576"/>
      <c r="M347" s="1576"/>
      <c r="N347" s="1576"/>
      <c r="O347" s="1576"/>
      <c r="P347" s="1576"/>
      <c r="Q347" s="1577"/>
      <c r="R347" s="1432"/>
      <c r="S347" s="1432"/>
      <c r="T347" s="1432"/>
      <c r="U347" s="1432"/>
      <c r="V347" s="1432"/>
      <c r="W347" s="1432"/>
      <c r="X347" s="1432"/>
      <c r="Y347" s="1432"/>
      <c r="Z347" s="1432"/>
    </row>
    <row r="348" spans="1:26" ht="15.75" customHeight="1">
      <c r="A348" s="1433"/>
      <c r="B348" s="1580" t="s">
        <v>1620</v>
      </c>
      <c r="C348" s="1573"/>
      <c r="D348" s="1573"/>
      <c r="E348" s="1573"/>
      <c r="F348" s="1449"/>
      <c r="G348" s="1449"/>
      <c r="H348" s="1449"/>
      <c r="I348" s="1449"/>
      <c r="J348" s="1449"/>
      <c r="K348" s="1449"/>
      <c r="L348" s="1449"/>
      <c r="M348" s="1449"/>
      <c r="N348" s="1449"/>
      <c r="O348" s="1449"/>
      <c r="P348" s="1449"/>
      <c r="Q348" s="1448"/>
      <c r="R348" s="1432"/>
      <c r="S348" s="1432"/>
      <c r="T348" s="1432"/>
      <c r="U348" s="1432"/>
      <c r="V348" s="1432"/>
      <c r="W348" s="1432"/>
      <c r="X348" s="1432"/>
      <c r="Y348" s="1432"/>
      <c r="Z348" s="1432"/>
    </row>
    <row r="349" spans="1:26" ht="15.75" customHeight="1">
      <c r="A349" s="1433"/>
      <c r="B349" s="1581"/>
      <c r="C349" s="1575"/>
      <c r="D349" s="1575"/>
      <c r="E349" s="1575"/>
      <c r="F349" s="1576"/>
      <c r="G349" s="1576"/>
      <c r="H349" s="1576"/>
      <c r="I349" s="1576"/>
      <c r="J349" s="1576"/>
      <c r="K349" s="1576"/>
      <c r="L349" s="1576"/>
      <c r="M349" s="1576"/>
      <c r="N349" s="1576"/>
      <c r="O349" s="1576"/>
      <c r="P349" s="1576"/>
      <c r="Q349" s="1577"/>
      <c r="R349" s="1432"/>
      <c r="S349" s="1432"/>
      <c r="T349" s="1432"/>
      <c r="U349" s="1432"/>
      <c r="V349" s="1432"/>
      <c r="W349" s="1432"/>
      <c r="X349" s="1432"/>
      <c r="Y349" s="1432"/>
      <c r="Z349" s="1432"/>
    </row>
    <row r="350" spans="1:26" ht="15.75" customHeight="1">
      <c r="A350" s="1433"/>
      <c r="B350" s="1581" t="s">
        <v>921</v>
      </c>
      <c r="C350" s="1573"/>
      <c r="D350" s="1573"/>
      <c r="E350" s="1573"/>
      <c r="F350" s="1449"/>
      <c r="G350" s="1449"/>
      <c r="H350" s="1449"/>
      <c r="I350" s="1449"/>
      <c r="J350" s="1449"/>
      <c r="K350" s="1449"/>
      <c r="L350" s="1449"/>
      <c r="M350" s="1449"/>
      <c r="N350" s="1449"/>
      <c r="O350" s="1449"/>
      <c r="P350" s="1449"/>
      <c r="Q350" s="1448"/>
      <c r="R350" s="1432"/>
      <c r="S350" s="1432"/>
      <c r="T350" s="1432"/>
      <c r="U350" s="1432"/>
      <c r="V350" s="1432"/>
      <c r="W350" s="1432"/>
      <c r="X350" s="1432"/>
      <c r="Y350" s="1432"/>
      <c r="Z350" s="1432"/>
    </row>
    <row r="351" spans="1:26" ht="15.75" customHeight="1">
      <c r="A351" s="1433"/>
      <c r="B351" s="1581"/>
      <c r="C351" s="1575"/>
      <c r="D351" s="1575"/>
      <c r="E351" s="1575"/>
      <c r="F351" s="1576"/>
      <c r="G351" s="1576"/>
      <c r="H351" s="1576"/>
      <c r="I351" s="1576"/>
      <c r="J351" s="1576"/>
      <c r="K351" s="1576"/>
      <c r="L351" s="1576"/>
      <c r="M351" s="1576"/>
      <c r="N351" s="1576"/>
      <c r="O351" s="1576"/>
      <c r="P351" s="1576"/>
      <c r="Q351" s="1577"/>
      <c r="R351" s="1432"/>
      <c r="S351" s="1432"/>
      <c r="T351" s="1432"/>
      <c r="U351" s="1432"/>
      <c r="V351" s="1432"/>
      <c r="W351" s="1432"/>
      <c r="X351" s="1432"/>
      <c r="Y351" s="1432"/>
      <c r="Z351" s="1432"/>
    </row>
    <row r="352" spans="1:26" ht="15.75" customHeight="1">
      <c r="A352" s="1433"/>
      <c r="B352" s="1581" t="s">
        <v>1623</v>
      </c>
      <c r="C352" s="1573"/>
      <c r="D352" s="1573"/>
      <c r="E352" s="1573"/>
      <c r="F352" s="1449"/>
      <c r="G352" s="1449"/>
      <c r="H352" s="1449"/>
      <c r="I352" s="1449"/>
      <c r="J352" s="1449"/>
      <c r="K352" s="1449"/>
      <c r="L352" s="1449"/>
      <c r="M352" s="1449"/>
      <c r="N352" s="1449"/>
      <c r="O352" s="1449"/>
      <c r="P352" s="1449"/>
      <c r="Q352" s="1448"/>
      <c r="R352" s="1432"/>
      <c r="S352" s="1432"/>
      <c r="T352" s="1432"/>
      <c r="U352" s="1432"/>
      <c r="V352" s="1432"/>
      <c r="W352" s="1432"/>
      <c r="X352" s="1432"/>
      <c r="Y352" s="1432"/>
      <c r="Z352" s="1432"/>
    </row>
    <row r="353" spans="1:26" ht="15.75" customHeight="1">
      <c r="A353" s="1433"/>
      <c r="B353" s="1581"/>
      <c r="C353" s="1575"/>
      <c r="D353" s="1575"/>
      <c r="E353" s="1575"/>
      <c r="F353" s="1576"/>
      <c r="G353" s="1576"/>
      <c r="H353" s="1576"/>
      <c r="I353" s="1576"/>
      <c r="J353" s="1576"/>
      <c r="K353" s="1576"/>
      <c r="L353" s="1576"/>
      <c r="M353" s="1576"/>
      <c r="N353" s="1576"/>
      <c r="O353" s="1576"/>
      <c r="P353" s="1576"/>
      <c r="Q353" s="1577"/>
      <c r="R353" s="1432"/>
      <c r="S353" s="1432"/>
      <c r="T353" s="1432"/>
      <c r="U353" s="1432"/>
      <c r="V353" s="1432"/>
      <c r="W353" s="1432"/>
      <c r="X353" s="1432"/>
      <c r="Y353" s="1432"/>
      <c r="Z353" s="1432"/>
    </row>
    <row r="354" spans="1:26" ht="15.75" customHeight="1">
      <c r="A354" s="1433"/>
      <c r="B354" s="1581" t="s">
        <v>1619</v>
      </c>
      <c r="C354" s="1573"/>
      <c r="D354" s="1573"/>
      <c r="E354" s="1573"/>
      <c r="F354" s="1449"/>
      <c r="G354" s="1449"/>
      <c r="H354" s="1449"/>
      <c r="I354" s="1449"/>
      <c r="J354" s="1449"/>
      <c r="K354" s="1449"/>
      <c r="L354" s="1449"/>
      <c r="M354" s="1449"/>
      <c r="N354" s="1449"/>
      <c r="O354" s="1449"/>
      <c r="P354" s="1449"/>
      <c r="Q354" s="1448"/>
      <c r="R354" s="1432"/>
      <c r="S354" s="1432"/>
      <c r="T354" s="1432"/>
      <c r="U354" s="1432"/>
      <c r="V354" s="1432"/>
      <c r="W354" s="1432"/>
      <c r="X354" s="1432"/>
      <c r="Y354" s="1432"/>
      <c r="Z354" s="1432"/>
    </row>
    <row r="355" spans="1:26" ht="15.75" customHeight="1">
      <c r="A355" s="1433"/>
      <c r="B355" s="1578"/>
      <c r="C355" s="1575"/>
      <c r="D355" s="1575"/>
      <c r="E355" s="1575"/>
      <c r="F355" s="1576"/>
      <c r="G355" s="1576"/>
      <c r="H355" s="1576"/>
      <c r="I355" s="1576"/>
      <c r="J355" s="1576"/>
      <c r="K355" s="1576"/>
      <c r="L355" s="1576"/>
      <c r="M355" s="1576"/>
      <c r="N355" s="1576"/>
      <c r="O355" s="1576"/>
      <c r="P355" s="1576"/>
      <c r="Q355" s="1577"/>
      <c r="R355" s="1432"/>
      <c r="S355" s="1432"/>
      <c r="T355" s="1432"/>
      <c r="U355" s="1432"/>
      <c r="V355" s="1432"/>
      <c r="W355" s="1432"/>
      <c r="X355" s="1432"/>
      <c r="Y355" s="1432"/>
      <c r="Z355" s="1432"/>
    </row>
    <row r="356" spans="1:26" ht="15.75" customHeight="1">
      <c r="A356" s="1433"/>
      <c r="B356" s="1574"/>
      <c r="C356" s="1573"/>
      <c r="D356" s="1573"/>
      <c r="E356" s="1573"/>
      <c r="F356" s="1449"/>
      <c r="G356" s="1449"/>
      <c r="H356" s="1449"/>
      <c r="I356" s="1449"/>
      <c r="J356" s="1449"/>
      <c r="K356" s="1449"/>
      <c r="L356" s="1449"/>
      <c r="M356" s="1449"/>
      <c r="N356" s="1449"/>
      <c r="O356" s="1449"/>
      <c r="P356" s="1449"/>
      <c r="Q356" s="1448"/>
      <c r="R356" s="1432"/>
      <c r="S356" s="1432"/>
      <c r="T356" s="1432"/>
      <c r="U356" s="1432"/>
      <c r="V356" s="1432"/>
      <c r="W356" s="1432"/>
      <c r="X356" s="1432"/>
      <c r="Y356" s="1432"/>
      <c r="Z356" s="1432"/>
    </row>
    <row r="357" spans="1:26" ht="15.75" customHeight="1">
      <c r="A357" s="1433"/>
      <c r="B357" s="1582" t="s">
        <v>1622</v>
      </c>
      <c r="C357" s="1575"/>
      <c r="D357" s="1575"/>
      <c r="E357" s="1575"/>
      <c r="F357" s="1576"/>
      <c r="G357" s="1576"/>
      <c r="H357" s="1576"/>
      <c r="I357" s="1576"/>
      <c r="J357" s="1576"/>
      <c r="K357" s="1576"/>
      <c r="L357" s="1576"/>
      <c r="M357" s="1576"/>
      <c r="N357" s="1576"/>
      <c r="O357" s="1576"/>
      <c r="P357" s="1576"/>
      <c r="Q357" s="1577"/>
      <c r="R357" s="1432"/>
      <c r="S357" s="1432"/>
      <c r="T357" s="1432"/>
      <c r="U357" s="1432"/>
      <c r="V357" s="1432"/>
      <c r="W357" s="1432"/>
      <c r="X357" s="1432"/>
      <c r="Y357" s="1432"/>
      <c r="Z357" s="1432"/>
    </row>
    <row r="358" spans="1:26" ht="15.75" customHeight="1">
      <c r="A358" s="1433"/>
      <c r="B358" s="1442" t="s">
        <v>1622</v>
      </c>
      <c r="C358" s="1441"/>
      <c r="D358" s="1441"/>
      <c r="E358" s="1441"/>
      <c r="F358" s="1441"/>
      <c r="G358" s="1441"/>
      <c r="H358" s="1441"/>
      <c r="I358" s="1441"/>
      <c r="J358" s="1441"/>
      <c r="K358" s="1441"/>
      <c r="L358" s="1441"/>
      <c r="M358" s="1441"/>
      <c r="N358" s="1441"/>
      <c r="O358" s="1441"/>
      <c r="P358" s="1441"/>
      <c r="Q358" s="1440"/>
      <c r="R358" s="1432"/>
      <c r="S358" s="1432"/>
      <c r="T358" s="1432"/>
      <c r="U358" s="1432"/>
      <c r="V358" s="1432"/>
      <c r="W358" s="1432"/>
      <c r="X358" s="1432"/>
      <c r="Y358" s="1432"/>
      <c r="Z358" s="1432"/>
    </row>
    <row r="359" spans="1:26" ht="15.75" customHeight="1">
      <c r="A359" s="1433"/>
      <c r="B359" s="1581" t="s">
        <v>1621</v>
      </c>
      <c r="C359" s="1575"/>
      <c r="D359" s="1575"/>
      <c r="E359" s="1575"/>
      <c r="F359" s="1576"/>
      <c r="G359" s="1576"/>
      <c r="H359" s="1576"/>
      <c r="I359" s="1576"/>
      <c r="J359" s="1576"/>
      <c r="K359" s="1576"/>
      <c r="L359" s="1576"/>
      <c r="M359" s="1576"/>
      <c r="N359" s="1576"/>
      <c r="O359" s="1576"/>
      <c r="P359" s="1576"/>
      <c r="Q359" s="1577"/>
      <c r="R359" s="1432"/>
      <c r="S359" s="1432"/>
      <c r="T359" s="1432"/>
      <c r="U359" s="1432"/>
      <c r="V359" s="1432"/>
      <c r="W359" s="1432"/>
      <c r="X359" s="1432"/>
      <c r="Y359" s="1432"/>
      <c r="Z359" s="1432"/>
    </row>
    <row r="360" spans="1:26" ht="15.75" customHeight="1">
      <c r="A360" s="1433"/>
      <c r="B360" s="1580"/>
      <c r="C360" s="1573"/>
      <c r="D360" s="1573"/>
      <c r="E360" s="1573"/>
      <c r="F360" s="1449"/>
      <c r="G360" s="1449"/>
      <c r="H360" s="1449"/>
      <c r="I360" s="1449"/>
      <c r="J360" s="1449"/>
      <c r="K360" s="1449"/>
      <c r="L360" s="1449"/>
      <c r="M360" s="1449"/>
      <c r="N360" s="1449"/>
      <c r="O360" s="1449"/>
      <c r="P360" s="1449"/>
      <c r="Q360" s="1448"/>
      <c r="R360" s="1432"/>
      <c r="S360" s="1432"/>
      <c r="T360" s="1432"/>
      <c r="U360" s="1432"/>
      <c r="V360" s="1432"/>
      <c r="W360" s="1432"/>
      <c r="X360" s="1432"/>
      <c r="Y360" s="1432"/>
      <c r="Z360" s="1432"/>
    </row>
    <row r="361" spans="1:26" ht="15.75" customHeight="1">
      <c r="A361" s="1433"/>
      <c r="B361" s="1581"/>
      <c r="C361" s="1575"/>
      <c r="D361" s="1575"/>
      <c r="E361" s="1575"/>
      <c r="F361" s="1576"/>
      <c r="G361" s="1576"/>
      <c r="H361" s="1576"/>
      <c r="I361" s="1576"/>
      <c r="J361" s="1576"/>
      <c r="K361" s="1576"/>
      <c r="L361" s="1576"/>
      <c r="M361" s="1576"/>
      <c r="N361" s="1576"/>
      <c r="O361" s="1576"/>
      <c r="P361" s="1576"/>
      <c r="Q361" s="1577"/>
      <c r="R361" s="1432"/>
      <c r="S361" s="1432"/>
      <c r="T361" s="1432"/>
      <c r="U361" s="1432"/>
      <c r="V361" s="1432"/>
      <c r="W361" s="1432"/>
      <c r="X361" s="1432"/>
      <c r="Y361" s="1432"/>
      <c r="Z361" s="1432"/>
    </row>
    <row r="362" spans="1:26" ht="15.75" customHeight="1">
      <c r="A362" s="1433"/>
      <c r="B362" s="1580" t="s">
        <v>1620</v>
      </c>
      <c r="C362" s="1573"/>
      <c r="D362" s="1573"/>
      <c r="E362" s="1573"/>
      <c r="F362" s="1449"/>
      <c r="G362" s="1449"/>
      <c r="H362" s="1449"/>
      <c r="I362" s="1449"/>
      <c r="J362" s="1449"/>
      <c r="K362" s="1449"/>
      <c r="L362" s="1449"/>
      <c r="M362" s="1449"/>
      <c r="N362" s="1449"/>
      <c r="O362" s="1449"/>
      <c r="P362" s="1449"/>
      <c r="Q362" s="1448"/>
      <c r="R362" s="1432"/>
      <c r="S362" s="1432"/>
      <c r="T362" s="1432"/>
      <c r="U362" s="1432"/>
      <c r="V362" s="1432"/>
      <c r="W362" s="1432"/>
      <c r="X362" s="1432"/>
      <c r="Y362" s="1432"/>
      <c r="Z362" s="1432"/>
    </row>
    <row r="363" spans="1:26" ht="15.75" customHeight="1">
      <c r="A363" s="1433"/>
      <c r="B363" s="1581"/>
      <c r="C363" s="1575"/>
      <c r="D363" s="1575"/>
      <c r="E363" s="1575"/>
      <c r="F363" s="1576"/>
      <c r="G363" s="1576"/>
      <c r="H363" s="1576"/>
      <c r="I363" s="1576"/>
      <c r="J363" s="1576"/>
      <c r="K363" s="1576"/>
      <c r="L363" s="1576"/>
      <c r="M363" s="1576"/>
      <c r="N363" s="1576"/>
      <c r="O363" s="1576"/>
      <c r="P363" s="1576"/>
      <c r="Q363" s="1577"/>
      <c r="R363" s="1432"/>
      <c r="S363" s="1432"/>
      <c r="T363" s="1432"/>
      <c r="U363" s="1432"/>
      <c r="V363" s="1432"/>
      <c r="W363" s="1432"/>
      <c r="X363" s="1432"/>
      <c r="Y363" s="1432"/>
      <c r="Z363" s="1432"/>
    </row>
    <row r="364" spans="1:26" ht="15.75" customHeight="1">
      <c r="A364" s="1433"/>
      <c r="B364" s="1580"/>
      <c r="C364" s="1573"/>
      <c r="D364" s="1573"/>
      <c r="E364" s="1573"/>
      <c r="F364" s="1449"/>
      <c r="G364" s="1449"/>
      <c r="H364" s="1449"/>
      <c r="I364" s="1449"/>
      <c r="J364" s="1449"/>
      <c r="K364" s="1449"/>
      <c r="L364" s="1449"/>
      <c r="M364" s="1449"/>
      <c r="N364" s="1449"/>
      <c r="O364" s="1449"/>
      <c r="P364" s="1449"/>
      <c r="Q364" s="1448"/>
      <c r="R364" s="1432"/>
      <c r="S364" s="1432"/>
      <c r="T364" s="1432"/>
      <c r="U364" s="1432"/>
      <c r="V364" s="1432"/>
      <c r="W364" s="1432"/>
      <c r="X364" s="1432"/>
      <c r="Y364" s="1432"/>
      <c r="Z364" s="1432"/>
    </row>
    <row r="365" spans="1:26" ht="15.75" customHeight="1">
      <c r="A365" s="1433"/>
      <c r="B365" s="1581" t="s">
        <v>480</v>
      </c>
      <c r="C365" s="1575"/>
      <c r="D365" s="1575"/>
      <c r="E365" s="1575"/>
      <c r="F365" s="1576"/>
      <c r="G365" s="1576"/>
      <c r="H365" s="1576"/>
      <c r="I365" s="1576"/>
      <c r="J365" s="1576"/>
      <c r="K365" s="1576"/>
      <c r="L365" s="1576"/>
      <c r="M365" s="1576"/>
      <c r="N365" s="1576"/>
      <c r="O365" s="1576"/>
      <c r="P365" s="1576"/>
      <c r="Q365" s="1577"/>
      <c r="R365" s="1432"/>
      <c r="S365" s="1432"/>
      <c r="T365" s="1432"/>
      <c r="U365" s="1432"/>
      <c r="V365" s="1432"/>
      <c r="W365" s="1432"/>
      <c r="X365" s="1432"/>
      <c r="Y365" s="1432"/>
      <c r="Z365" s="1432"/>
    </row>
    <row r="366" spans="1:26" ht="15.75" customHeight="1">
      <c r="A366" s="1433"/>
      <c r="B366" s="1580"/>
      <c r="C366" s="1573"/>
      <c r="D366" s="1573"/>
      <c r="E366" s="1573"/>
      <c r="F366" s="1449"/>
      <c r="G366" s="1449"/>
      <c r="H366" s="1449"/>
      <c r="I366" s="1449"/>
      <c r="J366" s="1449"/>
      <c r="K366" s="1449"/>
      <c r="L366" s="1449"/>
      <c r="M366" s="1449"/>
      <c r="N366" s="1449"/>
      <c r="O366" s="1449"/>
      <c r="P366" s="1449"/>
      <c r="Q366" s="1448"/>
      <c r="R366" s="1432"/>
      <c r="S366" s="1432"/>
      <c r="T366" s="1432"/>
      <c r="U366" s="1432"/>
      <c r="V366" s="1432"/>
      <c r="W366" s="1432"/>
      <c r="X366" s="1432"/>
      <c r="Y366" s="1432"/>
      <c r="Z366" s="1432"/>
    </row>
    <row r="367" spans="1:26" ht="15.75" customHeight="1">
      <c r="A367" s="1433"/>
      <c r="B367" s="1581"/>
      <c r="C367" s="1575"/>
      <c r="D367" s="1575"/>
      <c r="E367" s="1575"/>
      <c r="F367" s="1576"/>
      <c r="G367" s="1576"/>
      <c r="H367" s="1576"/>
      <c r="I367" s="1576"/>
      <c r="J367" s="1576"/>
      <c r="K367" s="1576"/>
      <c r="L367" s="1576"/>
      <c r="M367" s="1576"/>
      <c r="N367" s="1576"/>
      <c r="O367" s="1576"/>
      <c r="P367" s="1576"/>
      <c r="Q367" s="1577"/>
      <c r="R367" s="1432"/>
      <c r="S367" s="1432"/>
      <c r="T367" s="1432"/>
      <c r="U367" s="1432"/>
      <c r="V367" s="1432"/>
      <c r="W367" s="1432"/>
      <c r="X367" s="1432"/>
      <c r="Y367" s="1432"/>
      <c r="Z367" s="1432"/>
    </row>
    <row r="368" spans="1:26" ht="15.75" customHeight="1">
      <c r="A368" s="1433"/>
      <c r="B368" s="1580"/>
      <c r="C368" s="1573"/>
      <c r="D368" s="1573"/>
      <c r="E368" s="1573"/>
      <c r="F368" s="1449"/>
      <c r="G368" s="1449"/>
      <c r="H368" s="1449"/>
      <c r="I368" s="1449"/>
      <c r="J368" s="1449"/>
      <c r="K368" s="1449"/>
      <c r="L368" s="1449"/>
      <c r="M368" s="1449"/>
      <c r="N368" s="1449"/>
      <c r="O368" s="1449"/>
      <c r="P368" s="1449"/>
      <c r="Q368" s="1448"/>
      <c r="R368" s="1432"/>
      <c r="S368" s="1432"/>
      <c r="T368" s="1432"/>
      <c r="U368" s="1432"/>
      <c r="V368" s="1432"/>
      <c r="W368" s="1432"/>
      <c r="X368" s="1432"/>
      <c r="Y368" s="1432"/>
      <c r="Z368" s="1432"/>
    </row>
    <row r="369" spans="1:26" ht="15.75" customHeight="1">
      <c r="A369" s="1433"/>
      <c r="B369" s="1581" t="s">
        <v>921</v>
      </c>
      <c r="C369" s="1575"/>
      <c r="D369" s="1575"/>
      <c r="E369" s="1575"/>
      <c r="F369" s="1576"/>
      <c r="G369" s="1576"/>
      <c r="H369" s="1576"/>
      <c r="I369" s="1576"/>
      <c r="J369" s="1576"/>
      <c r="K369" s="1576"/>
      <c r="L369" s="1576"/>
      <c r="M369" s="1576"/>
      <c r="N369" s="1576"/>
      <c r="O369" s="1576"/>
      <c r="P369" s="1576"/>
      <c r="Q369" s="1577"/>
      <c r="R369" s="1432"/>
      <c r="S369" s="1432"/>
      <c r="T369" s="1432"/>
      <c r="U369" s="1432"/>
      <c r="V369" s="1432"/>
      <c r="W369" s="1432"/>
      <c r="X369" s="1432"/>
      <c r="Y369" s="1432"/>
      <c r="Z369" s="1432"/>
    </row>
    <row r="370" spans="1:26" ht="15.75" customHeight="1">
      <c r="A370" s="1433"/>
      <c r="B370" s="1580"/>
      <c r="C370" s="1573"/>
      <c r="D370" s="1573"/>
      <c r="E370" s="1573"/>
      <c r="F370" s="1449"/>
      <c r="G370" s="1449"/>
      <c r="H370" s="1449"/>
      <c r="I370" s="1449"/>
      <c r="J370" s="1449"/>
      <c r="K370" s="1449"/>
      <c r="L370" s="1449"/>
      <c r="M370" s="1449"/>
      <c r="N370" s="1449"/>
      <c r="O370" s="1449"/>
      <c r="P370" s="1449"/>
      <c r="Q370" s="1448"/>
      <c r="R370" s="1432"/>
      <c r="S370" s="1432"/>
      <c r="T370" s="1432"/>
      <c r="U370" s="1432"/>
      <c r="V370" s="1432"/>
      <c r="W370" s="1432"/>
      <c r="X370" s="1432"/>
      <c r="Y370" s="1432"/>
      <c r="Z370" s="1432"/>
    </row>
    <row r="371" spans="1:26" ht="15.75" customHeight="1">
      <c r="A371" s="1433"/>
      <c r="B371" s="1581"/>
      <c r="C371" s="1575"/>
      <c r="D371" s="1575"/>
      <c r="E371" s="1575"/>
      <c r="F371" s="1576"/>
      <c r="G371" s="1576"/>
      <c r="H371" s="1576"/>
      <c r="I371" s="1576"/>
      <c r="J371" s="1576"/>
      <c r="K371" s="1576"/>
      <c r="L371" s="1576"/>
      <c r="M371" s="1576"/>
      <c r="N371" s="1576"/>
      <c r="O371" s="1576"/>
      <c r="P371" s="1576"/>
      <c r="Q371" s="1577"/>
      <c r="R371" s="1432"/>
      <c r="S371" s="1432"/>
      <c r="T371" s="1432"/>
      <c r="U371" s="1432"/>
      <c r="V371" s="1432"/>
      <c r="W371" s="1432"/>
      <c r="X371" s="1432"/>
      <c r="Y371" s="1432"/>
      <c r="Z371" s="1432"/>
    </row>
    <row r="372" spans="1:26" ht="15.75" customHeight="1">
      <c r="A372" s="1433"/>
      <c r="B372" s="1580" t="s">
        <v>1619</v>
      </c>
      <c r="C372" s="1573"/>
      <c r="D372" s="1573"/>
      <c r="E372" s="1573"/>
      <c r="F372" s="1449"/>
      <c r="G372" s="1449"/>
      <c r="H372" s="1449"/>
      <c r="I372" s="1449"/>
      <c r="J372" s="1449"/>
      <c r="K372" s="1449"/>
      <c r="L372" s="1449"/>
      <c r="M372" s="1449"/>
      <c r="N372" s="1449"/>
      <c r="O372" s="1449"/>
      <c r="P372" s="1449"/>
      <c r="Q372" s="1448"/>
      <c r="R372" s="1432"/>
      <c r="S372" s="1432"/>
      <c r="T372" s="1432"/>
      <c r="U372" s="1432"/>
      <c r="V372" s="1432"/>
      <c r="W372" s="1432"/>
      <c r="X372" s="1432"/>
      <c r="Y372" s="1432"/>
      <c r="Z372" s="1432"/>
    </row>
    <row r="373" spans="1:26" ht="15.75" customHeight="1">
      <c r="A373" s="1433"/>
      <c r="B373" s="1580"/>
      <c r="C373" s="1573"/>
      <c r="D373" s="1573"/>
      <c r="E373" s="1573"/>
      <c r="F373" s="1449"/>
      <c r="G373" s="1449"/>
      <c r="H373" s="1449"/>
      <c r="I373" s="1449"/>
      <c r="J373" s="1449"/>
      <c r="K373" s="1449"/>
      <c r="L373" s="1449"/>
      <c r="M373" s="1449"/>
      <c r="N373" s="1449"/>
      <c r="O373" s="1449"/>
      <c r="P373" s="1449"/>
      <c r="Q373" s="1448"/>
      <c r="R373" s="1432"/>
      <c r="S373" s="1432"/>
      <c r="T373" s="1432"/>
      <c r="U373" s="1432"/>
      <c r="V373" s="1432"/>
      <c r="W373" s="1432"/>
      <c r="X373" s="1432"/>
      <c r="Y373" s="1432"/>
      <c r="Z373" s="1432"/>
    </row>
    <row r="374" spans="1:26" ht="15.75" customHeight="1">
      <c r="A374" s="1433"/>
      <c r="B374" s="1462" t="s">
        <v>1660</v>
      </c>
      <c r="C374" s="1457"/>
      <c r="D374" s="1457"/>
      <c r="E374" s="1457"/>
      <c r="F374" s="1457"/>
      <c r="G374" s="1457"/>
      <c r="H374" s="1457"/>
      <c r="I374" s="1457"/>
      <c r="J374" s="1457"/>
      <c r="K374" s="1457"/>
      <c r="L374" s="1457"/>
      <c r="M374" s="1457"/>
      <c r="N374" s="1457"/>
      <c r="O374" s="1457"/>
      <c r="P374" s="1449"/>
      <c r="Q374" s="1448"/>
      <c r="R374" s="1432"/>
      <c r="S374" s="1432"/>
      <c r="T374" s="1432"/>
      <c r="U374" s="1432"/>
      <c r="V374" s="1432"/>
      <c r="W374" s="1432"/>
      <c r="X374" s="1432"/>
      <c r="Y374" s="1432"/>
      <c r="Z374" s="1432"/>
    </row>
    <row r="375" spans="1:26" ht="15.75" customHeight="1">
      <c r="A375" s="1433"/>
      <c r="B375" s="1461" t="s">
        <v>1642</v>
      </c>
      <c r="C375" s="1459" t="s">
        <v>1641</v>
      </c>
      <c r="D375" s="1459" t="s">
        <v>1640</v>
      </c>
      <c r="E375" s="1459"/>
      <c r="F375" s="1459" t="s">
        <v>1639</v>
      </c>
      <c r="G375" s="1459" t="s">
        <v>1638</v>
      </c>
      <c r="H375" s="1459" t="s">
        <v>1637</v>
      </c>
      <c r="I375" s="1460" t="s">
        <v>2710</v>
      </c>
      <c r="J375" s="1459" t="s">
        <v>1636</v>
      </c>
      <c r="K375" s="1457"/>
      <c r="L375" s="1459" t="s">
        <v>1635</v>
      </c>
      <c r="M375" s="1459" t="s">
        <v>1634</v>
      </c>
      <c r="N375" s="1459" t="s">
        <v>1633</v>
      </c>
      <c r="O375" s="1459" t="s">
        <v>1632</v>
      </c>
      <c r="P375" s="1576"/>
      <c r="Q375" s="1577"/>
      <c r="R375" s="1432"/>
      <c r="S375" s="1432"/>
      <c r="T375" s="1432"/>
      <c r="U375" s="1432"/>
      <c r="V375" s="1432"/>
      <c r="W375" s="1432"/>
      <c r="X375" s="1432"/>
      <c r="Y375" s="1432"/>
      <c r="Z375" s="1432"/>
    </row>
    <row r="376" spans="1:26" ht="15.75" customHeight="1">
      <c r="A376" s="1433"/>
      <c r="B376" s="1437"/>
      <c r="C376" s="1436"/>
      <c r="D376" s="1436"/>
      <c r="E376" s="1436"/>
      <c r="F376" s="1435"/>
      <c r="G376" s="1435"/>
      <c r="H376" s="1435"/>
      <c r="I376" s="1435"/>
      <c r="J376" s="1435"/>
      <c r="K376" s="1435"/>
      <c r="L376" s="1435"/>
      <c r="M376" s="1435"/>
      <c r="N376" s="1435"/>
      <c r="O376" s="1435"/>
      <c r="P376" s="1435"/>
      <c r="Q376" s="1434"/>
      <c r="R376" s="1432"/>
      <c r="S376" s="1432"/>
      <c r="T376" s="1432"/>
      <c r="U376" s="1432"/>
      <c r="V376" s="1432"/>
      <c r="W376" s="1432"/>
      <c r="X376" s="1432"/>
      <c r="Y376" s="1432"/>
      <c r="Z376" s="1432"/>
    </row>
    <row r="377" spans="1:26" ht="15.75" customHeight="1">
      <c r="A377" s="1433"/>
      <c r="B377" s="1970" t="s">
        <v>1595</v>
      </c>
      <c r="C377" s="1971"/>
      <c r="D377" s="1971"/>
      <c r="E377" s="1971"/>
      <c r="F377" s="1971"/>
      <c r="G377" s="1971"/>
      <c r="H377" s="1971"/>
      <c r="I377" s="1971"/>
      <c r="J377" s="1971"/>
      <c r="K377" s="1971"/>
      <c r="L377" s="1971"/>
      <c r="M377" s="1971"/>
      <c r="N377" s="1971"/>
      <c r="O377" s="1971"/>
      <c r="P377" s="1971"/>
      <c r="Q377" s="1972"/>
      <c r="R377" s="1432"/>
      <c r="S377" s="1432"/>
      <c r="T377" s="1432"/>
      <c r="U377" s="1432"/>
      <c r="V377" s="1432"/>
      <c r="W377" s="1432"/>
      <c r="X377" s="1432"/>
      <c r="Y377" s="1432"/>
      <c r="Z377" s="1432"/>
    </row>
    <row r="378" spans="1:26" ht="15.75" customHeight="1">
      <c r="A378" s="1433"/>
      <c r="B378" s="1973"/>
      <c r="C378" s="1974"/>
      <c r="D378" s="1974"/>
      <c r="E378" s="1974"/>
      <c r="F378" s="1974"/>
      <c r="G378" s="1974"/>
      <c r="H378" s="1974"/>
      <c r="I378" s="1974"/>
      <c r="J378" s="1974"/>
      <c r="K378" s="1974"/>
      <c r="L378" s="1974"/>
      <c r="M378" s="1974"/>
      <c r="N378" s="1974"/>
      <c r="O378" s="1974"/>
      <c r="P378" s="1974"/>
      <c r="Q378" s="1975"/>
      <c r="R378" s="1432"/>
      <c r="S378" s="1432"/>
      <c r="T378" s="1432"/>
      <c r="U378" s="1432"/>
      <c r="V378" s="1432"/>
      <c r="W378" s="1432"/>
      <c r="X378" s="1432"/>
      <c r="Y378" s="1432"/>
      <c r="Z378" s="1432"/>
    </row>
    <row r="379" spans="1:26" ht="15.75" customHeight="1">
      <c r="A379" s="1433"/>
      <c r="B379" s="1438"/>
      <c r="C379" s="1438"/>
      <c r="D379" s="1438"/>
      <c r="E379" s="1438"/>
      <c r="F379" s="1438"/>
      <c r="G379" s="1438"/>
      <c r="H379" s="1438"/>
      <c r="I379" s="1438"/>
      <c r="J379" s="1438"/>
      <c r="K379" s="1438"/>
      <c r="L379" s="1438"/>
      <c r="M379" s="1438"/>
      <c r="N379" s="1438"/>
      <c r="O379" s="1438"/>
      <c r="P379" s="1438"/>
      <c r="Q379" s="1438"/>
      <c r="R379" s="1432"/>
      <c r="S379" s="1432"/>
      <c r="T379" s="1432"/>
      <c r="U379" s="1432"/>
      <c r="V379" s="1432"/>
      <c r="W379" s="1432"/>
      <c r="X379" s="1432"/>
      <c r="Y379" s="1432"/>
      <c r="Z379" s="1432"/>
    </row>
    <row r="380" spans="1:26" s="2092" customFormat="1" ht="34.5" customHeight="1">
      <c r="A380" s="2087"/>
      <c r="B380" s="2088" t="s">
        <v>1613</v>
      </c>
      <c r="C380" s="2089"/>
      <c r="D380" s="2089"/>
      <c r="E380" s="2089"/>
      <c r="F380" s="2089"/>
      <c r="G380" s="2089"/>
      <c r="H380" s="2089"/>
      <c r="I380" s="2089"/>
      <c r="J380" s="2089"/>
      <c r="K380" s="2089"/>
      <c r="L380" s="2089"/>
      <c r="M380" s="2089"/>
      <c r="N380" s="2089"/>
      <c r="O380" s="2089"/>
      <c r="P380" s="2089"/>
      <c r="Q380" s="2090"/>
      <c r="R380" s="2091"/>
      <c r="S380" s="2091"/>
      <c r="T380" s="2091"/>
      <c r="U380" s="2091"/>
      <c r="V380" s="2091"/>
      <c r="W380" s="2091"/>
      <c r="X380" s="2091"/>
      <c r="Y380" s="2091"/>
      <c r="Z380" s="2091"/>
    </row>
    <row r="381" spans="1:26" ht="15.75" customHeight="1">
      <c r="A381" s="1433"/>
      <c r="B381" s="1903" t="s">
        <v>1611</v>
      </c>
      <c r="C381" s="1904" t="s">
        <v>1610</v>
      </c>
      <c r="D381" s="1904" t="s">
        <v>1609</v>
      </c>
      <c r="E381" s="1904" t="s">
        <v>1608</v>
      </c>
      <c r="F381" s="1905" t="s">
        <v>1607</v>
      </c>
      <c r="G381" s="1905" t="s">
        <v>1606</v>
      </c>
      <c r="H381" s="1906" t="s">
        <v>1605</v>
      </c>
      <c r="I381" s="1906" t="s">
        <v>1604</v>
      </c>
      <c r="J381" s="1907" t="s">
        <v>1603</v>
      </c>
      <c r="K381" s="1907" t="s">
        <v>1602</v>
      </c>
      <c r="L381" s="1908" t="s">
        <v>1601</v>
      </c>
      <c r="M381" s="1908" t="s">
        <v>1600</v>
      </c>
      <c r="N381" s="1908" t="s">
        <v>1599</v>
      </c>
      <c r="O381" s="1908" t="s">
        <v>1598</v>
      </c>
      <c r="P381" s="1908" t="s">
        <v>1597</v>
      </c>
      <c r="Q381" s="1909" t="s">
        <v>1596</v>
      </c>
      <c r="R381" s="1432"/>
      <c r="S381" s="1432"/>
      <c r="T381" s="1432"/>
      <c r="U381" s="1432"/>
      <c r="V381" s="1432"/>
      <c r="W381" s="1432"/>
      <c r="X381" s="1432"/>
      <c r="Y381" s="1432"/>
      <c r="Z381" s="1432"/>
    </row>
    <row r="382" spans="1:26" ht="15.75" customHeight="1">
      <c r="A382" s="1433"/>
      <c r="B382" s="1442" t="s">
        <v>1625</v>
      </c>
      <c r="C382" s="1595"/>
      <c r="D382" s="1595"/>
      <c r="E382" s="1595"/>
      <c r="F382" s="1596"/>
      <c r="G382" s="1596"/>
      <c r="H382" s="1596"/>
      <c r="I382" s="1596"/>
      <c r="J382" s="1596"/>
      <c r="K382" s="1596"/>
      <c r="L382" s="1596"/>
      <c r="M382" s="1596"/>
      <c r="N382" s="1596"/>
      <c r="O382" s="1596"/>
      <c r="P382" s="1596"/>
      <c r="Q382" s="1597"/>
      <c r="R382" s="1432"/>
      <c r="S382" s="1432"/>
      <c r="T382" s="1432"/>
      <c r="U382" s="1432"/>
      <c r="V382" s="1432"/>
      <c r="W382" s="1432"/>
      <c r="X382" s="1432"/>
      <c r="Y382" s="1432"/>
      <c r="Z382" s="1432"/>
    </row>
    <row r="383" spans="1:26" ht="15.75" customHeight="1">
      <c r="A383" s="1433"/>
      <c r="B383" s="1571"/>
      <c r="C383" s="1575"/>
      <c r="D383" s="1575"/>
      <c r="E383" s="1575"/>
      <c r="F383" s="1576"/>
      <c r="G383" s="1576"/>
      <c r="H383" s="1576"/>
      <c r="I383" s="1576"/>
      <c r="J383" s="1576"/>
      <c r="K383" s="1576"/>
      <c r="L383" s="1576"/>
      <c r="M383" s="1576"/>
      <c r="N383" s="1576"/>
      <c r="O383" s="1576"/>
      <c r="P383" s="1576"/>
      <c r="Q383" s="1577"/>
      <c r="R383" s="1432"/>
      <c r="S383" s="1432"/>
      <c r="T383" s="1432"/>
      <c r="U383" s="1432"/>
      <c r="V383" s="1432"/>
      <c r="W383" s="1432"/>
      <c r="X383" s="1432"/>
      <c r="Y383" s="1432"/>
      <c r="Z383" s="1432"/>
    </row>
    <row r="384" spans="1:26" ht="15.75" customHeight="1">
      <c r="A384" s="1433"/>
      <c r="B384" s="1580" t="s">
        <v>1621</v>
      </c>
      <c r="C384" s="1573"/>
      <c r="D384" s="1573"/>
      <c r="E384" s="1573"/>
      <c r="F384" s="1449"/>
      <c r="G384" s="1449"/>
      <c r="H384" s="1449"/>
      <c r="I384" s="1449"/>
      <c r="J384" s="1449"/>
      <c r="K384" s="1449"/>
      <c r="L384" s="1449"/>
      <c r="M384" s="1449"/>
      <c r="N384" s="1449"/>
      <c r="O384" s="1449"/>
      <c r="P384" s="1449"/>
      <c r="Q384" s="1448"/>
      <c r="R384" s="1432"/>
      <c r="S384" s="1432"/>
      <c r="T384" s="1432"/>
      <c r="U384" s="1432"/>
      <c r="V384" s="1432"/>
      <c r="W384" s="1432"/>
      <c r="X384" s="1432"/>
      <c r="Y384" s="1432"/>
      <c r="Z384" s="1432"/>
    </row>
    <row r="385" spans="1:26" ht="15.75" customHeight="1">
      <c r="A385" s="1433"/>
      <c r="B385" s="1581"/>
      <c r="C385" s="1575"/>
      <c r="D385" s="1575"/>
      <c r="E385" s="1575"/>
      <c r="F385" s="1576"/>
      <c r="G385" s="1576"/>
      <c r="H385" s="1576"/>
      <c r="I385" s="1576"/>
      <c r="J385" s="1576"/>
      <c r="K385" s="1576"/>
      <c r="L385" s="1576"/>
      <c r="M385" s="1576"/>
      <c r="N385" s="1576"/>
      <c r="O385" s="1576"/>
      <c r="P385" s="1576"/>
      <c r="Q385" s="1577"/>
      <c r="R385" s="1432"/>
      <c r="S385" s="1432"/>
      <c r="T385" s="1432"/>
      <c r="U385" s="1432"/>
      <c r="V385" s="1432"/>
      <c r="W385" s="1432"/>
      <c r="X385" s="1432"/>
      <c r="Y385" s="1432"/>
      <c r="Z385" s="1432"/>
    </row>
    <row r="386" spans="1:26" ht="15.75" customHeight="1">
      <c r="A386" s="1433"/>
      <c r="B386" s="1580" t="s">
        <v>1620</v>
      </c>
      <c r="C386" s="1573"/>
      <c r="D386" s="1573"/>
      <c r="E386" s="1573"/>
      <c r="F386" s="1449"/>
      <c r="G386" s="1449"/>
      <c r="H386" s="1449"/>
      <c r="I386" s="1449"/>
      <c r="J386" s="1449"/>
      <c r="K386" s="1449"/>
      <c r="L386" s="1449"/>
      <c r="M386" s="1449"/>
      <c r="N386" s="1449"/>
      <c r="O386" s="1449"/>
      <c r="P386" s="1449"/>
      <c r="Q386" s="1448"/>
      <c r="R386" s="1432"/>
      <c r="S386" s="1432"/>
      <c r="T386" s="1432"/>
      <c r="U386" s="1432"/>
      <c r="V386" s="1432"/>
      <c r="W386" s="1432"/>
      <c r="X386" s="1432"/>
      <c r="Y386" s="1432"/>
      <c r="Z386" s="1432"/>
    </row>
    <row r="387" spans="1:26" ht="15.75" customHeight="1">
      <c r="A387" s="1433"/>
      <c r="B387" s="1581"/>
      <c r="C387" s="1575"/>
      <c r="D387" s="1575"/>
      <c r="E387" s="1575"/>
      <c r="F387" s="1576"/>
      <c r="G387" s="1576"/>
      <c r="H387" s="1576"/>
      <c r="I387" s="1576"/>
      <c r="J387" s="1576"/>
      <c r="K387" s="1576"/>
      <c r="L387" s="1576"/>
      <c r="M387" s="1576"/>
      <c r="N387" s="1576"/>
      <c r="O387" s="1576"/>
      <c r="P387" s="1576"/>
      <c r="Q387" s="1577"/>
      <c r="R387" s="1432"/>
      <c r="S387" s="1432"/>
      <c r="T387" s="1432"/>
      <c r="U387" s="1432"/>
      <c r="V387" s="1432"/>
      <c r="W387" s="1432"/>
      <c r="X387" s="1432"/>
      <c r="Y387" s="1432"/>
      <c r="Z387" s="1432"/>
    </row>
    <row r="388" spans="1:26" ht="15.75" customHeight="1">
      <c r="A388" s="1433"/>
      <c r="B388" s="1581" t="s">
        <v>921</v>
      </c>
      <c r="C388" s="1573"/>
      <c r="D388" s="1573"/>
      <c r="E388" s="1573"/>
      <c r="F388" s="1449"/>
      <c r="G388" s="1449"/>
      <c r="H388" s="1449"/>
      <c r="I388" s="1449"/>
      <c r="J388" s="1449"/>
      <c r="K388" s="1449"/>
      <c r="L388" s="1449"/>
      <c r="M388" s="1449"/>
      <c r="N388" s="1449"/>
      <c r="O388" s="1449"/>
      <c r="P388" s="1449"/>
      <c r="Q388" s="1448"/>
      <c r="R388" s="1432"/>
      <c r="S388" s="1432"/>
      <c r="T388" s="1432"/>
      <c r="U388" s="1432"/>
      <c r="V388" s="1432"/>
      <c r="W388" s="1432"/>
      <c r="X388" s="1432"/>
      <c r="Y388" s="1432"/>
      <c r="Z388" s="1432"/>
    </row>
    <row r="389" spans="1:26" ht="15.75" customHeight="1">
      <c r="A389" s="1433"/>
      <c r="B389" s="1581"/>
      <c r="C389" s="1575"/>
      <c r="D389" s="1575"/>
      <c r="E389" s="1575"/>
      <c r="F389" s="1576"/>
      <c r="G389" s="1576"/>
      <c r="H389" s="1576"/>
      <c r="I389" s="1576"/>
      <c r="J389" s="1576"/>
      <c r="K389" s="1576"/>
      <c r="L389" s="1576"/>
      <c r="M389" s="1576"/>
      <c r="N389" s="1576"/>
      <c r="O389" s="1576"/>
      <c r="P389" s="1576"/>
      <c r="Q389" s="1577"/>
      <c r="R389" s="1432"/>
      <c r="S389" s="1432"/>
      <c r="T389" s="1432"/>
      <c r="U389" s="1432"/>
      <c r="V389" s="1432"/>
      <c r="W389" s="1432"/>
      <c r="X389" s="1432"/>
      <c r="Y389" s="1432"/>
      <c r="Z389" s="1432"/>
    </row>
    <row r="390" spans="1:26" ht="15.75" customHeight="1">
      <c r="A390" s="1433"/>
      <c r="B390" s="1581" t="s">
        <v>1623</v>
      </c>
      <c r="C390" s="1573"/>
      <c r="D390" s="1573"/>
      <c r="E390" s="1573"/>
      <c r="F390" s="1449"/>
      <c r="G390" s="1449"/>
      <c r="H390" s="1449"/>
      <c r="I390" s="1449"/>
      <c r="J390" s="1449"/>
      <c r="K390" s="1449"/>
      <c r="L390" s="1449"/>
      <c r="M390" s="1449"/>
      <c r="N390" s="1449"/>
      <c r="O390" s="1449"/>
      <c r="P390" s="1449"/>
      <c r="Q390" s="1448"/>
      <c r="R390" s="1432"/>
      <c r="S390" s="1432"/>
      <c r="T390" s="1432"/>
      <c r="U390" s="1432"/>
      <c r="V390" s="1432"/>
      <c r="W390" s="1432"/>
      <c r="X390" s="1432"/>
      <c r="Y390" s="1432"/>
      <c r="Z390" s="1432"/>
    </row>
    <row r="391" spans="1:26" ht="15.75" customHeight="1">
      <c r="A391" s="1433"/>
      <c r="B391" s="1581"/>
      <c r="C391" s="1575"/>
      <c r="D391" s="1575"/>
      <c r="E391" s="1575"/>
      <c r="F391" s="1576"/>
      <c r="G391" s="1576"/>
      <c r="H391" s="1576"/>
      <c r="I391" s="1576"/>
      <c r="J391" s="1576"/>
      <c r="K391" s="1576"/>
      <c r="L391" s="1576"/>
      <c r="M391" s="1576"/>
      <c r="N391" s="1576"/>
      <c r="O391" s="1576"/>
      <c r="P391" s="1576"/>
      <c r="Q391" s="1577"/>
      <c r="R391" s="1432"/>
      <c r="S391" s="1432"/>
      <c r="T391" s="1432"/>
      <c r="U391" s="1432"/>
      <c r="V391" s="1432"/>
      <c r="W391" s="1432"/>
      <c r="X391" s="1432"/>
      <c r="Y391" s="1432"/>
      <c r="Z391" s="1432"/>
    </row>
    <row r="392" spans="1:26" ht="15.75" customHeight="1">
      <c r="A392" s="1433"/>
      <c r="B392" s="1581" t="s">
        <v>1619</v>
      </c>
      <c r="C392" s="1573"/>
      <c r="D392" s="1573"/>
      <c r="E392" s="1573"/>
      <c r="F392" s="1449"/>
      <c r="G392" s="1449"/>
      <c r="H392" s="1449"/>
      <c r="I392" s="1449"/>
      <c r="J392" s="1449"/>
      <c r="K392" s="1449"/>
      <c r="L392" s="1449"/>
      <c r="M392" s="1449"/>
      <c r="N392" s="1449"/>
      <c r="O392" s="1449"/>
      <c r="P392" s="1449"/>
      <c r="Q392" s="1448"/>
      <c r="R392" s="1432"/>
      <c r="S392" s="1432"/>
      <c r="T392" s="1432"/>
      <c r="U392" s="1432"/>
      <c r="V392" s="1432"/>
      <c r="W392" s="1432"/>
      <c r="X392" s="1432"/>
      <c r="Y392" s="1432"/>
      <c r="Z392" s="1432"/>
    </row>
    <row r="393" spans="1:26" ht="15.75" customHeight="1">
      <c r="A393" s="1433"/>
      <c r="B393" s="1578"/>
      <c r="C393" s="1575"/>
      <c r="D393" s="1575"/>
      <c r="E393" s="1575"/>
      <c r="F393" s="1576"/>
      <c r="G393" s="1576"/>
      <c r="H393" s="1576"/>
      <c r="I393" s="1576"/>
      <c r="J393" s="1576"/>
      <c r="K393" s="1576"/>
      <c r="L393" s="1576"/>
      <c r="M393" s="1576"/>
      <c r="N393" s="1576"/>
      <c r="O393" s="1576"/>
      <c r="P393" s="1576"/>
      <c r="Q393" s="1577"/>
      <c r="R393" s="1432"/>
      <c r="S393" s="1432"/>
      <c r="T393" s="1432"/>
      <c r="U393" s="1432"/>
      <c r="V393" s="1432"/>
      <c r="W393" s="1432"/>
      <c r="X393" s="1432"/>
      <c r="Y393" s="1432"/>
      <c r="Z393" s="1432"/>
    </row>
    <row r="394" spans="1:26" ht="15.75" customHeight="1">
      <c r="A394" s="1433"/>
      <c r="B394" s="1574"/>
      <c r="C394" s="1573"/>
      <c r="D394" s="1573"/>
      <c r="E394" s="1573"/>
      <c r="F394" s="1449"/>
      <c r="G394" s="1449"/>
      <c r="H394" s="1449"/>
      <c r="I394" s="1449"/>
      <c r="J394" s="1449"/>
      <c r="K394" s="1449"/>
      <c r="L394" s="1449"/>
      <c r="M394" s="1449"/>
      <c r="N394" s="1449"/>
      <c r="O394" s="1449"/>
      <c r="P394" s="1449"/>
      <c r="Q394" s="1448"/>
      <c r="R394" s="1432"/>
      <c r="S394" s="1432"/>
      <c r="T394" s="1432"/>
      <c r="U394" s="1432"/>
      <c r="V394" s="1432"/>
      <c r="W394" s="1432"/>
      <c r="X394" s="1432"/>
      <c r="Y394" s="1432"/>
      <c r="Z394" s="1432"/>
    </row>
    <row r="395" spans="1:26" ht="15.75" customHeight="1">
      <c r="A395" s="1433"/>
      <c r="B395" s="1582" t="s">
        <v>1622</v>
      </c>
      <c r="C395" s="1575"/>
      <c r="D395" s="1575"/>
      <c r="E395" s="1575"/>
      <c r="F395" s="1576"/>
      <c r="G395" s="1576"/>
      <c r="H395" s="1576"/>
      <c r="I395" s="1576"/>
      <c r="J395" s="1576"/>
      <c r="K395" s="1576"/>
      <c r="L395" s="1576"/>
      <c r="M395" s="1576"/>
      <c r="N395" s="1576"/>
      <c r="O395" s="1576"/>
      <c r="P395" s="1576"/>
      <c r="Q395" s="1577"/>
      <c r="R395" s="1432"/>
      <c r="S395" s="1432"/>
      <c r="T395" s="1432"/>
      <c r="U395" s="1432"/>
      <c r="V395" s="1432"/>
      <c r="W395" s="1432"/>
      <c r="X395" s="1432"/>
      <c r="Y395" s="1432"/>
      <c r="Z395" s="1432"/>
    </row>
    <row r="396" spans="1:26" ht="15.75" customHeight="1">
      <c r="A396" s="1433"/>
      <c r="B396" s="1442" t="s">
        <v>1622</v>
      </c>
      <c r="C396" s="1441"/>
      <c r="D396" s="1441"/>
      <c r="E396" s="1441"/>
      <c r="F396" s="1441"/>
      <c r="G396" s="1441"/>
      <c r="H396" s="1441"/>
      <c r="I396" s="1441"/>
      <c r="J396" s="1441"/>
      <c r="K396" s="1441"/>
      <c r="L396" s="1441"/>
      <c r="M396" s="1441"/>
      <c r="N396" s="1441"/>
      <c r="O396" s="1441"/>
      <c r="P396" s="1441"/>
      <c r="Q396" s="1440"/>
      <c r="R396" s="1432"/>
      <c r="S396" s="1432"/>
      <c r="T396" s="1432"/>
      <c r="U396" s="1432"/>
      <c r="V396" s="1432"/>
      <c r="W396" s="1432"/>
      <c r="X396" s="1432"/>
      <c r="Y396" s="1432"/>
      <c r="Z396" s="1432"/>
    </row>
    <row r="397" spans="1:26" ht="15.75" customHeight="1">
      <c r="A397" s="1433"/>
      <c r="B397" s="1581" t="s">
        <v>1621</v>
      </c>
      <c r="C397" s="1575"/>
      <c r="D397" s="1575"/>
      <c r="E397" s="1575"/>
      <c r="F397" s="1576"/>
      <c r="G397" s="1576"/>
      <c r="H397" s="1576"/>
      <c r="I397" s="1576"/>
      <c r="J397" s="1576"/>
      <c r="K397" s="1576"/>
      <c r="L397" s="1576"/>
      <c r="M397" s="1576"/>
      <c r="N397" s="1576"/>
      <c r="O397" s="1576"/>
      <c r="P397" s="1576"/>
      <c r="Q397" s="1577"/>
      <c r="R397" s="1432"/>
      <c r="S397" s="1432"/>
      <c r="T397" s="1432"/>
      <c r="U397" s="1432"/>
      <c r="V397" s="1432"/>
      <c r="W397" s="1432"/>
      <c r="X397" s="1432"/>
      <c r="Y397" s="1432"/>
      <c r="Z397" s="1432"/>
    </row>
    <row r="398" spans="1:26" ht="15.75" customHeight="1">
      <c r="A398" s="1433"/>
      <c r="B398" s="1580"/>
      <c r="C398" s="1573"/>
      <c r="D398" s="1573"/>
      <c r="E398" s="1573"/>
      <c r="F398" s="1449"/>
      <c r="G398" s="1449"/>
      <c r="H398" s="1449"/>
      <c r="I398" s="1449"/>
      <c r="J398" s="1449"/>
      <c r="K398" s="1449"/>
      <c r="L398" s="1449"/>
      <c r="M398" s="1449"/>
      <c r="N398" s="1449"/>
      <c r="O398" s="1449"/>
      <c r="P398" s="1449"/>
      <c r="Q398" s="1448"/>
      <c r="R398" s="1432"/>
      <c r="S398" s="1432"/>
      <c r="T398" s="1432"/>
      <c r="U398" s="1432"/>
      <c r="V398" s="1432"/>
      <c r="W398" s="1432"/>
      <c r="X398" s="1432"/>
      <c r="Y398" s="1432"/>
      <c r="Z398" s="1432"/>
    </row>
    <row r="399" spans="1:26" ht="15.75" customHeight="1">
      <c r="A399" s="1433"/>
      <c r="B399" s="1581"/>
      <c r="C399" s="1575"/>
      <c r="D399" s="1575"/>
      <c r="E399" s="1575"/>
      <c r="F399" s="1576"/>
      <c r="G399" s="1576"/>
      <c r="H399" s="1576"/>
      <c r="I399" s="1576"/>
      <c r="J399" s="1576"/>
      <c r="K399" s="1576"/>
      <c r="L399" s="1576"/>
      <c r="M399" s="1576"/>
      <c r="N399" s="1576"/>
      <c r="O399" s="1576"/>
      <c r="P399" s="1576"/>
      <c r="Q399" s="1577"/>
      <c r="R399" s="1432"/>
      <c r="S399" s="1432"/>
      <c r="T399" s="1432"/>
      <c r="U399" s="1432"/>
      <c r="V399" s="1432"/>
      <c r="W399" s="1432"/>
      <c r="X399" s="1432"/>
      <c r="Y399" s="1432"/>
      <c r="Z399" s="1432"/>
    </row>
    <row r="400" spans="1:26" ht="15.75" customHeight="1">
      <c r="A400" s="1433"/>
      <c r="B400" s="1580" t="s">
        <v>1620</v>
      </c>
      <c r="C400" s="1573"/>
      <c r="D400" s="1573"/>
      <c r="E400" s="1573"/>
      <c r="F400" s="1449"/>
      <c r="G400" s="1449"/>
      <c r="H400" s="1449"/>
      <c r="I400" s="1449"/>
      <c r="J400" s="1449"/>
      <c r="K400" s="1449"/>
      <c r="L400" s="1449"/>
      <c r="M400" s="1449"/>
      <c r="N400" s="1449"/>
      <c r="O400" s="1449"/>
      <c r="P400" s="1449"/>
      <c r="Q400" s="1448"/>
      <c r="R400" s="1432"/>
      <c r="S400" s="1432"/>
      <c r="T400" s="1432"/>
      <c r="U400" s="1432"/>
      <c r="V400" s="1432"/>
      <c r="W400" s="1432"/>
      <c r="X400" s="1432"/>
      <c r="Y400" s="1432"/>
      <c r="Z400" s="1432"/>
    </row>
    <row r="401" spans="1:26" ht="15.75" customHeight="1">
      <c r="A401" s="1433"/>
      <c r="B401" s="1581"/>
      <c r="C401" s="1575"/>
      <c r="D401" s="1575"/>
      <c r="E401" s="1575"/>
      <c r="F401" s="1576"/>
      <c r="G401" s="1576"/>
      <c r="H401" s="1576"/>
      <c r="I401" s="1576"/>
      <c r="J401" s="1576"/>
      <c r="K401" s="1576"/>
      <c r="L401" s="1576"/>
      <c r="M401" s="1576"/>
      <c r="N401" s="1576"/>
      <c r="O401" s="1576"/>
      <c r="P401" s="1576"/>
      <c r="Q401" s="1577"/>
      <c r="R401" s="1432"/>
      <c r="S401" s="1432"/>
      <c r="T401" s="1432"/>
      <c r="U401" s="1432"/>
      <c r="V401" s="1432"/>
      <c r="W401" s="1432"/>
      <c r="X401" s="1432"/>
      <c r="Y401" s="1432"/>
      <c r="Z401" s="1432"/>
    </row>
    <row r="402" spans="1:26" ht="15.75" customHeight="1">
      <c r="A402" s="1433"/>
      <c r="B402" s="1580"/>
      <c r="C402" s="1573"/>
      <c r="D402" s="1573"/>
      <c r="E402" s="1573"/>
      <c r="F402" s="1449"/>
      <c r="G402" s="1449"/>
      <c r="H402" s="1449"/>
      <c r="I402" s="1449"/>
      <c r="J402" s="1449"/>
      <c r="K402" s="1449"/>
      <c r="L402" s="1449"/>
      <c r="M402" s="1449"/>
      <c r="N402" s="1449"/>
      <c r="O402" s="1449"/>
      <c r="P402" s="1449"/>
      <c r="Q402" s="1448"/>
      <c r="R402" s="1432"/>
      <c r="S402" s="1432"/>
      <c r="T402" s="1432"/>
      <c r="U402" s="1432"/>
      <c r="V402" s="1432"/>
      <c r="W402" s="1432"/>
      <c r="X402" s="1432"/>
      <c r="Y402" s="1432"/>
      <c r="Z402" s="1432"/>
    </row>
    <row r="403" spans="1:26" ht="15.75" customHeight="1">
      <c r="A403" s="1433"/>
      <c r="B403" s="1581" t="s">
        <v>480</v>
      </c>
      <c r="C403" s="1575"/>
      <c r="D403" s="1575"/>
      <c r="E403" s="1575"/>
      <c r="F403" s="1576"/>
      <c r="G403" s="1576"/>
      <c r="H403" s="1576"/>
      <c r="I403" s="1576"/>
      <c r="J403" s="1576"/>
      <c r="K403" s="1576"/>
      <c r="L403" s="1576"/>
      <c r="M403" s="1576"/>
      <c r="N403" s="1576"/>
      <c r="O403" s="1576"/>
      <c r="P403" s="1576"/>
      <c r="Q403" s="1577"/>
      <c r="R403" s="1432"/>
      <c r="S403" s="1432"/>
      <c r="T403" s="1432"/>
      <c r="U403" s="1432"/>
      <c r="V403" s="1432"/>
      <c r="W403" s="1432"/>
      <c r="X403" s="1432"/>
      <c r="Y403" s="1432"/>
      <c r="Z403" s="1432"/>
    </row>
    <row r="404" spans="1:26" ht="15.75" customHeight="1">
      <c r="A404" s="1433"/>
      <c r="B404" s="1580"/>
      <c r="C404" s="1573"/>
      <c r="D404" s="1573"/>
      <c r="E404" s="1573"/>
      <c r="F404" s="1449"/>
      <c r="G404" s="1449"/>
      <c r="H404" s="1449"/>
      <c r="I404" s="1449"/>
      <c r="J404" s="1449"/>
      <c r="K404" s="1449"/>
      <c r="L404" s="1449"/>
      <c r="M404" s="1449"/>
      <c r="N404" s="1449"/>
      <c r="O404" s="1449"/>
      <c r="P404" s="1449"/>
      <c r="Q404" s="1448"/>
      <c r="R404" s="1432"/>
      <c r="S404" s="1432"/>
      <c r="T404" s="1432"/>
      <c r="U404" s="1432"/>
      <c r="V404" s="1432"/>
      <c r="W404" s="1432"/>
      <c r="X404" s="1432"/>
      <c r="Y404" s="1432"/>
      <c r="Z404" s="1432"/>
    </row>
    <row r="405" spans="1:26" ht="15.75" customHeight="1">
      <c r="A405" s="1433"/>
      <c r="B405" s="1581"/>
      <c r="C405" s="1575"/>
      <c r="D405" s="1575"/>
      <c r="E405" s="1575"/>
      <c r="F405" s="1576"/>
      <c r="G405" s="1576"/>
      <c r="H405" s="1576"/>
      <c r="I405" s="1576"/>
      <c r="J405" s="1576"/>
      <c r="K405" s="1576"/>
      <c r="L405" s="1576"/>
      <c r="M405" s="1576"/>
      <c r="N405" s="1576"/>
      <c r="O405" s="1576"/>
      <c r="P405" s="1576"/>
      <c r="Q405" s="1577"/>
      <c r="R405" s="1432"/>
      <c r="S405" s="1432"/>
      <c r="T405" s="1432"/>
      <c r="U405" s="1432"/>
      <c r="V405" s="1432"/>
      <c r="W405" s="1432"/>
      <c r="X405" s="1432"/>
      <c r="Y405" s="1432"/>
      <c r="Z405" s="1432"/>
    </row>
    <row r="406" spans="1:26" ht="15.75" customHeight="1">
      <c r="A406" s="1433"/>
      <c r="B406" s="1580"/>
      <c r="C406" s="1573"/>
      <c r="D406" s="1573"/>
      <c r="E406" s="1573"/>
      <c r="F406" s="1449"/>
      <c r="G406" s="1449"/>
      <c r="H406" s="1449"/>
      <c r="I406" s="1449"/>
      <c r="J406" s="1449"/>
      <c r="K406" s="1449"/>
      <c r="L406" s="1449"/>
      <c r="M406" s="1449"/>
      <c r="N406" s="1449"/>
      <c r="O406" s="1449"/>
      <c r="P406" s="1449"/>
      <c r="Q406" s="1448"/>
      <c r="R406" s="1432"/>
      <c r="S406" s="1432"/>
      <c r="T406" s="1432"/>
      <c r="U406" s="1432"/>
      <c r="V406" s="1432"/>
      <c r="W406" s="1432"/>
      <c r="X406" s="1432"/>
      <c r="Y406" s="1432"/>
      <c r="Z406" s="1432"/>
    </row>
    <row r="407" spans="1:26" ht="15.75" customHeight="1">
      <c r="A407" s="1433"/>
      <c r="B407" s="1581" t="s">
        <v>921</v>
      </c>
      <c r="C407" s="1575"/>
      <c r="D407" s="1575"/>
      <c r="E407" s="1575"/>
      <c r="F407" s="1576"/>
      <c r="G407" s="1576"/>
      <c r="H407" s="1576"/>
      <c r="I407" s="1576"/>
      <c r="J407" s="1576"/>
      <c r="K407" s="1576"/>
      <c r="L407" s="1576"/>
      <c r="M407" s="1576"/>
      <c r="N407" s="1576"/>
      <c r="O407" s="1576"/>
      <c r="P407" s="1576"/>
      <c r="Q407" s="1577"/>
      <c r="R407" s="1432"/>
      <c r="S407" s="1432"/>
      <c r="T407" s="1432"/>
      <c r="U407" s="1432"/>
      <c r="V407" s="1432"/>
      <c r="W407" s="1432"/>
      <c r="X407" s="1432"/>
      <c r="Y407" s="1432"/>
      <c r="Z407" s="1432"/>
    </row>
    <row r="408" spans="1:26" ht="15.75" customHeight="1">
      <c r="A408" s="1433"/>
      <c r="B408" s="1580"/>
      <c r="C408" s="1573"/>
      <c r="D408" s="1573"/>
      <c r="E408" s="1573"/>
      <c r="F408" s="1449"/>
      <c r="G408" s="1449"/>
      <c r="H408" s="1449"/>
      <c r="I408" s="1449"/>
      <c r="J408" s="1449"/>
      <c r="K408" s="1449"/>
      <c r="L408" s="1449"/>
      <c r="M408" s="1449"/>
      <c r="N408" s="1449"/>
      <c r="O408" s="1449"/>
      <c r="P408" s="1449"/>
      <c r="Q408" s="1448"/>
      <c r="R408" s="1432"/>
      <c r="S408" s="1432"/>
      <c r="T408" s="1432"/>
      <c r="U408" s="1432"/>
      <c r="V408" s="1432"/>
      <c r="W408" s="1432"/>
      <c r="X408" s="1432"/>
      <c r="Y408" s="1432"/>
      <c r="Z408" s="1432"/>
    </row>
    <row r="409" spans="1:26" ht="15.75" customHeight="1">
      <c r="A409" s="1433"/>
      <c r="B409" s="1581"/>
      <c r="C409" s="1575"/>
      <c r="D409" s="1575"/>
      <c r="E409" s="1575"/>
      <c r="F409" s="1576"/>
      <c r="G409" s="1576"/>
      <c r="H409" s="1576"/>
      <c r="I409" s="1576"/>
      <c r="J409" s="1576"/>
      <c r="K409" s="1576"/>
      <c r="L409" s="1576"/>
      <c r="M409" s="1576"/>
      <c r="N409" s="1576"/>
      <c r="O409" s="1576"/>
      <c r="P409" s="1576"/>
      <c r="Q409" s="1577"/>
      <c r="R409" s="1432"/>
      <c r="S409" s="1432"/>
      <c r="T409" s="1432"/>
      <c r="U409" s="1432"/>
      <c r="V409" s="1432"/>
      <c r="W409" s="1432"/>
      <c r="X409" s="1432"/>
      <c r="Y409" s="1432"/>
      <c r="Z409" s="1432"/>
    </row>
    <row r="410" spans="1:26" ht="15.75" customHeight="1">
      <c r="A410" s="1433"/>
      <c r="B410" s="1580" t="s">
        <v>1619</v>
      </c>
      <c r="C410" s="1573"/>
      <c r="D410" s="1573"/>
      <c r="E410" s="1573"/>
      <c r="F410" s="1449"/>
      <c r="G410" s="1449"/>
      <c r="H410" s="1449"/>
      <c r="I410" s="1449"/>
      <c r="J410" s="1449"/>
      <c r="K410" s="1449"/>
      <c r="L410" s="1449"/>
      <c r="M410" s="1449"/>
      <c r="N410" s="1449"/>
      <c r="O410" s="1449"/>
      <c r="P410" s="1449"/>
      <c r="Q410" s="1448"/>
      <c r="R410" s="1432"/>
      <c r="S410" s="1432"/>
      <c r="T410" s="1432"/>
      <c r="U410" s="1432"/>
      <c r="V410" s="1432"/>
      <c r="W410" s="1432"/>
      <c r="X410" s="1432"/>
      <c r="Y410" s="1432"/>
      <c r="Z410" s="1432"/>
    </row>
    <row r="411" spans="1:26" ht="15.75" customHeight="1">
      <c r="A411" s="1433"/>
      <c r="B411" s="1580"/>
      <c r="C411" s="1573"/>
      <c r="D411" s="1573"/>
      <c r="E411" s="1573"/>
      <c r="F411" s="1449"/>
      <c r="G411" s="1449"/>
      <c r="H411" s="1449"/>
      <c r="I411" s="1449"/>
      <c r="J411" s="1449"/>
      <c r="K411" s="1449"/>
      <c r="L411" s="1449"/>
      <c r="M411" s="1449"/>
      <c r="N411" s="1449"/>
      <c r="O411" s="1449"/>
      <c r="P411" s="1449"/>
      <c r="Q411" s="1448"/>
      <c r="R411" s="1432"/>
      <c r="S411" s="1432"/>
      <c r="T411" s="1432"/>
      <c r="U411" s="1432"/>
      <c r="V411" s="1432"/>
      <c r="W411" s="1432"/>
      <c r="X411" s="1432"/>
      <c r="Y411" s="1432"/>
      <c r="Z411" s="1432"/>
    </row>
    <row r="412" spans="1:26" ht="15.75" customHeight="1">
      <c r="A412" s="1433"/>
      <c r="B412" s="1462" t="s">
        <v>1660</v>
      </c>
      <c r="C412" s="1457"/>
      <c r="D412" s="1457"/>
      <c r="E412" s="1457"/>
      <c r="F412" s="1457"/>
      <c r="G412" s="1457"/>
      <c r="H412" s="1457"/>
      <c r="I412" s="1457"/>
      <c r="J412" s="1457"/>
      <c r="K412" s="1457"/>
      <c r="L412" s="1457"/>
      <c r="M412" s="1457"/>
      <c r="N412" s="1457"/>
      <c r="O412" s="1457"/>
      <c r="P412" s="1449"/>
      <c r="Q412" s="1448"/>
      <c r="R412" s="1432"/>
      <c r="S412" s="1432"/>
      <c r="T412" s="1432"/>
      <c r="U412" s="1432"/>
      <c r="V412" s="1432"/>
      <c r="W412" s="1432"/>
      <c r="X412" s="1432"/>
      <c r="Y412" s="1432"/>
      <c r="Z412" s="1432"/>
    </row>
    <row r="413" spans="1:26" ht="15.75" customHeight="1">
      <c r="A413" s="1433"/>
      <c r="B413" s="1461" t="s">
        <v>1642</v>
      </c>
      <c r="C413" s="1459" t="s">
        <v>1641</v>
      </c>
      <c r="D413" s="1459" t="s">
        <v>1640</v>
      </c>
      <c r="E413" s="1459"/>
      <c r="F413" s="1459" t="s">
        <v>1639</v>
      </c>
      <c r="G413" s="1459" t="s">
        <v>1638</v>
      </c>
      <c r="H413" s="1459" t="s">
        <v>1637</v>
      </c>
      <c r="I413" s="1460" t="s">
        <v>2710</v>
      </c>
      <c r="J413" s="1459" t="s">
        <v>1636</v>
      </c>
      <c r="K413" s="1457"/>
      <c r="L413" s="1459" t="s">
        <v>1635</v>
      </c>
      <c r="M413" s="1459" t="s">
        <v>1634</v>
      </c>
      <c r="N413" s="1459" t="s">
        <v>1633</v>
      </c>
      <c r="O413" s="1459" t="s">
        <v>1632</v>
      </c>
      <c r="P413" s="1576"/>
      <c r="Q413" s="1577"/>
      <c r="R413" s="1432"/>
      <c r="S413" s="1432"/>
      <c r="T413" s="1432"/>
      <c r="U413" s="1432"/>
      <c r="V413" s="1432"/>
      <c r="W413" s="1432"/>
      <c r="X413" s="1432"/>
      <c r="Y413" s="1432"/>
      <c r="Z413" s="1432"/>
    </row>
    <row r="414" spans="1:26" ht="15.75" customHeight="1">
      <c r="A414" s="1433"/>
      <c r="B414" s="1970" t="s">
        <v>1595</v>
      </c>
      <c r="C414" s="1971"/>
      <c r="D414" s="1971"/>
      <c r="E414" s="1971"/>
      <c r="F414" s="1971"/>
      <c r="G414" s="1971"/>
      <c r="H414" s="1971"/>
      <c r="I414" s="1971"/>
      <c r="J414" s="1971"/>
      <c r="K414" s="1971"/>
      <c r="L414" s="1971"/>
      <c r="M414" s="1971"/>
      <c r="N414" s="1971"/>
      <c r="O414" s="1971"/>
      <c r="P414" s="1971"/>
      <c r="Q414" s="1972"/>
      <c r="R414" s="1432"/>
      <c r="S414" s="1432"/>
      <c r="T414" s="1432"/>
      <c r="U414" s="1432"/>
      <c r="V414" s="1432"/>
      <c r="W414" s="1432"/>
      <c r="X414" s="1432"/>
      <c r="Y414" s="1432"/>
      <c r="Z414" s="1432"/>
    </row>
    <row r="415" spans="1:26" ht="15.75" customHeight="1">
      <c r="A415" s="1433"/>
      <c r="B415" s="1973"/>
      <c r="C415" s="1974"/>
      <c r="D415" s="1974"/>
      <c r="E415" s="1974"/>
      <c r="F415" s="1974"/>
      <c r="G415" s="1974"/>
      <c r="H415" s="1974"/>
      <c r="I415" s="1974"/>
      <c r="J415" s="1974"/>
      <c r="K415" s="1974"/>
      <c r="L415" s="1974"/>
      <c r="M415" s="1974"/>
      <c r="N415" s="1974"/>
      <c r="O415" s="1974"/>
      <c r="P415" s="1974"/>
      <c r="Q415" s="1975"/>
      <c r="R415" s="1432"/>
      <c r="S415" s="1432"/>
      <c r="T415" s="1432"/>
      <c r="U415" s="1432"/>
      <c r="V415" s="1432"/>
      <c r="W415" s="1432"/>
      <c r="X415" s="1432"/>
      <c r="Y415" s="1432"/>
      <c r="Z415" s="1432"/>
    </row>
    <row r="416" spans="1:26" ht="15.75" customHeight="1">
      <c r="A416" s="1433"/>
      <c r="B416" s="1438"/>
      <c r="C416" s="1438"/>
      <c r="D416" s="1438"/>
      <c r="E416" s="1438"/>
      <c r="F416" s="1438"/>
      <c r="G416" s="1438"/>
      <c r="H416" s="1438"/>
      <c r="I416" s="1438"/>
      <c r="J416" s="1438"/>
      <c r="K416" s="1438"/>
      <c r="L416" s="1438"/>
      <c r="M416" s="1438"/>
      <c r="N416" s="1438"/>
      <c r="O416" s="1438"/>
      <c r="P416" s="1438"/>
      <c r="Q416" s="1438"/>
      <c r="R416" s="1432"/>
      <c r="S416" s="1432"/>
      <c r="T416" s="1432"/>
      <c r="U416" s="1432"/>
      <c r="V416" s="1432"/>
      <c r="W416" s="1432"/>
      <c r="X416" s="1432"/>
      <c r="Y416" s="1432"/>
      <c r="Z416" s="1432"/>
    </row>
    <row r="417" spans="1:26" s="2092" customFormat="1" ht="34.5" customHeight="1">
      <c r="A417" s="2087"/>
      <c r="B417" s="2088" t="s">
        <v>1612</v>
      </c>
      <c r="C417" s="2089"/>
      <c r="D417" s="2089"/>
      <c r="E417" s="2089"/>
      <c r="F417" s="2089"/>
      <c r="G417" s="2089"/>
      <c r="H417" s="2089"/>
      <c r="I417" s="2089"/>
      <c r="J417" s="2089"/>
      <c r="K417" s="2089"/>
      <c r="L417" s="2089"/>
      <c r="M417" s="2089"/>
      <c r="N417" s="2089"/>
      <c r="O417" s="2089"/>
      <c r="P417" s="2089"/>
      <c r="Q417" s="2090"/>
      <c r="R417" s="2091"/>
      <c r="S417" s="2091"/>
      <c r="T417" s="2091"/>
      <c r="U417" s="2091"/>
      <c r="V417" s="2091"/>
      <c r="W417" s="2091"/>
      <c r="X417" s="2091"/>
      <c r="Y417" s="2091"/>
      <c r="Z417" s="2091"/>
    </row>
    <row r="418" spans="1:26" ht="15.75" customHeight="1">
      <c r="A418" s="1433"/>
      <c r="B418" s="1903" t="s">
        <v>1611</v>
      </c>
      <c r="C418" s="1904" t="s">
        <v>1610</v>
      </c>
      <c r="D418" s="1904" t="s">
        <v>1609</v>
      </c>
      <c r="E418" s="1904" t="s">
        <v>1608</v>
      </c>
      <c r="F418" s="1905" t="s">
        <v>1607</v>
      </c>
      <c r="G418" s="1905" t="s">
        <v>1606</v>
      </c>
      <c r="H418" s="1906" t="s">
        <v>1605</v>
      </c>
      <c r="I418" s="1906" t="s">
        <v>1604</v>
      </c>
      <c r="J418" s="1907" t="s">
        <v>1603</v>
      </c>
      <c r="K418" s="1907" t="s">
        <v>1602</v>
      </c>
      <c r="L418" s="1908" t="s">
        <v>1601</v>
      </c>
      <c r="M418" s="1908" t="s">
        <v>1600</v>
      </c>
      <c r="N418" s="1908" t="s">
        <v>1599</v>
      </c>
      <c r="O418" s="1908" t="s">
        <v>1598</v>
      </c>
      <c r="P418" s="1908" t="s">
        <v>1597</v>
      </c>
      <c r="Q418" s="1909" t="s">
        <v>1596</v>
      </c>
      <c r="R418" s="1432"/>
      <c r="S418" s="1432"/>
      <c r="T418" s="1432"/>
      <c r="U418" s="1432"/>
      <c r="V418" s="1432"/>
      <c r="W418" s="1432"/>
      <c r="X418" s="1432"/>
      <c r="Y418" s="1432"/>
      <c r="Z418" s="1432"/>
    </row>
    <row r="419" spans="1:26" ht="15.75" customHeight="1">
      <c r="A419" s="1433"/>
      <c r="B419" s="1442" t="s">
        <v>1625</v>
      </c>
      <c r="C419" s="1595"/>
      <c r="D419" s="1595"/>
      <c r="E419" s="1595"/>
      <c r="F419" s="1596"/>
      <c r="G419" s="1596"/>
      <c r="H419" s="1596"/>
      <c r="I419" s="1596"/>
      <c r="J419" s="1596"/>
      <c r="K419" s="1596"/>
      <c r="L419" s="1596"/>
      <c r="M419" s="1596"/>
      <c r="N419" s="1596"/>
      <c r="O419" s="1596"/>
      <c r="P419" s="1596"/>
      <c r="Q419" s="1597"/>
      <c r="R419" s="1432"/>
      <c r="S419" s="1432"/>
      <c r="T419" s="1432"/>
      <c r="U419" s="1432"/>
      <c r="V419" s="1432"/>
      <c r="W419" s="1432"/>
      <c r="X419" s="1432"/>
      <c r="Y419" s="1432"/>
      <c r="Z419" s="1432"/>
    </row>
    <row r="420" spans="1:26" ht="15.75" customHeight="1">
      <c r="A420" s="1433"/>
      <c r="B420" s="1571"/>
      <c r="C420" s="1575"/>
      <c r="D420" s="1575"/>
      <c r="E420" s="1575"/>
      <c r="F420" s="1576"/>
      <c r="G420" s="1576"/>
      <c r="H420" s="1576"/>
      <c r="I420" s="1576"/>
      <c r="J420" s="1576"/>
      <c r="K420" s="1576"/>
      <c r="L420" s="1576"/>
      <c r="M420" s="1576"/>
      <c r="N420" s="1576"/>
      <c r="O420" s="1576"/>
      <c r="P420" s="1576"/>
      <c r="Q420" s="1577"/>
      <c r="R420" s="1432"/>
      <c r="S420" s="1432"/>
      <c r="T420" s="1432"/>
      <c r="U420" s="1432"/>
      <c r="V420" s="1432"/>
      <c r="W420" s="1432"/>
      <c r="X420" s="1432"/>
      <c r="Y420" s="1432"/>
      <c r="Z420" s="1432"/>
    </row>
    <row r="421" spans="1:26" ht="15.75" customHeight="1">
      <c r="A421" s="1433"/>
      <c r="B421" s="1580" t="s">
        <v>1621</v>
      </c>
      <c r="C421" s="1573"/>
      <c r="D421" s="1573"/>
      <c r="E421" s="1573"/>
      <c r="F421" s="1449"/>
      <c r="G421" s="1449"/>
      <c r="H421" s="1449"/>
      <c r="I421" s="1449"/>
      <c r="J421" s="1449"/>
      <c r="K421" s="1449"/>
      <c r="L421" s="1449"/>
      <c r="M421" s="1449"/>
      <c r="N421" s="1449"/>
      <c r="O421" s="1449"/>
      <c r="P421" s="1449"/>
      <c r="Q421" s="1448"/>
      <c r="R421" s="1432"/>
      <c r="S421" s="1432"/>
      <c r="T421" s="1432"/>
      <c r="U421" s="1432"/>
      <c r="V421" s="1432"/>
      <c r="W421" s="1432"/>
      <c r="X421" s="1432"/>
      <c r="Y421" s="1432"/>
      <c r="Z421" s="1432"/>
    </row>
    <row r="422" spans="1:26" ht="15.75" customHeight="1">
      <c r="A422" s="1433"/>
      <c r="B422" s="1581"/>
      <c r="C422" s="1575"/>
      <c r="D422" s="1575"/>
      <c r="E422" s="1575"/>
      <c r="F422" s="1576"/>
      <c r="G422" s="1576"/>
      <c r="H422" s="1576"/>
      <c r="I422" s="1576"/>
      <c r="J422" s="1576"/>
      <c r="K422" s="1576"/>
      <c r="L422" s="1576"/>
      <c r="M422" s="1576"/>
      <c r="N422" s="1576"/>
      <c r="O422" s="1576"/>
      <c r="P422" s="1576"/>
      <c r="Q422" s="1577"/>
      <c r="R422" s="1432"/>
      <c r="S422" s="1432"/>
      <c r="T422" s="1432"/>
      <c r="U422" s="1432"/>
      <c r="V422" s="1432"/>
      <c r="W422" s="1432"/>
      <c r="X422" s="1432"/>
      <c r="Y422" s="1432"/>
      <c r="Z422" s="1432"/>
    </row>
    <row r="423" spans="1:26" ht="15.75" customHeight="1">
      <c r="A423" s="1433"/>
      <c r="B423" s="1580" t="s">
        <v>1620</v>
      </c>
      <c r="C423" s="1573"/>
      <c r="D423" s="1573"/>
      <c r="E423" s="1573"/>
      <c r="F423" s="1449"/>
      <c r="G423" s="1449"/>
      <c r="H423" s="1449"/>
      <c r="I423" s="1449"/>
      <c r="J423" s="1449"/>
      <c r="K423" s="1449"/>
      <c r="L423" s="1449"/>
      <c r="M423" s="1449"/>
      <c r="N423" s="1449"/>
      <c r="O423" s="1449"/>
      <c r="P423" s="1449"/>
      <c r="Q423" s="1448"/>
      <c r="R423" s="1432"/>
      <c r="S423" s="1432"/>
      <c r="T423" s="1432"/>
      <c r="U423" s="1432"/>
      <c r="V423" s="1432"/>
      <c r="W423" s="1432"/>
      <c r="X423" s="1432"/>
      <c r="Y423" s="1432"/>
      <c r="Z423" s="1432"/>
    </row>
    <row r="424" spans="1:26" ht="15.75" customHeight="1">
      <c r="A424" s="1433"/>
      <c r="B424" s="1581"/>
      <c r="C424" s="1575"/>
      <c r="D424" s="1575"/>
      <c r="E424" s="1575"/>
      <c r="F424" s="1576"/>
      <c r="G424" s="1576"/>
      <c r="H424" s="1576"/>
      <c r="I424" s="1576"/>
      <c r="J424" s="1576"/>
      <c r="K424" s="1576"/>
      <c r="L424" s="1576"/>
      <c r="M424" s="1576"/>
      <c r="N424" s="1576"/>
      <c r="O424" s="1576"/>
      <c r="P424" s="1576"/>
      <c r="Q424" s="1577"/>
      <c r="R424" s="1432"/>
      <c r="S424" s="1432"/>
      <c r="T424" s="1432"/>
      <c r="U424" s="1432"/>
      <c r="V424" s="1432"/>
      <c r="W424" s="1432"/>
      <c r="X424" s="1432"/>
      <c r="Y424" s="1432"/>
      <c r="Z424" s="1432"/>
    </row>
    <row r="425" spans="1:26" ht="15.75" customHeight="1">
      <c r="A425" s="1433"/>
      <c r="B425" s="1581" t="s">
        <v>921</v>
      </c>
      <c r="C425" s="1573"/>
      <c r="D425" s="1573"/>
      <c r="E425" s="1573"/>
      <c r="F425" s="1449"/>
      <c r="G425" s="1449"/>
      <c r="H425" s="1449"/>
      <c r="I425" s="1449"/>
      <c r="J425" s="1449"/>
      <c r="K425" s="1449"/>
      <c r="L425" s="1449"/>
      <c r="M425" s="1449"/>
      <c r="N425" s="1449"/>
      <c r="O425" s="1449"/>
      <c r="P425" s="1449"/>
      <c r="Q425" s="1448"/>
      <c r="R425" s="1432"/>
      <c r="S425" s="1432"/>
      <c r="T425" s="1432"/>
      <c r="U425" s="1432"/>
      <c r="V425" s="1432"/>
      <c r="W425" s="1432"/>
      <c r="X425" s="1432"/>
      <c r="Y425" s="1432"/>
      <c r="Z425" s="1432"/>
    </row>
    <row r="426" spans="1:26" ht="15.75" customHeight="1">
      <c r="A426" s="1433"/>
      <c r="B426" s="1581"/>
      <c r="C426" s="1575"/>
      <c r="D426" s="1575"/>
      <c r="E426" s="1575"/>
      <c r="F426" s="1576"/>
      <c r="G426" s="1576"/>
      <c r="H426" s="1576"/>
      <c r="I426" s="1576"/>
      <c r="J426" s="1576"/>
      <c r="K426" s="1576"/>
      <c r="L426" s="1576"/>
      <c r="M426" s="1576"/>
      <c r="N426" s="1576"/>
      <c r="O426" s="1576"/>
      <c r="P426" s="1576"/>
      <c r="Q426" s="1577"/>
      <c r="R426" s="1432"/>
      <c r="S426" s="1432"/>
      <c r="T426" s="1432"/>
      <c r="U426" s="1432"/>
      <c r="V426" s="1432"/>
      <c r="W426" s="1432"/>
      <c r="X426" s="1432"/>
      <c r="Y426" s="1432"/>
      <c r="Z426" s="1432"/>
    </row>
    <row r="427" spans="1:26" ht="15.75" customHeight="1">
      <c r="A427" s="1433"/>
      <c r="B427" s="1581" t="s">
        <v>1623</v>
      </c>
      <c r="C427" s="1573"/>
      <c r="D427" s="1573"/>
      <c r="E427" s="1573"/>
      <c r="F427" s="1449"/>
      <c r="G427" s="1449"/>
      <c r="H427" s="1449"/>
      <c r="I427" s="1449"/>
      <c r="J427" s="1449"/>
      <c r="K427" s="1449"/>
      <c r="L427" s="1449"/>
      <c r="M427" s="1449"/>
      <c r="N427" s="1449"/>
      <c r="O427" s="1449"/>
      <c r="P427" s="1449"/>
      <c r="Q427" s="1448"/>
      <c r="R427" s="1432"/>
      <c r="S427" s="1432"/>
      <c r="T427" s="1432"/>
      <c r="U427" s="1432"/>
      <c r="V427" s="1432"/>
      <c r="W427" s="1432"/>
      <c r="X427" s="1432"/>
      <c r="Y427" s="1432"/>
      <c r="Z427" s="1432"/>
    </row>
    <row r="428" spans="1:26" ht="15.75" customHeight="1">
      <c r="A428" s="1433"/>
      <c r="B428" s="1581"/>
      <c r="C428" s="1575"/>
      <c r="D428" s="1575"/>
      <c r="E428" s="1575"/>
      <c r="F428" s="1576"/>
      <c r="G428" s="1576"/>
      <c r="H428" s="1576"/>
      <c r="I428" s="1576"/>
      <c r="J428" s="1576"/>
      <c r="K428" s="1576"/>
      <c r="L428" s="1576"/>
      <c r="M428" s="1576"/>
      <c r="N428" s="1576"/>
      <c r="O428" s="1576"/>
      <c r="P428" s="1576"/>
      <c r="Q428" s="1577"/>
      <c r="R428" s="1432"/>
      <c r="S428" s="1432"/>
      <c r="T428" s="1432"/>
      <c r="U428" s="1432"/>
      <c r="V428" s="1432"/>
      <c r="W428" s="1432"/>
      <c r="X428" s="1432"/>
      <c r="Y428" s="1432"/>
      <c r="Z428" s="1432"/>
    </row>
    <row r="429" spans="1:26" ht="15.75" customHeight="1">
      <c r="A429" s="1433"/>
      <c r="B429" s="1581" t="s">
        <v>1619</v>
      </c>
      <c r="C429" s="1573"/>
      <c r="D429" s="1573"/>
      <c r="E429" s="1573"/>
      <c r="F429" s="1449"/>
      <c r="G429" s="1449"/>
      <c r="H429" s="1449"/>
      <c r="I429" s="1449"/>
      <c r="J429" s="1449"/>
      <c r="K429" s="1449"/>
      <c r="L429" s="1449"/>
      <c r="M429" s="1449"/>
      <c r="N429" s="1449"/>
      <c r="O429" s="1449"/>
      <c r="P429" s="1449"/>
      <c r="Q429" s="1448"/>
      <c r="R429" s="1432"/>
      <c r="S429" s="1432"/>
      <c r="T429" s="1432"/>
      <c r="U429" s="1432"/>
      <c r="V429" s="1432"/>
      <c r="W429" s="1432"/>
      <c r="X429" s="1432"/>
      <c r="Y429" s="1432"/>
      <c r="Z429" s="1432"/>
    </row>
    <row r="430" spans="1:26" ht="15.75" customHeight="1">
      <c r="A430" s="1433"/>
      <c r="B430" s="1578"/>
      <c r="C430" s="1575"/>
      <c r="D430" s="1575"/>
      <c r="E430" s="1575"/>
      <c r="F430" s="1576"/>
      <c r="G430" s="1576"/>
      <c r="H430" s="1576"/>
      <c r="I430" s="1576"/>
      <c r="J430" s="1576"/>
      <c r="K430" s="1576"/>
      <c r="L430" s="1576"/>
      <c r="M430" s="1576"/>
      <c r="N430" s="1576"/>
      <c r="O430" s="1576"/>
      <c r="P430" s="1576"/>
      <c r="Q430" s="1577"/>
      <c r="R430" s="1432"/>
      <c r="S430" s="1432"/>
      <c r="T430" s="1432"/>
      <c r="U430" s="1432"/>
      <c r="V430" s="1432"/>
      <c r="W430" s="1432"/>
      <c r="X430" s="1432"/>
      <c r="Y430" s="1432"/>
      <c r="Z430" s="1432"/>
    </row>
    <row r="431" spans="1:26" ht="15.75" customHeight="1">
      <c r="A431" s="1433"/>
      <c r="B431" s="1462" t="s">
        <v>1660</v>
      </c>
      <c r="C431" s="1457"/>
      <c r="D431" s="1457"/>
      <c r="E431" s="1457"/>
      <c r="F431" s="1457"/>
      <c r="G431" s="1457"/>
      <c r="H431" s="1457"/>
      <c r="I431" s="1457"/>
      <c r="J431" s="1457"/>
      <c r="K431" s="1457"/>
      <c r="L431" s="1457"/>
      <c r="M431" s="1457"/>
      <c r="N431" s="1457"/>
      <c r="O431" s="1457"/>
      <c r="P431" s="1449"/>
      <c r="Q431" s="1448"/>
      <c r="R431" s="1432"/>
      <c r="S431" s="1432"/>
      <c r="T431" s="1432"/>
      <c r="U431" s="1432"/>
      <c r="V431" s="1432"/>
      <c r="W431" s="1432"/>
      <c r="X431" s="1432"/>
      <c r="Y431" s="1432"/>
      <c r="Z431" s="1432"/>
    </row>
    <row r="432" spans="1:26" ht="15.75" customHeight="1">
      <c r="A432" s="1433"/>
      <c r="B432" s="1461" t="s">
        <v>1642</v>
      </c>
      <c r="C432" s="1459" t="s">
        <v>1641</v>
      </c>
      <c r="D432" s="1459" t="s">
        <v>1640</v>
      </c>
      <c r="E432" s="1459"/>
      <c r="F432" s="1459" t="s">
        <v>1639</v>
      </c>
      <c r="G432" s="1459" t="s">
        <v>1638</v>
      </c>
      <c r="H432" s="1459" t="s">
        <v>1637</v>
      </c>
      <c r="I432" s="1460" t="s">
        <v>2710</v>
      </c>
      <c r="J432" s="1459" t="s">
        <v>1636</v>
      </c>
      <c r="K432" s="1457"/>
      <c r="L432" s="1459" t="s">
        <v>1635</v>
      </c>
      <c r="M432" s="1459" t="s">
        <v>1634</v>
      </c>
      <c r="N432" s="1459" t="s">
        <v>1633</v>
      </c>
      <c r="O432" s="1459" t="s">
        <v>1632</v>
      </c>
      <c r="P432" s="1576"/>
      <c r="Q432" s="1577"/>
      <c r="R432" s="1432"/>
      <c r="S432" s="1432"/>
      <c r="T432" s="1432"/>
      <c r="U432" s="1432"/>
      <c r="V432" s="1432"/>
      <c r="W432" s="1432"/>
      <c r="X432" s="1432"/>
      <c r="Y432" s="1432"/>
      <c r="Z432" s="1432"/>
    </row>
    <row r="433" spans="1:26" ht="15.75" customHeight="1">
      <c r="A433" s="1433"/>
      <c r="B433" s="1442" t="s">
        <v>1622</v>
      </c>
      <c r="C433" s="1441"/>
      <c r="D433" s="1441"/>
      <c r="E433" s="1441"/>
      <c r="F433" s="1441"/>
      <c r="G433" s="1441"/>
      <c r="H433" s="1441"/>
      <c r="I433" s="1441"/>
      <c r="J433" s="1441"/>
      <c r="K433" s="1441"/>
      <c r="L433" s="1441"/>
      <c r="M433" s="1441"/>
      <c r="N433" s="1441"/>
      <c r="O433" s="1441"/>
      <c r="P433" s="1441"/>
      <c r="Q433" s="1440"/>
      <c r="R433" s="1432"/>
      <c r="S433" s="1432"/>
      <c r="T433" s="1432"/>
      <c r="U433" s="1432"/>
      <c r="V433" s="1432"/>
      <c r="W433" s="1432"/>
      <c r="X433" s="1432"/>
      <c r="Y433" s="1432"/>
      <c r="Z433" s="1432"/>
    </row>
    <row r="434" spans="1:26" ht="15.75" customHeight="1">
      <c r="A434" s="1433"/>
      <c r="B434" s="1581" t="s">
        <v>1621</v>
      </c>
      <c r="C434" s="1575"/>
      <c r="D434" s="1575"/>
      <c r="E434" s="1575"/>
      <c r="F434" s="1576"/>
      <c r="G434" s="1576"/>
      <c r="H434" s="1576"/>
      <c r="I434" s="1576"/>
      <c r="J434" s="1576"/>
      <c r="K434" s="1576"/>
      <c r="L434" s="1576"/>
      <c r="M434" s="1576"/>
      <c r="N434" s="1576"/>
      <c r="O434" s="1576"/>
      <c r="P434" s="1576"/>
      <c r="Q434" s="1577"/>
      <c r="R434" s="1432"/>
      <c r="S434" s="1432"/>
      <c r="T434" s="1432"/>
      <c r="U434" s="1432"/>
      <c r="V434" s="1432"/>
      <c r="W434" s="1432"/>
      <c r="X434" s="1432"/>
      <c r="Y434" s="1432"/>
      <c r="Z434" s="1432"/>
    </row>
    <row r="435" spans="1:26" ht="15.75" customHeight="1">
      <c r="A435" s="1433"/>
      <c r="B435" s="1580"/>
      <c r="C435" s="1573"/>
      <c r="D435" s="1573"/>
      <c r="E435" s="1573"/>
      <c r="F435" s="1449"/>
      <c r="G435" s="1449"/>
      <c r="H435" s="1449"/>
      <c r="I435" s="1449"/>
      <c r="J435" s="1449"/>
      <c r="K435" s="1449"/>
      <c r="L435" s="1449"/>
      <c r="M435" s="1449"/>
      <c r="N435" s="1449"/>
      <c r="O435" s="1449"/>
      <c r="P435" s="1449"/>
      <c r="Q435" s="1448"/>
      <c r="R435" s="1432"/>
      <c r="S435" s="1432"/>
      <c r="T435" s="1432"/>
      <c r="U435" s="1432"/>
      <c r="V435" s="1432"/>
      <c r="W435" s="1432"/>
      <c r="X435" s="1432"/>
      <c r="Y435" s="1432"/>
      <c r="Z435" s="1432"/>
    </row>
    <row r="436" spans="1:26" ht="15.75" customHeight="1">
      <c r="A436" s="1433"/>
      <c r="B436" s="1581"/>
      <c r="C436" s="1575"/>
      <c r="D436" s="1575"/>
      <c r="E436" s="1575"/>
      <c r="F436" s="1576"/>
      <c r="G436" s="1576"/>
      <c r="H436" s="1576"/>
      <c r="I436" s="1576"/>
      <c r="J436" s="1576"/>
      <c r="K436" s="1576"/>
      <c r="L436" s="1576"/>
      <c r="M436" s="1576"/>
      <c r="N436" s="1576"/>
      <c r="O436" s="1576"/>
      <c r="P436" s="1576"/>
      <c r="Q436" s="1577"/>
      <c r="R436" s="1432"/>
      <c r="S436" s="1432"/>
      <c r="T436" s="1432"/>
      <c r="U436" s="1432"/>
      <c r="V436" s="1432"/>
      <c r="W436" s="1432"/>
      <c r="X436" s="1432"/>
      <c r="Y436" s="1432"/>
      <c r="Z436" s="1432"/>
    </row>
    <row r="437" spans="1:26" ht="15.75" customHeight="1">
      <c r="A437" s="1433"/>
      <c r="B437" s="1580" t="s">
        <v>1620</v>
      </c>
      <c r="C437" s="1573"/>
      <c r="D437" s="1573"/>
      <c r="E437" s="1573"/>
      <c r="F437" s="1449"/>
      <c r="G437" s="1449"/>
      <c r="H437" s="1449"/>
      <c r="I437" s="1449"/>
      <c r="J437" s="1449"/>
      <c r="K437" s="1449"/>
      <c r="L437" s="1449"/>
      <c r="M437" s="1449"/>
      <c r="N437" s="1449"/>
      <c r="O437" s="1449"/>
      <c r="P437" s="1449"/>
      <c r="Q437" s="1448"/>
      <c r="R437" s="1432"/>
      <c r="S437" s="1432"/>
      <c r="T437" s="1432"/>
      <c r="U437" s="1432"/>
      <c r="V437" s="1432"/>
      <c r="W437" s="1432"/>
      <c r="X437" s="1432"/>
      <c r="Y437" s="1432"/>
      <c r="Z437" s="1432"/>
    </row>
    <row r="438" spans="1:26" ht="15.75" customHeight="1">
      <c r="A438" s="1433"/>
      <c r="B438" s="1581"/>
      <c r="C438" s="1575"/>
      <c r="D438" s="1575"/>
      <c r="E438" s="1575"/>
      <c r="F438" s="1576"/>
      <c r="G438" s="1576"/>
      <c r="H438" s="1576"/>
      <c r="I438" s="1576"/>
      <c r="J438" s="1576"/>
      <c r="K438" s="1576"/>
      <c r="L438" s="1576"/>
      <c r="M438" s="1576"/>
      <c r="N438" s="1576"/>
      <c r="O438" s="1576"/>
      <c r="P438" s="1576"/>
      <c r="Q438" s="1577"/>
      <c r="R438" s="1432"/>
      <c r="S438" s="1432"/>
      <c r="T438" s="1432"/>
      <c r="U438" s="1432"/>
      <c r="V438" s="1432"/>
      <c r="W438" s="1432"/>
      <c r="X438" s="1432"/>
      <c r="Y438" s="1432"/>
      <c r="Z438" s="1432"/>
    </row>
    <row r="439" spans="1:26" ht="15.75" customHeight="1">
      <c r="A439" s="1433"/>
      <c r="B439" s="1580"/>
      <c r="C439" s="1573"/>
      <c r="D439" s="1573"/>
      <c r="E439" s="1573"/>
      <c r="F439" s="1449"/>
      <c r="G439" s="1449"/>
      <c r="H439" s="1449"/>
      <c r="I439" s="1449"/>
      <c r="J439" s="1449"/>
      <c r="K439" s="1449"/>
      <c r="L439" s="1449"/>
      <c r="M439" s="1449"/>
      <c r="N439" s="1449"/>
      <c r="O439" s="1449"/>
      <c r="P439" s="1449"/>
      <c r="Q439" s="1448"/>
      <c r="R439" s="1432"/>
      <c r="S439" s="1432"/>
      <c r="T439" s="1432"/>
      <c r="U439" s="1432"/>
      <c r="V439" s="1432"/>
      <c r="W439" s="1432"/>
      <c r="X439" s="1432"/>
      <c r="Y439" s="1432"/>
      <c r="Z439" s="1432"/>
    </row>
    <row r="440" spans="1:26" ht="15.75" customHeight="1">
      <c r="A440" s="1433"/>
      <c r="B440" s="1581" t="s">
        <v>480</v>
      </c>
      <c r="C440" s="1575"/>
      <c r="D440" s="1575"/>
      <c r="E440" s="1575"/>
      <c r="F440" s="1576"/>
      <c r="G440" s="1576"/>
      <c r="H440" s="1576"/>
      <c r="I440" s="1576"/>
      <c r="J440" s="1576"/>
      <c r="K440" s="1576"/>
      <c r="L440" s="1576"/>
      <c r="M440" s="1576"/>
      <c r="N440" s="1576"/>
      <c r="O440" s="1576"/>
      <c r="P440" s="1576"/>
      <c r="Q440" s="1577"/>
      <c r="R440" s="1432"/>
      <c r="S440" s="1432"/>
      <c r="T440" s="1432"/>
      <c r="U440" s="1432"/>
      <c r="V440" s="1432"/>
      <c r="W440" s="1432"/>
      <c r="X440" s="1432"/>
      <c r="Y440" s="1432"/>
      <c r="Z440" s="1432"/>
    </row>
    <row r="441" spans="1:26" ht="15.75" customHeight="1">
      <c r="A441" s="1433"/>
      <c r="B441" s="1580"/>
      <c r="C441" s="1573"/>
      <c r="D441" s="1573"/>
      <c r="E441" s="1573"/>
      <c r="F441" s="1449"/>
      <c r="G441" s="1449"/>
      <c r="H441" s="1449"/>
      <c r="I441" s="1449"/>
      <c r="J441" s="1449"/>
      <c r="K441" s="1449"/>
      <c r="L441" s="1449"/>
      <c r="M441" s="1449"/>
      <c r="N441" s="1449"/>
      <c r="O441" s="1449"/>
      <c r="P441" s="1449"/>
      <c r="Q441" s="1448"/>
      <c r="R441" s="1432"/>
      <c r="S441" s="1432"/>
      <c r="T441" s="1432"/>
      <c r="U441" s="1432"/>
      <c r="V441" s="1432"/>
      <c r="W441" s="1432"/>
      <c r="X441" s="1432"/>
      <c r="Y441" s="1432"/>
      <c r="Z441" s="1432"/>
    </row>
    <row r="442" spans="1:26" ht="15.75" customHeight="1">
      <c r="A442" s="1433"/>
      <c r="B442" s="1581"/>
      <c r="C442" s="1575"/>
      <c r="D442" s="1575"/>
      <c r="E442" s="1575"/>
      <c r="F442" s="1576"/>
      <c r="G442" s="1576"/>
      <c r="H442" s="1576"/>
      <c r="I442" s="1576"/>
      <c r="J442" s="1576"/>
      <c r="K442" s="1576"/>
      <c r="L442" s="1576"/>
      <c r="M442" s="1576"/>
      <c r="N442" s="1576"/>
      <c r="O442" s="1576"/>
      <c r="P442" s="1576"/>
      <c r="Q442" s="1577"/>
      <c r="R442" s="1432"/>
      <c r="S442" s="1432"/>
      <c r="T442" s="1432"/>
      <c r="U442" s="1432"/>
      <c r="V442" s="1432"/>
      <c r="W442" s="1432"/>
      <c r="X442" s="1432"/>
      <c r="Y442" s="1432"/>
      <c r="Z442" s="1432"/>
    </row>
    <row r="443" spans="1:26" ht="15.75" customHeight="1">
      <c r="A443" s="1433"/>
      <c r="B443" s="1580"/>
      <c r="C443" s="1573"/>
      <c r="D443" s="1573"/>
      <c r="E443" s="1573"/>
      <c r="F443" s="1449"/>
      <c r="G443" s="1449"/>
      <c r="H443" s="1449"/>
      <c r="I443" s="1449"/>
      <c r="J443" s="1449"/>
      <c r="K443" s="1449"/>
      <c r="L443" s="1449"/>
      <c r="M443" s="1449"/>
      <c r="N443" s="1449"/>
      <c r="O443" s="1449"/>
      <c r="P443" s="1449"/>
      <c r="Q443" s="1448"/>
      <c r="R443" s="1432"/>
      <c r="S443" s="1432"/>
      <c r="T443" s="1432"/>
      <c r="U443" s="1432"/>
      <c r="V443" s="1432"/>
      <c r="W443" s="1432"/>
      <c r="X443" s="1432"/>
      <c r="Y443" s="1432"/>
      <c r="Z443" s="1432"/>
    </row>
    <row r="444" spans="1:26" ht="15.75" customHeight="1">
      <c r="A444" s="1433"/>
      <c r="B444" s="1581" t="s">
        <v>921</v>
      </c>
      <c r="C444" s="1575"/>
      <c r="D444" s="1575"/>
      <c r="E444" s="1575"/>
      <c r="F444" s="1576"/>
      <c r="G444" s="1576"/>
      <c r="H444" s="1576"/>
      <c r="I444" s="1576"/>
      <c r="J444" s="1576"/>
      <c r="K444" s="1576"/>
      <c r="L444" s="1576"/>
      <c r="M444" s="1576"/>
      <c r="N444" s="1576"/>
      <c r="O444" s="1576"/>
      <c r="P444" s="1576"/>
      <c r="Q444" s="1577"/>
      <c r="R444" s="1432"/>
      <c r="S444" s="1432"/>
      <c r="T444" s="1432"/>
      <c r="U444" s="1432"/>
      <c r="V444" s="1432"/>
      <c r="W444" s="1432"/>
      <c r="X444" s="1432"/>
      <c r="Y444" s="1432"/>
      <c r="Z444" s="1432"/>
    </row>
    <row r="445" spans="1:26" ht="15.75" customHeight="1">
      <c r="A445" s="1433"/>
      <c r="B445" s="1580"/>
      <c r="C445" s="1573"/>
      <c r="D445" s="1573"/>
      <c r="E445" s="1573"/>
      <c r="F445" s="1449"/>
      <c r="G445" s="1449"/>
      <c r="H445" s="1449"/>
      <c r="I445" s="1449"/>
      <c r="J445" s="1449"/>
      <c r="K445" s="1449"/>
      <c r="L445" s="1449"/>
      <c r="M445" s="1449"/>
      <c r="N445" s="1449"/>
      <c r="O445" s="1449"/>
      <c r="P445" s="1449"/>
      <c r="Q445" s="1448"/>
      <c r="R445" s="1432"/>
      <c r="S445" s="1432"/>
      <c r="T445" s="1432"/>
      <c r="U445" s="1432"/>
      <c r="V445" s="1432"/>
      <c r="W445" s="1432"/>
      <c r="X445" s="1432"/>
      <c r="Y445" s="1432"/>
      <c r="Z445" s="1432"/>
    </row>
    <row r="446" spans="1:26" ht="15.75" customHeight="1">
      <c r="A446" s="1433"/>
      <c r="B446" s="1581"/>
      <c r="C446" s="1575"/>
      <c r="D446" s="1575"/>
      <c r="E446" s="1575"/>
      <c r="F446" s="1576"/>
      <c r="G446" s="1576"/>
      <c r="H446" s="1576"/>
      <c r="I446" s="1576"/>
      <c r="J446" s="1576"/>
      <c r="K446" s="1576"/>
      <c r="L446" s="1576"/>
      <c r="M446" s="1576"/>
      <c r="N446" s="1576"/>
      <c r="O446" s="1576"/>
      <c r="P446" s="1576"/>
      <c r="Q446" s="1577"/>
      <c r="R446" s="1432"/>
      <c r="S446" s="1432"/>
      <c r="T446" s="1432"/>
      <c r="U446" s="1432"/>
      <c r="V446" s="1432"/>
      <c r="W446" s="1432"/>
      <c r="X446" s="1432"/>
      <c r="Y446" s="1432"/>
      <c r="Z446" s="1432"/>
    </row>
    <row r="447" spans="1:26" ht="15.75" customHeight="1">
      <c r="A447" s="1433"/>
      <c r="B447" s="1580" t="s">
        <v>1619</v>
      </c>
      <c r="C447" s="1573"/>
      <c r="D447" s="1573"/>
      <c r="E447" s="1573"/>
      <c r="F447" s="1449"/>
      <c r="G447" s="1449"/>
      <c r="H447" s="1449"/>
      <c r="I447" s="1449"/>
      <c r="J447" s="1449"/>
      <c r="K447" s="1449"/>
      <c r="L447" s="1449"/>
      <c r="M447" s="1449"/>
      <c r="N447" s="1449"/>
      <c r="O447" s="1449"/>
      <c r="P447" s="1449"/>
      <c r="Q447" s="1448"/>
      <c r="R447" s="1432"/>
      <c r="S447" s="1432"/>
      <c r="T447" s="1432"/>
      <c r="U447" s="1432"/>
      <c r="V447" s="1432"/>
      <c r="W447" s="1432"/>
      <c r="X447" s="1432"/>
      <c r="Y447" s="1432"/>
      <c r="Z447" s="1432"/>
    </row>
    <row r="448" spans="1:26" ht="15.75" customHeight="1">
      <c r="A448" s="1433"/>
      <c r="B448" s="1580"/>
      <c r="C448" s="1573"/>
      <c r="D448" s="1573"/>
      <c r="E448" s="1573"/>
      <c r="F448" s="1449"/>
      <c r="G448" s="1449"/>
      <c r="H448" s="1449"/>
      <c r="I448" s="1449"/>
      <c r="J448" s="1449"/>
      <c r="K448" s="1449"/>
      <c r="L448" s="1449"/>
      <c r="M448" s="1449"/>
      <c r="N448" s="1449"/>
      <c r="O448" s="1449"/>
      <c r="P448" s="1449"/>
      <c r="Q448" s="1448"/>
      <c r="R448" s="1432"/>
      <c r="S448" s="1432"/>
      <c r="T448" s="1432"/>
      <c r="U448" s="1432"/>
      <c r="V448" s="1432"/>
      <c r="W448" s="1432"/>
      <c r="X448" s="1432"/>
      <c r="Y448" s="1432"/>
      <c r="Z448" s="1432"/>
    </row>
    <row r="449" spans="1:26" ht="15.75" customHeight="1">
      <c r="A449" s="1433"/>
      <c r="B449" s="1580"/>
      <c r="C449" s="1573"/>
      <c r="D449" s="1573"/>
      <c r="E449" s="1573"/>
      <c r="F449" s="1449"/>
      <c r="G449" s="1449"/>
      <c r="H449" s="1449"/>
      <c r="I449" s="1449"/>
      <c r="J449" s="1449"/>
      <c r="K449" s="1449"/>
      <c r="L449" s="1449"/>
      <c r="M449" s="1449"/>
      <c r="N449" s="1449"/>
      <c r="O449" s="1449"/>
      <c r="P449" s="1449"/>
      <c r="Q449" s="1448"/>
      <c r="R449" s="1432"/>
      <c r="S449" s="1432"/>
      <c r="T449" s="1432"/>
      <c r="U449" s="1432"/>
      <c r="V449" s="1432"/>
      <c r="W449" s="1432"/>
      <c r="X449" s="1432"/>
      <c r="Y449" s="1432"/>
      <c r="Z449" s="1432"/>
    </row>
    <row r="450" spans="1:26" ht="15.75" customHeight="1">
      <c r="A450" s="1433"/>
      <c r="B450" s="1462" t="s">
        <v>1660</v>
      </c>
      <c r="C450" s="1457"/>
      <c r="D450" s="1457"/>
      <c r="E450" s="1457"/>
      <c r="F450" s="1457"/>
      <c r="G450" s="1457"/>
      <c r="H450" s="1457"/>
      <c r="I450" s="1457"/>
      <c r="J450" s="1457"/>
      <c r="K450" s="1457"/>
      <c r="L450" s="1457"/>
      <c r="M450" s="1457"/>
      <c r="N450" s="1457"/>
      <c r="O450" s="1457"/>
      <c r="P450" s="1576"/>
      <c r="Q450" s="1577"/>
      <c r="R450" s="1432"/>
      <c r="S450" s="1432"/>
      <c r="T450" s="1432"/>
      <c r="U450" s="1432"/>
      <c r="V450" s="1432"/>
      <c r="W450" s="1432"/>
      <c r="X450" s="1432"/>
      <c r="Y450" s="1432"/>
      <c r="Z450" s="1432"/>
    </row>
    <row r="451" spans="1:26" ht="15.75" customHeight="1">
      <c r="A451" s="1433"/>
      <c r="B451" s="1461" t="s">
        <v>1642</v>
      </c>
      <c r="C451" s="1459" t="s">
        <v>1641</v>
      </c>
      <c r="D451" s="1459" t="s">
        <v>1640</v>
      </c>
      <c r="E451" s="1459"/>
      <c r="F451" s="1459" t="s">
        <v>1639</v>
      </c>
      <c r="G451" s="1459" t="s">
        <v>1638</v>
      </c>
      <c r="H451" s="1459" t="s">
        <v>1637</v>
      </c>
      <c r="I451" s="1460" t="s">
        <v>2710</v>
      </c>
      <c r="J451" s="1459" t="s">
        <v>1636</v>
      </c>
      <c r="K451" s="1457"/>
      <c r="L451" s="1459" t="s">
        <v>1635</v>
      </c>
      <c r="M451" s="1459" t="s">
        <v>1634</v>
      </c>
      <c r="N451" s="1459" t="s">
        <v>1633</v>
      </c>
      <c r="O451" s="1459" t="s">
        <v>1632</v>
      </c>
      <c r="P451" s="1435"/>
      <c r="Q451" s="1434"/>
      <c r="R451" s="1432"/>
      <c r="S451" s="1432"/>
      <c r="T451" s="1432"/>
      <c r="U451" s="1432"/>
      <c r="V451" s="1432"/>
      <c r="W451" s="1432"/>
      <c r="X451" s="1432"/>
      <c r="Y451" s="1432"/>
      <c r="Z451" s="1432"/>
    </row>
    <row r="452" spans="1:26" ht="15.75" customHeight="1">
      <c r="A452" s="1433"/>
      <c r="B452" s="1970" t="s">
        <v>1595</v>
      </c>
      <c r="C452" s="1971"/>
      <c r="D452" s="1971"/>
      <c r="E452" s="1971"/>
      <c r="F452" s="1971"/>
      <c r="G452" s="1971"/>
      <c r="H452" s="1971"/>
      <c r="I452" s="1971"/>
      <c r="J452" s="1971"/>
      <c r="K452" s="1971"/>
      <c r="L452" s="1971"/>
      <c r="M452" s="1971"/>
      <c r="N452" s="1971"/>
      <c r="O452" s="1971"/>
      <c r="P452" s="1971"/>
      <c r="Q452" s="1972"/>
      <c r="R452" s="1432"/>
      <c r="S452" s="1432"/>
      <c r="T452" s="1432"/>
      <c r="U452" s="1432"/>
      <c r="V452" s="1432"/>
      <c r="W452" s="1432"/>
      <c r="X452" s="1432"/>
      <c r="Y452" s="1432"/>
      <c r="Z452" s="1432"/>
    </row>
    <row r="453" spans="1:26" ht="15.75" customHeight="1">
      <c r="A453" s="1433"/>
      <c r="B453" s="1432"/>
      <c r="C453" s="1432"/>
      <c r="D453" s="1432"/>
      <c r="E453" s="1432"/>
      <c r="F453" s="1432"/>
      <c r="G453" s="1432"/>
      <c r="H453" s="1432"/>
      <c r="I453" s="1432"/>
      <c r="J453" s="1432"/>
      <c r="K453" s="1432"/>
      <c r="L453" s="1432"/>
      <c r="M453" s="1432"/>
      <c r="N453" s="1432"/>
      <c r="O453" s="1432"/>
      <c r="P453" s="1432"/>
      <c r="Q453" s="1432"/>
      <c r="R453" s="1432"/>
      <c r="S453" s="1432"/>
      <c r="T453" s="1432"/>
      <c r="U453" s="1432"/>
      <c r="V453" s="1432"/>
      <c r="W453" s="1432"/>
      <c r="X453" s="1432"/>
      <c r="Y453" s="1432"/>
      <c r="Z453" s="1432"/>
    </row>
    <row r="454" spans="1:26" ht="15.75" customHeight="1">
      <c r="A454" s="1433"/>
      <c r="B454" s="1432"/>
      <c r="C454" s="1433"/>
      <c r="D454" s="1433"/>
      <c r="E454" s="1432"/>
      <c r="F454" s="1432"/>
      <c r="G454" s="1432"/>
      <c r="H454" s="1432"/>
      <c r="I454" s="1432"/>
      <c r="J454" s="1432"/>
      <c r="K454" s="1432"/>
      <c r="L454" s="1432"/>
      <c r="M454" s="1432"/>
      <c r="N454" s="1432"/>
      <c r="O454" s="1433"/>
      <c r="P454" s="1432"/>
      <c r="Q454" s="1432"/>
      <c r="R454" s="1432"/>
      <c r="S454" s="1432"/>
      <c r="T454" s="1432"/>
      <c r="U454" s="1432"/>
      <c r="V454" s="1432"/>
      <c r="W454" s="1432"/>
      <c r="X454" s="1432"/>
      <c r="Y454" s="1432"/>
      <c r="Z454" s="1432"/>
    </row>
    <row r="455" spans="1:26" ht="15.75" customHeight="1">
      <c r="A455" s="1433"/>
      <c r="B455" s="1432"/>
      <c r="C455" s="1433"/>
      <c r="D455" s="1433"/>
      <c r="E455" s="1432"/>
      <c r="F455" s="1432"/>
      <c r="G455" s="1432"/>
      <c r="H455" s="1432"/>
      <c r="I455" s="1432"/>
      <c r="J455" s="1432"/>
      <c r="K455" s="1432"/>
      <c r="L455" s="1432"/>
      <c r="M455" s="1432"/>
      <c r="N455" s="1432"/>
      <c r="O455" s="1433"/>
      <c r="P455" s="1432"/>
      <c r="Q455" s="1432"/>
      <c r="R455" s="1432"/>
      <c r="S455" s="1432"/>
      <c r="T455" s="1432"/>
      <c r="U455" s="1432"/>
      <c r="V455" s="1432"/>
      <c r="W455" s="1432"/>
      <c r="X455" s="1432"/>
      <c r="Y455" s="1432"/>
      <c r="Z455" s="1432"/>
    </row>
    <row r="456" spans="1:26" ht="15.75" customHeight="1">
      <c r="A456" s="1433"/>
      <c r="B456" s="1432"/>
      <c r="C456" s="1433"/>
      <c r="D456" s="1433"/>
      <c r="E456" s="1432"/>
      <c r="F456" s="1432"/>
      <c r="G456" s="1432"/>
      <c r="H456" s="1432"/>
      <c r="I456" s="1432"/>
      <c r="J456" s="1432"/>
      <c r="K456" s="1432"/>
      <c r="L456" s="1432"/>
      <c r="M456" s="1432"/>
      <c r="N456" s="1432"/>
      <c r="O456" s="1433"/>
      <c r="P456" s="1432"/>
      <c r="Q456" s="1432"/>
      <c r="R456" s="1432"/>
      <c r="S456" s="1432"/>
      <c r="T456" s="1432"/>
      <c r="U456" s="1432"/>
      <c r="V456" s="1432"/>
      <c r="W456" s="1432"/>
      <c r="X456" s="1432"/>
      <c r="Y456" s="1432"/>
      <c r="Z456" s="1432"/>
    </row>
    <row r="457" spans="1:26" ht="15.75" customHeight="1">
      <c r="A457" s="1433"/>
      <c r="B457" s="1432"/>
      <c r="C457" s="1433"/>
      <c r="D457" s="1433"/>
      <c r="E457" s="1432"/>
      <c r="F457" s="1432"/>
      <c r="G457" s="1432"/>
      <c r="H457" s="1432"/>
      <c r="I457" s="1432"/>
      <c r="J457" s="1432"/>
      <c r="K457" s="1432"/>
      <c r="L457" s="1432"/>
      <c r="M457" s="1432"/>
      <c r="N457" s="1432"/>
      <c r="O457" s="1433"/>
      <c r="P457" s="1432"/>
      <c r="Q457" s="1432"/>
      <c r="R457" s="1432"/>
      <c r="S457" s="1432"/>
      <c r="T457" s="1432"/>
      <c r="U457" s="1432"/>
      <c r="V457" s="1432"/>
      <c r="W457" s="1432"/>
      <c r="X457" s="1432"/>
      <c r="Y457" s="1432"/>
      <c r="Z457" s="1432"/>
    </row>
    <row r="458" spans="1:26" ht="15.75" customHeight="1">
      <c r="A458" s="1433"/>
      <c r="B458" s="1432"/>
      <c r="C458" s="1433"/>
      <c r="D458" s="1433"/>
      <c r="E458" s="1432"/>
      <c r="F458" s="1432"/>
      <c r="G458" s="1432"/>
      <c r="H458" s="1432"/>
      <c r="I458" s="1432"/>
      <c r="J458" s="1432"/>
      <c r="K458" s="1432"/>
      <c r="L458" s="1432"/>
      <c r="M458" s="1432"/>
      <c r="N458" s="1432"/>
      <c r="O458" s="1433"/>
      <c r="P458" s="1432"/>
      <c r="Q458" s="1432"/>
      <c r="R458" s="1432"/>
      <c r="S458" s="1432"/>
      <c r="T458" s="1432"/>
      <c r="U458" s="1432"/>
      <c r="V458" s="1432"/>
      <c r="W458" s="1432"/>
      <c r="X458" s="1432"/>
      <c r="Y458" s="1432"/>
      <c r="Z458" s="1432"/>
    </row>
    <row r="459" spans="1:26" ht="15.75" customHeight="1">
      <c r="A459" s="1433"/>
      <c r="B459" s="1432"/>
      <c r="C459" s="1433"/>
      <c r="D459" s="1433"/>
      <c r="E459" s="1432"/>
      <c r="F459" s="1432"/>
      <c r="G459" s="1432"/>
      <c r="H459" s="1432"/>
      <c r="I459" s="1432"/>
      <c r="J459" s="1432"/>
      <c r="K459" s="1432"/>
      <c r="L459" s="1432"/>
      <c r="M459" s="1432"/>
      <c r="N459" s="1432"/>
      <c r="O459" s="1433"/>
      <c r="P459" s="1432"/>
      <c r="Q459" s="1432"/>
      <c r="R459" s="1432"/>
      <c r="S459" s="1432"/>
      <c r="T459" s="1432"/>
      <c r="U459" s="1432"/>
      <c r="V459" s="1432"/>
      <c r="W459" s="1432"/>
      <c r="X459" s="1432"/>
      <c r="Y459" s="1432"/>
      <c r="Z459" s="1432"/>
    </row>
    <row r="460" spans="1:26" ht="15.75" customHeight="1">
      <c r="A460" s="1433"/>
      <c r="B460" s="1432"/>
      <c r="C460" s="1433"/>
      <c r="D460" s="1433"/>
      <c r="E460" s="1432"/>
      <c r="F460" s="1432"/>
      <c r="G460" s="1432"/>
      <c r="H460" s="1432"/>
      <c r="I460" s="1432"/>
      <c r="J460" s="1432"/>
      <c r="K460" s="1432"/>
      <c r="L460" s="1432"/>
      <c r="M460" s="1432"/>
      <c r="N460" s="1432"/>
      <c r="O460" s="1433"/>
      <c r="P460" s="1432"/>
      <c r="Q460" s="1432"/>
      <c r="R460" s="1432"/>
      <c r="S460" s="1432"/>
      <c r="T460" s="1432"/>
      <c r="U460" s="1432"/>
      <c r="V460" s="1432"/>
      <c r="W460" s="1432"/>
      <c r="X460" s="1432"/>
      <c r="Y460" s="1432"/>
      <c r="Z460" s="1432"/>
    </row>
    <row r="461" spans="1:26" ht="15.75" customHeight="1">
      <c r="A461" s="1433"/>
      <c r="B461" s="1432"/>
      <c r="C461" s="1433"/>
      <c r="D461" s="1433"/>
      <c r="E461" s="1432"/>
      <c r="F461" s="1432"/>
      <c r="G461" s="1432"/>
      <c r="H461" s="1432"/>
      <c r="I461" s="1432"/>
      <c r="J461" s="1432"/>
      <c r="K461" s="1432"/>
      <c r="L461" s="1432"/>
      <c r="M461" s="1432"/>
      <c r="N461" s="1432"/>
      <c r="O461" s="1433"/>
      <c r="P461" s="1432"/>
      <c r="Q461" s="1432"/>
      <c r="R461" s="1432"/>
      <c r="S461" s="1432"/>
      <c r="T461" s="1432"/>
      <c r="U461" s="1432"/>
      <c r="V461" s="1432"/>
      <c r="W461" s="1432"/>
      <c r="X461" s="1432"/>
      <c r="Y461" s="1432"/>
      <c r="Z461" s="1432"/>
    </row>
    <row r="462" spans="1:26" ht="15.75" customHeight="1">
      <c r="A462" s="1433"/>
      <c r="B462" s="1432"/>
      <c r="C462" s="1433"/>
      <c r="D462" s="1433"/>
      <c r="E462" s="1432"/>
      <c r="F462" s="1432"/>
      <c r="G462" s="1432"/>
      <c r="H462" s="1432"/>
      <c r="I462" s="1432"/>
      <c r="J462" s="1432"/>
      <c r="K462" s="1432"/>
      <c r="L462" s="1432"/>
      <c r="M462" s="1432"/>
      <c r="N462" s="1432"/>
      <c r="O462" s="1433"/>
      <c r="P462" s="1432"/>
      <c r="Q462" s="1432"/>
      <c r="R462" s="1432"/>
      <c r="S462" s="1432"/>
      <c r="T462" s="1432"/>
      <c r="U462" s="1432"/>
      <c r="V462" s="1432"/>
      <c r="W462" s="1432"/>
      <c r="X462" s="1432"/>
      <c r="Y462" s="1432"/>
      <c r="Z462" s="1432"/>
    </row>
    <row r="463" spans="1:26" ht="15.75" customHeight="1">
      <c r="A463" s="1433"/>
      <c r="B463" s="1432"/>
      <c r="C463" s="1433"/>
      <c r="D463" s="1433"/>
      <c r="E463" s="1432"/>
      <c r="F463" s="1432"/>
      <c r="G463" s="1432"/>
      <c r="H463" s="1432"/>
      <c r="I463" s="1432"/>
      <c r="J463" s="1432"/>
      <c r="K463" s="1432"/>
      <c r="L463" s="1432"/>
      <c r="M463" s="1432"/>
      <c r="N463" s="1432"/>
      <c r="O463" s="1433"/>
      <c r="P463" s="1432"/>
      <c r="Q463" s="1432"/>
      <c r="R463" s="1432"/>
      <c r="S463" s="1432"/>
      <c r="T463" s="1432"/>
      <c r="U463" s="1432"/>
      <c r="V463" s="1432"/>
      <c r="W463" s="1432"/>
      <c r="X463" s="1432"/>
      <c r="Y463" s="1432"/>
      <c r="Z463" s="1432"/>
    </row>
    <row r="464" spans="1:26" ht="15.75" customHeight="1">
      <c r="A464" s="1433"/>
      <c r="B464" s="1432"/>
      <c r="C464" s="1433"/>
      <c r="D464" s="1433"/>
      <c r="E464" s="1432"/>
      <c r="F464" s="1432"/>
      <c r="G464" s="1432"/>
      <c r="H464" s="1432"/>
      <c r="I464" s="1432"/>
      <c r="J464" s="1432"/>
      <c r="K464" s="1432"/>
      <c r="L464" s="1432"/>
      <c r="M464" s="1432"/>
      <c r="N464" s="1432"/>
      <c r="O464" s="1433"/>
      <c r="P464" s="1432"/>
      <c r="Q464" s="1432"/>
      <c r="R464" s="1432"/>
      <c r="S464" s="1432"/>
      <c r="T464" s="1432"/>
      <c r="U464" s="1432"/>
      <c r="V464" s="1432"/>
      <c r="W464" s="1432"/>
      <c r="X464" s="1432"/>
      <c r="Y464" s="1432"/>
      <c r="Z464" s="1432"/>
    </row>
    <row r="465" spans="1:26" ht="15.75" customHeight="1">
      <c r="A465" s="1433"/>
      <c r="B465" s="1432"/>
      <c r="C465" s="1433"/>
      <c r="D465" s="1433"/>
      <c r="E465" s="1432"/>
      <c r="F465" s="1432"/>
      <c r="G465" s="1432"/>
      <c r="H465" s="1432"/>
      <c r="I465" s="1432"/>
      <c r="J465" s="1432"/>
      <c r="K465" s="1432"/>
      <c r="L465" s="1432"/>
      <c r="M465" s="1432"/>
      <c r="N465" s="1432"/>
      <c r="O465" s="1433"/>
      <c r="P465" s="1432"/>
      <c r="Q465" s="1432"/>
      <c r="R465" s="1432"/>
      <c r="S465" s="1432"/>
      <c r="T465" s="1432"/>
      <c r="U465" s="1432"/>
      <c r="V465" s="1432"/>
      <c r="W465" s="1432"/>
      <c r="X465" s="1432"/>
      <c r="Y465" s="1432"/>
      <c r="Z465" s="1432"/>
    </row>
    <row r="466" spans="1:26" ht="15.75" customHeight="1">
      <c r="A466" s="1433"/>
      <c r="B466" s="1432"/>
      <c r="C466" s="1433"/>
      <c r="D466" s="1433"/>
      <c r="E466" s="1432"/>
      <c r="F466" s="1432"/>
      <c r="G466" s="1432"/>
      <c r="H466" s="1432"/>
      <c r="I466" s="1432"/>
      <c r="J466" s="1432"/>
      <c r="K466" s="1432"/>
      <c r="L466" s="1432"/>
      <c r="M466" s="1432"/>
      <c r="N466" s="1432"/>
      <c r="O466" s="1433"/>
      <c r="P466" s="1432"/>
      <c r="Q466" s="1432"/>
      <c r="R466" s="1432"/>
      <c r="S466" s="1432"/>
      <c r="T466" s="1432"/>
      <c r="U466" s="1432"/>
      <c r="V466" s="1432"/>
      <c r="W466" s="1432"/>
      <c r="X466" s="1432"/>
      <c r="Y466" s="1432"/>
      <c r="Z466" s="1432"/>
    </row>
    <row r="467" spans="1:26" ht="15.75" customHeight="1">
      <c r="A467" s="1433"/>
      <c r="B467" s="1432"/>
      <c r="C467" s="1433"/>
      <c r="D467" s="1433"/>
      <c r="E467" s="1432"/>
      <c r="F467" s="1432"/>
      <c r="G467" s="1432"/>
      <c r="H467" s="1432"/>
      <c r="I467" s="1432"/>
      <c r="J467" s="1432"/>
      <c r="K467" s="1432"/>
      <c r="L467" s="1432"/>
      <c r="M467" s="1432"/>
      <c r="N467" s="1432"/>
      <c r="O467" s="1433"/>
      <c r="P467" s="1432"/>
      <c r="Q467" s="1432"/>
      <c r="R467" s="1432"/>
      <c r="S467" s="1432"/>
      <c r="T467" s="1432"/>
      <c r="U467" s="1432"/>
      <c r="V467" s="1432"/>
      <c r="W467" s="1432"/>
      <c r="X467" s="1432"/>
      <c r="Y467" s="1432"/>
      <c r="Z467" s="1432"/>
    </row>
    <row r="468" spans="1:26" ht="15.75" customHeight="1">
      <c r="A468" s="1433"/>
      <c r="B468" s="1432"/>
      <c r="C468" s="1433"/>
      <c r="D468" s="1433"/>
      <c r="E468" s="1432"/>
      <c r="F468" s="1432"/>
      <c r="G468" s="1432"/>
      <c r="H468" s="1432"/>
      <c r="I468" s="1432"/>
      <c r="J468" s="1432"/>
      <c r="K468" s="1432"/>
      <c r="L468" s="1432"/>
      <c r="M468" s="1432"/>
      <c r="N468" s="1432"/>
      <c r="O468" s="1433"/>
      <c r="P468" s="1432"/>
      <c r="Q468" s="1432"/>
      <c r="R468" s="1432"/>
      <c r="S468" s="1432"/>
      <c r="T468" s="1432"/>
      <c r="U468" s="1432"/>
      <c r="V468" s="1432"/>
      <c r="W468" s="1432"/>
      <c r="X468" s="1432"/>
      <c r="Y468" s="1432"/>
      <c r="Z468" s="1432"/>
    </row>
    <row r="469" spans="1:26" ht="15.75" customHeight="1">
      <c r="A469" s="1433"/>
      <c r="B469" s="1432"/>
      <c r="C469" s="1433"/>
      <c r="D469" s="1433"/>
      <c r="E469" s="1432"/>
      <c r="F469" s="1432"/>
      <c r="G469" s="1432"/>
      <c r="H469" s="1432"/>
      <c r="I469" s="1432"/>
      <c r="J469" s="1432"/>
      <c r="K469" s="1432"/>
      <c r="L469" s="1432"/>
      <c r="M469" s="1432"/>
      <c r="N469" s="1432"/>
      <c r="O469" s="1433"/>
      <c r="P469" s="1432"/>
      <c r="Q469" s="1432"/>
      <c r="R469" s="1432"/>
      <c r="S469" s="1432"/>
      <c r="T469" s="1432"/>
      <c r="U469" s="1432"/>
      <c r="V469" s="1432"/>
      <c r="W469" s="1432"/>
      <c r="X469" s="1432"/>
      <c r="Y469" s="1432"/>
      <c r="Z469" s="1432"/>
    </row>
    <row r="470" spans="1:26" ht="15.75" customHeight="1">
      <c r="A470" s="1433"/>
      <c r="B470" s="1432"/>
      <c r="C470" s="1433"/>
      <c r="D470" s="1433"/>
      <c r="E470" s="1432"/>
      <c r="F470" s="1432"/>
      <c r="G470" s="1432"/>
      <c r="H470" s="1432"/>
      <c r="I470" s="1432"/>
      <c r="J470" s="1432"/>
      <c r="K470" s="1432"/>
      <c r="L470" s="1432"/>
      <c r="M470" s="1432"/>
      <c r="N470" s="1432"/>
      <c r="O470" s="1433"/>
      <c r="P470" s="1432"/>
      <c r="Q470" s="1432"/>
      <c r="R470" s="1432"/>
      <c r="S470" s="1432"/>
      <c r="T470" s="1432"/>
      <c r="U470" s="1432"/>
      <c r="V470" s="1432"/>
      <c r="W470" s="1432"/>
      <c r="X470" s="1432"/>
      <c r="Y470" s="1432"/>
      <c r="Z470" s="1432"/>
    </row>
    <row r="471" spans="1:26" ht="15.75" customHeight="1">
      <c r="A471" s="1433"/>
      <c r="B471" s="1432"/>
      <c r="C471" s="1433"/>
      <c r="D471" s="1433"/>
      <c r="E471" s="1432"/>
      <c r="F471" s="1432"/>
      <c r="G471" s="1432"/>
      <c r="H471" s="1432"/>
      <c r="I471" s="1432"/>
      <c r="J471" s="1432"/>
      <c r="K471" s="1432"/>
      <c r="L471" s="1432"/>
      <c r="M471" s="1432"/>
      <c r="N471" s="1432"/>
      <c r="O471" s="1433"/>
      <c r="P471" s="1432"/>
      <c r="Q471" s="1432"/>
      <c r="R471" s="1432"/>
      <c r="S471" s="1432"/>
      <c r="T471" s="1432"/>
      <c r="U471" s="1432"/>
      <c r="V471" s="1432"/>
      <c r="W471" s="1432"/>
      <c r="X471" s="1432"/>
      <c r="Y471" s="1432"/>
      <c r="Z471" s="1432"/>
    </row>
    <row r="472" spans="1:26" ht="15.75" customHeight="1">
      <c r="A472" s="1433"/>
      <c r="B472" s="1432"/>
      <c r="C472" s="1433"/>
      <c r="D472" s="1433"/>
      <c r="E472" s="1432"/>
      <c r="F472" s="1432"/>
      <c r="G472" s="1432"/>
      <c r="H472" s="1432"/>
      <c r="I472" s="1432"/>
      <c r="J472" s="1432"/>
      <c r="K472" s="1432"/>
      <c r="L472" s="1432"/>
      <c r="M472" s="1432"/>
      <c r="N472" s="1432"/>
      <c r="O472" s="1433"/>
      <c r="P472" s="1432"/>
      <c r="Q472" s="1432"/>
      <c r="R472" s="1432"/>
      <c r="S472" s="1432"/>
      <c r="T472" s="1432"/>
      <c r="U472" s="1432"/>
      <c r="V472" s="1432"/>
      <c r="W472" s="1432"/>
      <c r="X472" s="1432"/>
      <c r="Y472" s="1432"/>
      <c r="Z472" s="1432"/>
    </row>
    <row r="473" spans="1:26" ht="15.75" customHeight="1">
      <c r="A473" s="1433"/>
      <c r="B473" s="1432"/>
      <c r="C473" s="1433"/>
      <c r="D473" s="1433"/>
      <c r="E473" s="1432"/>
      <c r="F473" s="1432"/>
      <c r="G473" s="1432"/>
      <c r="H473" s="1432"/>
      <c r="I473" s="1432"/>
      <c r="J473" s="1432"/>
      <c r="K473" s="1432"/>
      <c r="L473" s="1432"/>
      <c r="M473" s="1432"/>
      <c r="N473" s="1432"/>
      <c r="O473" s="1433"/>
      <c r="P473" s="1432"/>
      <c r="Q473" s="1432"/>
      <c r="R473" s="1432"/>
      <c r="S473" s="1432"/>
      <c r="T473" s="1432"/>
      <c r="U473" s="1432"/>
      <c r="V473" s="1432"/>
      <c r="W473" s="1432"/>
      <c r="X473" s="1432"/>
      <c r="Y473" s="1432"/>
      <c r="Z473" s="1432"/>
    </row>
    <row r="474" spans="1:26" ht="15.75" customHeight="1">
      <c r="A474" s="1433"/>
      <c r="B474" s="1432"/>
      <c r="C474" s="1433"/>
      <c r="D474" s="1433"/>
      <c r="E474" s="1432"/>
      <c r="F474" s="1432"/>
      <c r="G474" s="1432"/>
      <c r="H474" s="1432"/>
      <c r="I474" s="1432"/>
      <c r="J474" s="1432"/>
      <c r="K474" s="1432"/>
      <c r="L474" s="1432"/>
      <c r="M474" s="1432"/>
      <c r="N474" s="1432"/>
      <c r="O474" s="1433"/>
      <c r="P474" s="1432"/>
      <c r="Q474" s="1432"/>
      <c r="R474" s="1432"/>
      <c r="S474" s="1432"/>
      <c r="T474" s="1432"/>
      <c r="U474" s="1432"/>
      <c r="V474" s="1432"/>
      <c r="W474" s="1432"/>
      <c r="X474" s="1432"/>
      <c r="Y474" s="1432"/>
      <c r="Z474" s="1432"/>
    </row>
    <row r="475" spans="1:26" ht="15.75" customHeight="1">
      <c r="A475" s="1433"/>
      <c r="B475" s="1432"/>
      <c r="C475" s="1433"/>
      <c r="D475" s="1433"/>
      <c r="E475" s="1432"/>
      <c r="F475" s="1432"/>
      <c r="G475" s="1432"/>
      <c r="H475" s="1432"/>
      <c r="I475" s="1432"/>
      <c r="J475" s="1432"/>
      <c r="K475" s="1432"/>
      <c r="L475" s="1432"/>
      <c r="M475" s="1432"/>
      <c r="N475" s="1432"/>
      <c r="O475" s="1433"/>
      <c r="P475" s="1432"/>
      <c r="Q475" s="1432"/>
      <c r="R475" s="1432"/>
      <c r="S475" s="1432"/>
      <c r="T475" s="1432"/>
      <c r="U475" s="1432"/>
      <c r="V475" s="1432"/>
      <c r="W475" s="1432"/>
      <c r="X475" s="1432"/>
      <c r="Y475" s="1432"/>
      <c r="Z475" s="1432"/>
    </row>
    <row r="476" spans="1:26" ht="15.75" customHeight="1">
      <c r="A476" s="1433"/>
      <c r="B476" s="1432"/>
      <c r="C476" s="1433"/>
      <c r="D476" s="1433"/>
      <c r="E476" s="1432"/>
      <c r="F476" s="1432"/>
      <c r="G476" s="1432"/>
      <c r="H476" s="1432"/>
      <c r="I476" s="1432"/>
      <c r="J476" s="1432"/>
      <c r="K476" s="1432"/>
      <c r="L476" s="1432"/>
      <c r="M476" s="1432"/>
      <c r="N476" s="1432"/>
      <c r="O476" s="1433"/>
      <c r="P476" s="1432"/>
      <c r="Q476" s="1432"/>
      <c r="R476" s="1432"/>
      <c r="S476" s="1432"/>
      <c r="T476" s="1432"/>
      <c r="U476" s="1432"/>
      <c r="V476" s="1432"/>
      <c r="W476" s="1432"/>
      <c r="X476" s="1432"/>
      <c r="Y476" s="1432"/>
      <c r="Z476" s="1432"/>
    </row>
    <row r="477" spans="1:26" ht="15.75" customHeight="1">
      <c r="A477" s="1433"/>
      <c r="B477" s="1432"/>
      <c r="C477" s="1433"/>
      <c r="D477" s="1433"/>
      <c r="E477" s="1432"/>
      <c r="F477" s="1432"/>
      <c r="G477" s="1432"/>
      <c r="H477" s="1432"/>
      <c r="I477" s="1432"/>
      <c r="J477" s="1432"/>
      <c r="K477" s="1432"/>
      <c r="L477" s="1432"/>
      <c r="M477" s="1432"/>
      <c r="N477" s="1432"/>
      <c r="O477" s="1433"/>
      <c r="P477" s="1432"/>
      <c r="Q477" s="1432"/>
      <c r="R477" s="1432"/>
      <c r="S477" s="1432"/>
      <c r="T477" s="1432"/>
      <c r="U477" s="1432"/>
      <c r="V477" s="1432"/>
      <c r="W477" s="1432"/>
      <c r="X477" s="1432"/>
      <c r="Y477" s="1432"/>
      <c r="Z477" s="1432"/>
    </row>
    <row r="478" spans="1:26" ht="15.75" customHeight="1">
      <c r="A478" s="1433"/>
      <c r="B478" s="1432"/>
      <c r="C478" s="1433"/>
      <c r="D478" s="1433"/>
      <c r="E478" s="1432"/>
      <c r="F478" s="1432"/>
      <c r="G478" s="1432"/>
      <c r="H478" s="1432"/>
      <c r="I478" s="1432"/>
      <c r="J478" s="1432"/>
      <c r="K478" s="1432"/>
      <c r="L478" s="1432"/>
      <c r="M478" s="1432"/>
      <c r="N478" s="1432"/>
      <c r="O478" s="1433"/>
      <c r="P478" s="1432"/>
      <c r="Q478" s="1432"/>
      <c r="R478" s="1432"/>
      <c r="S478" s="1432"/>
      <c r="T478" s="1432"/>
      <c r="U478" s="1432"/>
      <c r="V478" s="1432"/>
      <c r="W478" s="1432"/>
      <c r="X478" s="1432"/>
      <c r="Y478" s="1432"/>
      <c r="Z478" s="1432"/>
    </row>
    <row r="479" spans="1:26" ht="15.75" customHeight="1">
      <c r="A479" s="1433"/>
      <c r="B479" s="1432"/>
      <c r="C479" s="1433"/>
      <c r="D479" s="1433"/>
      <c r="E479" s="1432"/>
      <c r="F479" s="1432"/>
      <c r="G479" s="1432"/>
      <c r="H479" s="1432"/>
      <c r="I479" s="1432"/>
      <c r="J479" s="1432"/>
      <c r="K479" s="1432"/>
      <c r="L479" s="1432"/>
      <c r="M479" s="1432"/>
      <c r="N479" s="1432"/>
      <c r="O479" s="1433"/>
      <c r="P479" s="1432"/>
      <c r="Q479" s="1432"/>
      <c r="R479" s="1432"/>
      <c r="S479" s="1432"/>
      <c r="T479" s="1432"/>
      <c r="U479" s="1432"/>
      <c r="V479" s="1432"/>
      <c r="W479" s="1432"/>
      <c r="X479" s="1432"/>
      <c r="Y479" s="1432"/>
      <c r="Z479" s="1432"/>
    </row>
    <row r="480" spans="1:26" ht="15.75" customHeight="1">
      <c r="A480" s="1433"/>
      <c r="B480" s="1432"/>
      <c r="C480" s="1433"/>
      <c r="D480" s="1433"/>
      <c r="E480" s="1432"/>
      <c r="F480" s="1432"/>
      <c r="G480" s="1432"/>
      <c r="H480" s="1432"/>
      <c r="I480" s="1432"/>
      <c r="J480" s="1432"/>
      <c r="K480" s="1432"/>
      <c r="L480" s="1432"/>
      <c r="M480" s="1432"/>
      <c r="N480" s="1432"/>
      <c r="O480" s="1433"/>
      <c r="P480" s="1432"/>
      <c r="Q480" s="1432"/>
      <c r="R480" s="1432"/>
      <c r="S480" s="1432"/>
      <c r="T480" s="1432"/>
      <c r="U480" s="1432"/>
      <c r="V480" s="1432"/>
      <c r="W480" s="1432"/>
      <c r="X480" s="1432"/>
      <c r="Y480" s="1432"/>
      <c r="Z480" s="1432"/>
    </row>
    <row r="481" spans="1:26" ht="15.75" customHeight="1">
      <c r="A481" s="1433"/>
      <c r="B481" s="1432"/>
      <c r="C481" s="1433"/>
      <c r="D481" s="1433"/>
      <c r="E481" s="1432"/>
      <c r="F481" s="1432"/>
      <c r="G481" s="1432"/>
      <c r="H481" s="1432"/>
      <c r="I481" s="1432"/>
      <c r="J481" s="1432"/>
      <c r="K481" s="1432"/>
      <c r="L481" s="1432"/>
      <c r="M481" s="1432"/>
      <c r="N481" s="1432"/>
      <c r="O481" s="1433"/>
      <c r="P481" s="1432"/>
      <c r="Q481" s="1432"/>
      <c r="R481" s="1432"/>
      <c r="S481" s="1432"/>
      <c r="T481" s="1432"/>
      <c r="U481" s="1432"/>
      <c r="V481" s="1432"/>
      <c r="W481" s="1432"/>
      <c r="X481" s="1432"/>
      <c r="Y481" s="1432"/>
      <c r="Z481" s="1432"/>
    </row>
    <row r="482" spans="1:26" ht="15.75" customHeight="1">
      <c r="A482" s="1433"/>
      <c r="B482" s="1432"/>
      <c r="C482" s="1433"/>
      <c r="D482" s="1433"/>
      <c r="E482" s="1432"/>
      <c r="F482" s="1432"/>
      <c r="G482" s="1432"/>
      <c r="H482" s="1432"/>
      <c r="I482" s="1432"/>
      <c r="J482" s="1432"/>
      <c r="K482" s="1432"/>
      <c r="L482" s="1432"/>
      <c r="M482" s="1432"/>
      <c r="N482" s="1432"/>
      <c r="O482" s="1433"/>
      <c r="P482" s="1432"/>
      <c r="Q482" s="1432"/>
      <c r="R482" s="1432"/>
      <c r="S482" s="1432"/>
      <c r="T482" s="1432"/>
      <c r="U482" s="1432"/>
      <c r="V482" s="1432"/>
      <c r="W482" s="1432"/>
      <c r="X482" s="1432"/>
      <c r="Y482" s="1432"/>
      <c r="Z482" s="1432"/>
    </row>
    <row r="483" spans="1:26" ht="15.75" customHeight="1">
      <c r="A483" s="1433"/>
      <c r="B483" s="1432"/>
      <c r="C483" s="1433"/>
      <c r="D483" s="1433"/>
      <c r="E483" s="1432"/>
      <c r="F483" s="1432"/>
      <c r="G483" s="1432"/>
      <c r="H483" s="1432"/>
      <c r="I483" s="1432"/>
      <c r="J483" s="1432"/>
      <c r="K483" s="1432"/>
      <c r="L483" s="1432"/>
      <c r="M483" s="1432"/>
      <c r="N483" s="1432"/>
      <c r="O483" s="1433"/>
      <c r="P483" s="1432"/>
      <c r="Q483" s="1432"/>
      <c r="R483" s="1432"/>
      <c r="S483" s="1432"/>
      <c r="T483" s="1432"/>
      <c r="U483" s="1432"/>
      <c r="V483" s="1432"/>
      <c r="W483" s="1432"/>
      <c r="X483" s="1432"/>
      <c r="Y483" s="1432"/>
      <c r="Z483" s="1432"/>
    </row>
    <row r="484" spans="1:26" ht="15.75" customHeight="1">
      <c r="A484" s="1433"/>
      <c r="B484" s="1432"/>
      <c r="C484" s="1433"/>
      <c r="D484" s="1433"/>
      <c r="E484" s="1432"/>
      <c r="F484" s="1432"/>
      <c r="G484" s="1432"/>
      <c r="H484" s="1432"/>
      <c r="I484" s="1432"/>
      <c r="J484" s="1432"/>
      <c r="K484" s="1432"/>
      <c r="L484" s="1432"/>
      <c r="M484" s="1432"/>
      <c r="N484" s="1432"/>
      <c r="O484" s="1433"/>
      <c r="P484" s="1432"/>
      <c r="Q484" s="1432"/>
      <c r="R484" s="1432"/>
      <c r="S484" s="1432"/>
      <c r="T484" s="1432"/>
      <c r="U484" s="1432"/>
      <c r="V484" s="1432"/>
      <c r="W484" s="1432"/>
      <c r="X484" s="1432"/>
      <c r="Y484" s="1432"/>
      <c r="Z484" s="1432"/>
    </row>
    <row r="485" spans="1:26" ht="15.75" customHeight="1">
      <c r="A485" s="1433"/>
      <c r="B485" s="1432"/>
      <c r="C485" s="1433"/>
      <c r="D485" s="1433"/>
      <c r="E485" s="1432"/>
      <c r="F485" s="1432"/>
      <c r="G485" s="1432"/>
      <c r="H485" s="1432"/>
      <c r="I485" s="1432"/>
      <c r="J485" s="1432"/>
      <c r="K485" s="1432"/>
      <c r="L485" s="1432"/>
      <c r="M485" s="1432"/>
      <c r="N485" s="1432"/>
      <c r="O485" s="1433"/>
      <c r="P485" s="1432"/>
      <c r="Q485" s="1432"/>
      <c r="R485" s="1432"/>
      <c r="S485" s="1432"/>
      <c r="T485" s="1432"/>
      <c r="U485" s="1432"/>
      <c r="V485" s="1432"/>
      <c r="W485" s="1432"/>
      <c r="X485" s="1432"/>
      <c r="Y485" s="1432"/>
      <c r="Z485" s="1432"/>
    </row>
    <row r="486" spans="1:26" ht="15.75" customHeight="1">
      <c r="A486" s="1433"/>
      <c r="B486" s="1432"/>
      <c r="C486" s="1433"/>
      <c r="D486" s="1433"/>
      <c r="E486" s="1432"/>
      <c r="F486" s="1432"/>
      <c r="G486" s="1432"/>
      <c r="H486" s="1432"/>
      <c r="I486" s="1432"/>
      <c r="J486" s="1432"/>
      <c r="K486" s="1432"/>
      <c r="L486" s="1432"/>
      <c r="M486" s="1432"/>
      <c r="N486" s="1432"/>
      <c r="O486" s="1433"/>
      <c r="P486" s="1432"/>
      <c r="Q486" s="1432"/>
      <c r="R486" s="1432"/>
      <c r="S486" s="1432"/>
      <c r="T486" s="1432"/>
      <c r="U486" s="1432"/>
      <c r="V486" s="1432"/>
      <c r="W486" s="1432"/>
      <c r="X486" s="1432"/>
      <c r="Y486" s="1432"/>
      <c r="Z486" s="1432"/>
    </row>
    <row r="487" spans="1:26" ht="15.75" customHeight="1">
      <c r="A487" s="1433"/>
      <c r="B487" s="1432"/>
      <c r="C487" s="1433"/>
      <c r="D487" s="1433"/>
      <c r="E487" s="1432"/>
      <c r="F487" s="1432"/>
      <c r="G487" s="1432"/>
      <c r="H487" s="1432"/>
      <c r="I487" s="1432"/>
      <c r="J487" s="1432"/>
      <c r="K487" s="1432"/>
      <c r="L487" s="1432"/>
      <c r="M487" s="1432"/>
      <c r="N487" s="1432"/>
      <c r="O487" s="1433"/>
      <c r="P487" s="1432"/>
      <c r="Q487" s="1432"/>
      <c r="R487" s="1432"/>
      <c r="S487" s="1432"/>
      <c r="T487" s="1432"/>
      <c r="U487" s="1432"/>
      <c r="V487" s="1432"/>
      <c r="W487" s="1432"/>
      <c r="X487" s="1432"/>
      <c r="Y487" s="1432"/>
      <c r="Z487" s="1432"/>
    </row>
    <row r="488" spans="1:26" ht="15.75" customHeight="1">
      <c r="A488" s="1433"/>
      <c r="B488" s="1432"/>
      <c r="C488" s="1433"/>
      <c r="D488" s="1433"/>
      <c r="E488" s="1432"/>
      <c r="F488" s="1432"/>
      <c r="G488" s="1432"/>
      <c r="H488" s="1432"/>
      <c r="I488" s="1432"/>
      <c r="J488" s="1432"/>
      <c r="K488" s="1432"/>
      <c r="L488" s="1432"/>
      <c r="M488" s="1432"/>
      <c r="N488" s="1432"/>
      <c r="O488" s="1433"/>
      <c r="P488" s="1432"/>
      <c r="Q488" s="1432"/>
      <c r="R488" s="1432"/>
      <c r="S488" s="1432"/>
      <c r="T488" s="1432"/>
      <c r="U488" s="1432"/>
      <c r="V488" s="1432"/>
      <c r="W488" s="1432"/>
      <c r="X488" s="1432"/>
      <c r="Y488" s="1432"/>
      <c r="Z488" s="1432"/>
    </row>
    <row r="489" spans="1:26" ht="15.75" customHeight="1">
      <c r="A489" s="1433"/>
      <c r="B489" s="1432"/>
      <c r="C489" s="1433"/>
      <c r="D489" s="1433"/>
      <c r="E489" s="1432"/>
      <c r="F489" s="1432"/>
      <c r="G489" s="1432"/>
      <c r="H489" s="1432"/>
      <c r="I489" s="1432"/>
      <c r="J489" s="1432"/>
      <c r="K489" s="1432"/>
      <c r="L489" s="1432"/>
      <c r="M489" s="1432"/>
      <c r="N489" s="1432"/>
      <c r="O489" s="1433"/>
      <c r="P489" s="1432"/>
      <c r="Q489" s="1432"/>
      <c r="R489" s="1432"/>
      <c r="S489" s="1432"/>
      <c r="T489" s="1432"/>
      <c r="U489" s="1432"/>
      <c r="V489" s="1432"/>
      <c r="W489" s="1432"/>
      <c r="X489" s="1432"/>
      <c r="Y489" s="1432"/>
      <c r="Z489" s="1432"/>
    </row>
    <row r="490" spans="1:26" ht="15.75" customHeight="1">
      <c r="A490" s="1433"/>
      <c r="B490" s="1432"/>
      <c r="C490" s="1433"/>
      <c r="D490" s="1433"/>
      <c r="E490" s="1432"/>
      <c r="F490" s="1432"/>
      <c r="G490" s="1432"/>
      <c r="H490" s="1432"/>
      <c r="I490" s="1432"/>
      <c r="J490" s="1432"/>
      <c r="K490" s="1432"/>
      <c r="L490" s="1432"/>
      <c r="M490" s="1432"/>
      <c r="N490" s="1432"/>
      <c r="O490" s="1433"/>
      <c r="P490" s="1432"/>
      <c r="Q490" s="1432"/>
      <c r="R490" s="1432"/>
      <c r="S490" s="1432"/>
      <c r="T490" s="1432"/>
      <c r="U490" s="1432"/>
      <c r="V490" s="1432"/>
      <c r="W490" s="1432"/>
      <c r="X490" s="1432"/>
      <c r="Y490" s="1432"/>
      <c r="Z490" s="1432"/>
    </row>
    <row r="491" spans="1:26" ht="15.75" customHeight="1">
      <c r="A491" s="1433"/>
      <c r="B491" s="1432"/>
      <c r="C491" s="1433"/>
      <c r="D491" s="1433"/>
      <c r="E491" s="1432"/>
      <c r="F491" s="1432"/>
      <c r="G491" s="1432"/>
      <c r="H491" s="1432"/>
      <c r="I491" s="1432"/>
      <c r="J491" s="1432"/>
      <c r="K491" s="1432"/>
      <c r="L491" s="1432"/>
      <c r="M491" s="1432"/>
      <c r="N491" s="1432"/>
      <c r="O491" s="1433"/>
      <c r="P491" s="1432"/>
      <c r="Q491" s="1432"/>
      <c r="R491" s="1432"/>
      <c r="S491" s="1432"/>
      <c r="T491" s="1432"/>
      <c r="U491" s="1432"/>
      <c r="V491" s="1432"/>
      <c r="W491" s="1432"/>
      <c r="X491" s="1432"/>
      <c r="Y491" s="1432"/>
      <c r="Z491" s="1432"/>
    </row>
    <row r="492" spans="1:26" ht="15.75" customHeight="1">
      <c r="A492" s="1433"/>
      <c r="B492" s="1432"/>
      <c r="C492" s="1433"/>
      <c r="D492" s="1433"/>
      <c r="E492" s="1432"/>
      <c r="F492" s="1432"/>
      <c r="G492" s="1432"/>
      <c r="H492" s="1432"/>
      <c r="I492" s="1432"/>
      <c r="J492" s="1432"/>
      <c r="K492" s="1432"/>
      <c r="L492" s="1432"/>
      <c r="M492" s="1432"/>
      <c r="N492" s="1432"/>
      <c r="O492" s="1433"/>
      <c r="P492" s="1432"/>
      <c r="Q492" s="1432"/>
      <c r="R492" s="1432"/>
      <c r="S492" s="1432"/>
      <c r="T492" s="1432"/>
      <c r="U492" s="1432"/>
      <c r="V492" s="1432"/>
      <c r="W492" s="1432"/>
      <c r="X492" s="1432"/>
      <c r="Y492" s="1432"/>
      <c r="Z492" s="1432"/>
    </row>
    <row r="493" spans="1:26" ht="15.75" customHeight="1">
      <c r="A493" s="1433"/>
      <c r="B493" s="1432"/>
      <c r="C493" s="1433"/>
      <c r="D493" s="1433"/>
      <c r="E493" s="1432"/>
      <c r="F493" s="1432"/>
      <c r="G493" s="1432"/>
      <c r="H493" s="1432"/>
      <c r="I493" s="1432"/>
      <c r="J493" s="1432"/>
      <c r="K493" s="1432"/>
      <c r="L493" s="1432"/>
      <c r="M493" s="1432"/>
      <c r="N493" s="1432"/>
      <c r="O493" s="1433"/>
      <c r="P493" s="1432"/>
      <c r="Q493" s="1432"/>
      <c r="R493" s="1432"/>
      <c r="S493" s="1432"/>
      <c r="T493" s="1432"/>
      <c r="U493" s="1432"/>
      <c r="V493" s="1432"/>
      <c r="W493" s="1432"/>
      <c r="X493" s="1432"/>
      <c r="Y493" s="1432"/>
      <c r="Z493" s="1432"/>
    </row>
    <row r="494" spans="1:26" ht="15.75" customHeight="1">
      <c r="A494" s="1433"/>
      <c r="B494" s="1432"/>
      <c r="C494" s="1433"/>
      <c r="D494" s="1433"/>
      <c r="E494" s="1432"/>
      <c r="F494" s="1432"/>
      <c r="G494" s="1432"/>
      <c r="H494" s="1432"/>
      <c r="I494" s="1432"/>
      <c r="J494" s="1432"/>
      <c r="K494" s="1432"/>
      <c r="L494" s="1432"/>
      <c r="M494" s="1432"/>
      <c r="N494" s="1432"/>
      <c r="O494" s="1433"/>
      <c r="P494" s="1432"/>
      <c r="Q494" s="1432"/>
      <c r="R494" s="1432"/>
      <c r="S494" s="1432"/>
      <c r="T494" s="1432"/>
      <c r="U494" s="1432"/>
      <c r="V494" s="1432"/>
      <c r="W494" s="1432"/>
      <c r="X494" s="1432"/>
      <c r="Y494" s="1432"/>
      <c r="Z494" s="1432"/>
    </row>
    <row r="495" spans="1:26" ht="15.75" customHeight="1">
      <c r="A495" s="1433"/>
      <c r="B495" s="1432"/>
      <c r="C495" s="1433"/>
      <c r="D495" s="1433"/>
      <c r="E495" s="1432"/>
      <c r="F495" s="1432"/>
      <c r="G495" s="1432"/>
      <c r="H495" s="1432"/>
      <c r="I495" s="1432"/>
      <c r="J495" s="1432"/>
      <c r="K495" s="1432"/>
      <c r="L495" s="1432"/>
      <c r="M495" s="1432"/>
      <c r="N495" s="1432"/>
      <c r="O495" s="1433"/>
      <c r="P495" s="1432"/>
      <c r="Q495" s="1432"/>
      <c r="R495" s="1432"/>
      <c r="S495" s="1432"/>
      <c r="T495" s="1432"/>
      <c r="U495" s="1432"/>
      <c r="V495" s="1432"/>
      <c r="W495" s="1432"/>
      <c r="X495" s="1432"/>
      <c r="Y495" s="1432"/>
      <c r="Z495" s="1432"/>
    </row>
    <row r="496" spans="1:26" ht="15.75" customHeight="1">
      <c r="A496" s="1433"/>
      <c r="B496" s="1432"/>
      <c r="C496" s="1433"/>
      <c r="D496" s="1433"/>
      <c r="E496" s="1432"/>
      <c r="F496" s="1432"/>
      <c r="G496" s="1432"/>
      <c r="H496" s="1432"/>
      <c r="I496" s="1432"/>
      <c r="J496" s="1432"/>
      <c r="K496" s="1432"/>
      <c r="L496" s="1432"/>
      <c r="M496" s="1432"/>
      <c r="N496" s="1432"/>
      <c r="O496" s="1433"/>
      <c r="P496" s="1432"/>
      <c r="Q496" s="1432"/>
      <c r="R496" s="1432"/>
      <c r="S496" s="1432"/>
      <c r="T496" s="1432"/>
      <c r="U496" s="1432"/>
      <c r="V496" s="1432"/>
      <c r="W496" s="1432"/>
      <c r="X496" s="1432"/>
      <c r="Y496" s="1432"/>
      <c r="Z496" s="1432"/>
    </row>
    <row r="497" spans="1:26" ht="15.75" customHeight="1">
      <c r="A497" s="1433"/>
      <c r="B497" s="1432"/>
      <c r="C497" s="1433"/>
      <c r="D497" s="1433"/>
      <c r="E497" s="1432"/>
      <c r="F497" s="1432"/>
      <c r="G497" s="1432"/>
      <c r="H497" s="1432"/>
      <c r="I497" s="1432"/>
      <c r="J497" s="1432"/>
      <c r="K497" s="1432"/>
      <c r="L497" s="1432"/>
      <c r="M497" s="1432"/>
      <c r="N497" s="1432"/>
      <c r="O497" s="1433"/>
      <c r="P497" s="1432"/>
      <c r="Q497" s="1432"/>
      <c r="R497" s="1432"/>
      <c r="S497" s="1432"/>
      <c r="T497" s="1432"/>
      <c r="U497" s="1432"/>
      <c r="V497" s="1432"/>
      <c r="W497" s="1432"/>
      <c r="X497" s="1432"/>
      <c r="Y497" s="1432"/>
      <c r="Z497" s="1432"/>
    </row>
    <row r="498" spans="1:26" ht="15.75" customHeight="1">
      <c r="A498" s="1433"/>
      <c r="B498" s="1432"/>
      <c r="C498" s="1433"/>
      <c r="D498" s="1433"/>
      <c r="E498" s="1432"/>
      <c r="F498" s="1432"/>
      <c r="G498" s="1432"/>
      <c r="H498" s="1432"/>
      <c r="I498" s="1432"/>
      <c r="J498" s="1432"/>
      <c r="K498" s="1432"/>
      <c r="L498" s="1432"/>
      <c r="M498" s="1432"/>
      <c r="N498" s="1432"/>
      <c r="O498" s="1433"/>
      <c r="P498" s="1432"/>
      <c r="Q498" s="1432"/>
      <c r="R498" s="1432"/>
      <c r="S498" s="1432"/>
      <c r="T498" s="1432"/>
      <c r="U498" s="1432"/>
      <c r="V498" s="1432"/>
      <c r="W498" s="1432"/>
      <c r="X498" s="1432"/>
      <c r="Y498" s="1432"/>
      <c r="Z498" s="1432"/>
    </row>
    <row r="499" spans="1:26" ht="15.75" customHeight="1">
      <c r="A499" s="1433"/>
      <c r="B499" s="1432"/>
      <c r="C499" s="1433"/>
      <c r="D499" s="1433"/>
      <c r="E499" s="1432"/>
      <c r="F499" s="1432"/>
      <c r="G499" s="1432"/>
      <c r="H499" s="1432"/>
      <c r="I499" s="1432"/>
      <c r="J499" s="1432"/>
      <c r="K499" s="1432"/>
      <c r="L499" s="1432"/>
      <c r="M499" s="1432"/>
      <c r="N499" s="1432"/>
      <c r="O499" s="1433"/>
      <c r="P499" s="1432"/>
      <c r="Q499" s="1432"/>
      <c r="R499" s="1432"/>
      <c r="S499" s="1432"/>
      <c r="T499" s="1432"/>
      <c r="U499" s="1432"/>
      <c r="V499" s="1432"/>
      <c r="W499" s="1432"/>
      <c r="X499" s="1432"/>
      <c r="Y499" s="1432"/>
      <c r="Z499" s="1432"/>
    </row>
    <row r="500" spans="1:26" ht="15.75" customHeight="1">
      <c r="A500" s="1433"/>
      <c r="B500" s="1432"/>
      <c r="C500" s="1433"/>
      <c r="D500" s="1433"/>
      <c r="E500" s="1432"/>
      <c r="F500" s="1432"/>
      <c r="G500" s="1432"/>
      <c r="H500" s="1432"/>
      <c r="I500" s="1432"/>
      <c r="J500" s="1432"/>
      <c r="K500" s="1432"/>
      <c r="L500" s="1432"/>
      <c r="M500" s="1432"/>
      <c r="N500" s="1432"/>
      <c r="O500" s="1433"/>
      <c r="P500" s="1432"/>
      <c r="Q500" s="1432"/>
      <c r="R500" s="1432"/>
      <c r="S500" s="1432"/>
      <c r="T500" s="1432"/>
      <c r="U500" s="1432"/>
      <c r="V500" s="1432"/>
      <c r="W500" s="1432"/>
      <c r="X500" s="1432"/>
      <c r="Y500" s="1432"/>
      <c r="Z500" s="1432"/>
    </row>
    <row r="501" spans="1:26" ht="15.75" customHeight="1">
      <c r="A501" s="1433"/>
      <c r="B501" s="1432"/>
      <c r="C501" s="1433"/>
      <c r="D501" s="1433"/>
      <c r="E501" s="1432"/>
      <c r="F501" s="1432"/>
      <c r="G501" s="1432"/>
      <c r="H501" s="1432"/>
      <c r="I501" s="1432"/>
      <c r="J501" s="1432"/>
      <c r="K501" s="1432"/>
      <c r="L501" s="1432"/>
      <c r="M501" s="1432"/>
      <c r="N501" s="1432"/>
      <c r="O501" s="1433"/>
      <c r="P501" s="1432"/>
      <c r="Q501" s="1432"/>
      <c r="R501" s="1432"/>
      <c r="S501" s="1432"/>
      <c r="T501" s="1432"/>
      <c r="U501" s="1432"/>
      <c r="V501" s="1432"/>
      <c r="W501" s="1432"/>
      <c r="X501" s="1432"/>
      <c r="Y501" s="1432"/>
      <c r="Z501" s="1432"/>
    </row>
    <row r="502" spans="1:26" ht="15.75" customHeight="1">
      <c r="A502" s="1433"/>
      <c r="B502" s="1432"/>
      <c r="C502" s="1433"/>
      <c r="D502" s="1433"/>
      <c r="E502" s="1432"/>
      <c r="F502" s="1432"/>
      <c r="G502" s="1432"/>
      <c r="H502" s="1432"/>
      <c r="I502" s="1432"/>
      <c r="J502" s="1432"/>
      <c r="K502" s="1432"/>
      <c r="L502" s="1432"/>
      <c r="M502" s="1432"/>
      <c r="N502" s="1432"/>
      <c r="O502" s="1433"/>
      <c r="P502" s="1432"/>
      <c r="Q502" s="1432"/>
      <c r="R502" s="1432"/>
      <c r="S502" s="1432"/>
      <c r="T502" s="1432"/>
      <c r="U502" s="1432"/>
      <c r="V502" s="1432"/>
      <c r="W502" s="1432"/>
      <c r="X502" s="1432"/>
      <c r="Y502" s="1432"/>
      <c r="Z502" s="1432"/>
    </row>
    <row r="503" spans="1:26" ht="15.75" customHeight="1">
      <c r="A503" s="1433"/>
      <c r="B503" s="1432"/>
      <c r="C503" s="1433"/>
      <c r="D503" s="1433"/>
      <c r="E503" s="1432"/>
      <c r="F503" s="1432"/>
      <c r="G503" s="1432"/>
      <c r="H503" s="1432"/>
      <c r="I503" s="1432"/>
      <c r="J503" s="1432"/>
      <c r="K503" s="1432"/>
      <c r="L503" s="1432"/>
      <c r="M503" s="1432"/>
      <c r="N503" s="1432"/>
      <c r="O503" s="1433"/>
      <c r="P503" s="1432"/>
      <c r="Q503" s="1432"/>
      <c r="R503" s="1432"/>
      <c r="S503" s="1432"/>
      <c r="T503" s="1432"/>
      <c r="U503" s="1432"/>
      <c r="V503" s="1432"/>
      <c r="W503" s="1432"/>
      <c r="X503" s="1432"/>
      <c r="Y503" s="1432"/>
      <c r="Z503" s="1432"/>
    </row>
    <row r="504" spans="1:26" ht="15.75" customHeight="1">
      <c r="A504" s="1433"/>
      <c r="B504" s="1432"/>
      <c r="C504" s="1433"/>
      <c r="D504" s="1433"/>
      <c r="E504" s="1432"/>
      <c r="F504" s="1432"/>
      <c r="G504" s="1432"/>
      <c r="H504" s="1432"/>
      <c r="I504" s="1432"/>
      <c r="J504" s="1432"/>
      <c r="K504" s="1432"/>
      <c r="L504" s="1432"/>
      <c r="M504" s="1432"/>
      <c r="N504" s="1432"/>
      <c r="O504" s="1433"/>
      <c r="P504" s="1432"/>
      <c r="Q504" s="1432"/>
      <c r="R504" s="1432"/>
      <c r="S504" s="1432"/>
      <c r="T504" s="1432"/>
      <c r="U504" s="1432"/>
      <c r="V504" s="1432"/>
      <c r="W504" s="1432"/>
      <c r="X504" s="1432"/>
      <c r="Y504" s="1432"/>
      <c r="Z504" s="1432"/>
    </row>
    <row r="505" spans="1:26" ht="15.75" customHeight="1">
      <c r="A505" s="1433"/>
      <c r="B505" s="1432"/>
      <c r="C505" s="1433"/>
      <c r="D505" s="1433"/>
      <c r="E505" s="1432"/>
      <c r="F505" s="1432"/>
      <c r="G505" s="1432"/>
      <c r="H505" s="1432"/>
      <c r="I505" s="1432"/>
      <c r="J505" s="1432"/>
      <c r="K505" s="1432"/>
      <c r="L505" s="1432"/>
      <c r="M505" s="1432"/>
      <c r="N505" s="1432"/>
      <c r="O505" s="1433"/>
      <c r="P505" s="1432"/>
      <c r="Q505" s="1432"/>
      <c r="R505" s="1432"/>
      <c r="S505" s="1432"/>
      <c r="T505" s="1432"/>
      <c r="U505" s="1432"/>
      <c r="V505" s="1432"/>
      <c r="W505" s="1432"/>
      <c r="X505" s="1432"/>
      <c r="Y505" s="1432"/>
      <c r="Z505" s="1432"/>
    </row>
    <row r="506" spans="1:26" ht="15.75" customHeight="1">
      <c r="A506" s="1433"/>
      <c r="B506" s="1432"/>
      <c r="C506" s="1433"/>
      <c r="D506" s="1433"/>
      <c r="E506" s="1432"/>
      <c r="F506" s="1432"/>
      <c r="G506" s="1432"/>
      <c r="H506" s="1432"/>
      <c r="I506" s="1432"/>
      <c r="J506" s="1432"/>
      <c r="K506" s="1432"/>
      <c r="L506" s="1432"/>
      <c r="M506" s="1432"/>
      <c r="N506" s="1432"/>
      <c r="O506" s="1433"/>
      <c r="P506" s="1432"/>
      <c r="Q506" s="1432"/>
      <c r="R506" s="1432"/>
      <c r="S506" s="1432"/>
      <c r="T506" s="1432"/>
      <c r="U506" s="1432"/>
      <c r="V506" s="1432"/>
      <c r="W506" s="1432"/>
      <c r="X506" s="1432"/>
      <c r="Y506" s="1432"/>
      <c r="Z506" s="1432"/>
    </row>
    <row r="507" spans="1:26" ht="15.75" customHeight="1">
      <c r="A507" s="1433"/>
      <c r="B507" s="1432"/>
      <c r="C507" s="1433"/>
      <c r="D507" s="1433"/>
      <c r="E507" s="1432"/>
      <c r="F507" s="1432"/>
      <c r="G507" s="1432"/>
      <c r="H507" s="1432"/>
      <c r="I507" s="1432"/>
      <c r="J507" s="1432"/>
      <c r="K507" s="1432"/>
      <c r="L507" s="1432"/>
      <c r="M507" s="1432"/>
      <c r="N507" s="1432"/>
      <c r="O507" s="1433"/>
      <c r="P507" s="1432"/>
      <c r="Q507" s="1432"/>
      <c r="R507" s="1432"/>
      <c r="S507" s="1432"/>
      <c r="T507" s="1432"/>
      <c r="U507" s="1432"/>
      <c r="V507" s="1432"/>
      <c r="W507" s="1432"/>
      <c r="X507" s="1432"/>
      <c r="Y507" s="1432"/>
      <c r="Z507" s="1432"/>
    </row>
    <row r="508" spans="1:26" ht="15.75" customHeight="1">
      <c r="A508" s="1433"/>
      <c r="B508" s="1432"/>
      <c r="C508" s="1433"/>
      <c r="D508" s="1433"/>
      <c r="E508" s="1432"/>
      <c r="F508" s="1432"/>
      <c r="G508" s="1432"/>
      <c r="H508" s="1432"/>
      <c r="I508" s="1432"/>
      <c r="J508" s="1432"/>
      <c r="K508" s="1432"/>
      <c r="L508" s="1432"/>
      <c r="M508" s="1432"/>
      <c r="N508" s="1432"/>
      <c r="O508" s="1433"/>
      <c r="P508" s="1432"/>
      <c r="Q508" s="1432"/>
      <c r="R508" s="1432"/>
      <c r="S508" s="1432"/>
      <c r="T508" s="1432"/>
      <c r="U508" s="1432"/>
      <c r="V508" s="1432"/>
      <c r="W508" s="1432"/>
      <c r="X508" s="1432"/>
      <c r="Y508" s="1432"/>
      <c r="Z508" s="1432"/>
    </row>
    <row r="509" spans="1:26" ht="15.75" customHeight="1">
      <c r="A509" s="1433"/>
      <c r="B509" s="1432"/>
      <c r="C509" s="1433"/>
      <c r="D509" s="1433"/>
      <c r="E509" s="1432"/>
      <c r="F509" s="1432"/>
      <c r="G509" s="1432"/>
      <c r="H509" s="1432"/>
      <c r="I509" s="1432"/>
      <c r="J509" s="1432"/>
      <c r="K509" s="1432"/>
      <c r="L509" s="1432"/>
      <c r="M509" s="1432"/>
      <c r="N509" s="1432"/>
      <c r="O509" s="1433"/>
      <c r="P509" s="1432"/>
      <c r="Q509" s="1432"/>
      <c r="R509" s="1432"/>
      <c r="S509" s="1432"/>
      <c r="T509" s="1432"/>
      <c r="U509" s="1432"/>
      <c r="V509" s="1432"/>
      <c r="W509" s="1432"/>
      <c r="X509" s="1432"/>
      <c r="Y509" s="1432"/>
      <c r="Z509" s="1432"/>
    </row>
    <row r="510" spans="1:26" ht="15.75" customHeight="1">
      <c r="A510" s="1433"/>
      <c r="B510" s="1432"/>
      <c r="C510" s="1433"/>
      <c r="D510" s="1433"/>
      <c r="E510" s="1432"/>
      <c r="F510" s="1432"/>
      <c r="G510" s="1432"/>
      <c r="H510" s="1432"/>
      <c r="I510" s="1432"/>
      <c r="J510" s="1432"/>
      <c r="K510" s="1432"/>
      <c r="L510" s="1432"/>
      <c r="M510" s="1432"/>
      <c r="N510" s="1432"/>
      <c r="O510" s="1433"/>
      <c r="P510" s="1432"/>
      <c r="Q510" s="1432"/>
      <c r="R510" s="1432"/>
      <c r="S510" s="1432"/>
      <c r="T510" s="1432"/>
      <c r="U510" s="1432"/>
      <c r="V510" s="1432"/>
      <c r="W510" s="1432"/>
      <c r="X510" s="1432"/>
      <c r="Y510" s="1432"/>
      <c r="Z510" s="1432"/>
    </row>
    <row r="511" spans="1:26" ht="15.75" customHeight="1">
      <c r="A511" s="1433"/>
      <c r="B511" s="1432"/>
      <c r="C511" s="1433"/>
      <c r="D511" s="1433"/>
      <c r="E511" s="1432"/>
      <c r="F511" s="1432"/>
      <c r="G511" s="1432"/>
      <c r="H511" s="1432"/>
      <c r="I511" s="1432"/>
      <c r="J511" s="1432"/>
      <c r="K511" s="1432"/>
      <c r="L511" s="1432"/>
      <c r="M511" s="1432"/>
      <c r="N511" s="1432"/>
      <c r="O511" s="1433"/>
      <c r="P511" s="1432"/>
      <c r="Q511" s="1432"/>
      <c r="R511" s="1432"/>
      <c r="S511" s="1432"/>
      <c r="T511" s="1432"/>
      <c r="U511" s="1432"/>
      <c r="V511" s="1432"/>
      <c r="W511" s="1432"/>
      <c r="X511" s="1432"/>
      <c r="Y511" s="1432"/>
      <c r="Z511" s="1432"/>
    </row>
    <row r="512" spans="1:26" ht="15.75" customHeight="1">
      <c r="A512" s="1433"/>
      <c r="B512" s="1432"/>
      <c r="C512" s="1433"/>
      <c r="D512" s="1433"/>
      <c r="E512" s="1432"/>
      <c r="F512" s="1432"/>
      <c r="G512" s="1432"/>
      <c r="H512" s="1432"/>
      <c r="I512" s="1432"/>
      <c r="J512" s="1432"/>
      <c r="K512" s="1432"/>
      <c r="L512" s="1432"/>
      <c r="M512" s="1432"/>
      <c r="N512" s="1432"/>
      <c r="O512" s="1433"/>
      <c r="P512" s="1432"/>
      <c r="Q512" s="1432"/>
      <c r="R512" s="1432"/>
      <c r="S512" s="1432"/>
      <c r="T512" s="1432"/>
      <c r="U512" s="1432"/>
      <c r="V512" s="1432"/>
      <c r="W512" s="1432"/>
      <c r="X512" s="1432"/>
      <c r="Y512" s="1432"/>
      <c r="Z512" s="1432"/>
    </row>
    <row r="513" spans="1:26" ht="15.75" customHeight="1">
      <c r="A513" s="1433"/>
      <c r="B513" s="1432"/>
      <c r="C513" s="1433"/>
      <c r="D513" s="1433"/>
      <c r="E513" s="1432"/>
      <c r="F513" s="1432"/>
      <c r="G513" s="1432"/>
      <c r="H513" s="1432"/>
      <c r="I513" s="1432"/>
      <c r="J513" s="1432"/>
      <c r="K513" s="1432"/>
      <c r="L513" s="1432"/>
      <c r="M513" s="1432"/>
      <c r="N513" s="1432"/>
      <c r="O513" s="1433"/>
      <c r="P513" s="1432"/>
      <c r="Q513" s="1432"/>
      <c r="R513" s="1432"/>
      <c r="S513" s="1432"/>
      <c r="T513" s="1432"/>
      <c r="U513" s="1432"/>
      <c r="V513" s="1432"/>
      <c r="W513" s="1432"/>
      <c r="X513" s="1432"/>
      <c r="Y513" s="1432"/>
      <c r="Z513" s="1432"/>
    </row>
    <row r="514" spans="1:26" ht="15.75" customHeight="1">
      <c r="A514" s="1433"/>
      <c r="B514" s="1432"/>
      <c r="C514" s="1433"/>
      <c r="D514" s="1433"/>
      <c r="E514" s="1432"/>
      <c r="F514" s="1432"/>
      <c r="G514" s="1432"/>
      <c r="H514" s="1432"/>
      <c r="I514" s="1432"/>
      <c r="J514" s="1432"/>
      <c r="K514" s="1432"/>
      <c r="L514" s="1432"/>
      <c r="M514" s="1432"/>
      <c r="N514" s="1432"/>
      <c r="O514" s="1433"/>
      <c r="P514" s="1432"/>
      <c r="Q514" s="1432"/>
      <c r="R514" s="1432"/>
      <c r="S514" s="1432"/>
      <c r="T514" s="1432"/>
      <c r="U514" s="1432"/>
      <c r="V514" s="1432"/>
      <c r="W514" s="1432"/>
      <c r="X514" s="1432"/>
      <c r="Y514" s="1432"/>
      <c r="Z514" s="1432"/>
    </row>
    <row r="515" spans="1:26" ht="15.75" customHeight="1">
      <c r="A515" s="1433"/>
      <c r="B515" s="1432"/>
      <c r="C515" s="1433"/>
      <c r="D515" s="1433"/>
      <c r="E515" s="1432"/>
      <c r="F515" s="1432"/>
      <c r="G515" s="1432"/>
      <c r="H515" s="1432"/>
      <c r="I515" s="1432"/>
      <c r="J515" s="1432"/>
      <c r="K515" s="1432"/>
      <c r="L515" s="1432"/>
      <c r="M515" s="1432"/>
      <c r="N515" s="1432"/>
      <c r="O515" s="1433"/>
      <c r="P515" s="1432"/>
      <c r="Q515" s="1432"/>
      <c r="R515" s="1432"/>
      <c r="S515" s="1432"/>
      <c r="T515" s="1432"/>
      <c r="U515" s="1432"/>
      <c r="V515" s="1432"/>
      <c r="W515" s="1432"/>
      <c r="X515" s="1432"/>
      <c r="Y515" s="1432"/>
      <c r="Z515" s="1432"/>
    </row>
    <row r="516" spans="1:26" ht="15.75" customHeight="1">
      <c r="A516" s="1433"/>
      <c r="B516" s="1432"/>
      <c r="C516" s="1433"/>
      <c r="D516" s="1433"/>
      <c r="E516" s="1432"/>
      <c r="F516" s="1432"/>
      <c r="G516" s="1432"/>
      <c r="H516" s="1432"/>
      <c r="I516" s="1432"/>
      <c r="J516" s="1432"/>
      <c r="K516" s="1432"/>
      <c r="L516" s="1432"/>
      <c r="M516" s="1432"/>
      <c r="N516" s="1432"/>
      <c r="O516" s="1433"/>
      <c r="P516" s="1432"/>
      <c r="Q516" s="1432"/>
      <c r="R516" s="1432"/>
      <c r="S516" s="1432"/>
      <c r="T516" s="1432"/>
      <c r="U516" s="1432"/>
      <c r="V516" s="1432"/>
      <c r="W516" s="1432"/>
      <c r="X516" s="1432"/>
      <c r="Y516" s="1432"/>
      <c r="Z516" s="1432"/>
    </row>
    <row r="517" spans="1:26" ht="15.75" customHeight="1">
      <c r="A517" s="1433"/>
      <c r="B517" s="1432"/>
      <c r="C517" s="1433"/>
      <c r="D517" s="1433"/>
      <c r="E517" s="1432"/>
      <c r="F517" s="1432"/>
      <c r="G517" s="1432"/>
      <c r="H517" s="1432"/>
      <c r="I517" s="1432"/>
      <c r="J517" s="1432"/>
      <c r="K517" s="1432"/>
      <c r="L517" s="1432"/>
      <c r="M517" s="1432"/>
      <c r="N517" s="1432"/>
      <c r="O517" s="1433"/>
      <c r="P517" s="1432"/>
      <c r="Q517" s="1432"/>
      <c r="R517" s="1432"/>
      <c r="S517" s="1432"/>
      <c r="T517" s="1432"/>
      <c r="U517" s="1432"/>
      <c r="V517" s="1432"/>
      <c r="W517" s="1432"/>
      <c r="X517" s="1432"/>
      <c r="Y517" s="1432"/>
      <c r="Z517" s="1432"/>
    </row>
    <row r="518" spans="1:26" ht="15.75" customHeight="1">
      <c r="A518" s="1433"/>
      <c r="B518" s="1432"/>
      <c r="C518" s="1433"/>
      <c r="D518" s="1433"/>
      <c r="E518" s="1432"/>
      <c r="F518" s="1432"/>
      <c r="G518" s="1432"/>
      <c r="H518" s="1432"/>
      <c r="I518" s="1432"/>
      <c r="J518" s="1432"/>
      <c r="K518" s="1432"/>
      <c r="L518" s="1432"/>
      <c r="M518" s="1432"/>
      <c r="N518" s="1432"/>
      <c r="O518" s="1433"/>
      <c r="P518" s="1432"/>
      <c r="Q518" s="1432"/>
      <c r="R518" s="1432"/>
      <c r="S518" s="1432"/>
      <c r="T518" s="1432"/>
      <c r="U518" s="1432"/>
      <c r="V518" s="1432"/>
      <c r="W518" s="1432"/>
      <c r="X518" s="1432"/>
      <c r="Y518" s="1432"/>
      <c r="Z518" s="1432"/>
    </row>
    <row r="519" spans="1:26" ht="15.75" customHeight="1">
      <c r="A519" s="1433"/>
      <c r="B519" s="1432"/>
      <c r="C519" s="1433"/>
      <c r="D519" s="1433"/>
      <c r="E519" s="1432"/>
      <c r="F519" s="1432"/>
      <c r="G519" s="1432"/>
      <c r="H519" s="1432"/>
      <c r="I519" s="1432"/>
      <c r="J519" s="1432"/>
      <c r="K519" s="1432"/>
      <c r="L519" s="1432"/>
      <c r="M519" s="1432"/>
      <c r="N519" s="1432"/>
      <c r="O519" s="1433"/>
      <c r="P519" s="1432"/>
      <c r="Q519" s="1432"/>
      <c r="R519" s="1432"/>
      <c r="S519" s="1432"/>
      <c r="T519" s="1432"/>
      <c r="U519" s="1432"/>
      <c r="V519" s="1432"/>
      <c r="W519" s="1432"/>
      <c r="X519" s="1432"/>
      <c r="Y519" s="1432"/>
      <c r="Z519" s="1432"/>
    </row>
    <row r="520" spans="1:26" ht="15.75" customHeight="1">
      <c r="A520" s="1433"/>
      <c r="B520" s="1432"/>
      <c r="C520" s="1433"/>
      <c r="D520" s="1433"/>
      <c r="E520" s="1432"/>
      <c r="F520" s="1432"/>
      <c r="G520" s="1432"/>
      <c r="H520" s="1432"/>
      <c r="I520" s="1432"/>
      <c r="J520" s="1432"/>
      <c r="K520" s="1432"/>
      <c r="L520" s="1432"/>
      <c r="M520" s="1432"/>
      <c r="N520" s="1432"/>
      <c r="O520" s="1433"/>
      <c r="P520" s="1432"/>
      <c r="Q520" s="1432"/>
      <c r="R520" s="1432"/>
      <c r="S520" s="1432"/>
      <c r="T520" s="1432"/>
      <c r="U520" s="1432"/>
      <c r="V520" s="1432"/>
      <c r="W520" s="1432"/>
      <c r="X520" s="1432"/>
      <c r="Y520" s="1432"/>
      <c r="Z520" s="1432"/>
    </row>
    <row r="521" spans="1:26" ht="15.75" customHeight="1">
      <c r="A521" s="1433"/>
      <c r="B521" s="1432"/>
      <c r="C521" s="1433"/>
      <c r="D521" s="1433"/>
      <c r="E521" s="1432"/>
      <c r="F521" s="1432"/>
      <c r="G521" s="1432"/>
      <c r="H521" s="1432"/>
      <c r="I521" s="1432"/>
      <c r="J521" s="1432"/>
      <c r="K521" s="1432"/>
      <c r="L521" s="1432"/>
      <c r="M521" s="1432"/>
      <c r="N521" s="1432"/>
      <c r="O521" s="1433"/>
      <c r="P521" s="1432"/>
      <c r="Q521" s="1432"/>
      <c r="R521" s="1432"/>
      <c r="S521" s="1432"/>
      <c r="T521" s="1432"/>
      <c r="U521" s="1432"/>
      <c r="V521" s="1432"/>
      <c r="W521" s="1432"/>
      <c r="X521" s="1432"/>
      <c r="Y521" s="1432"/>
      <c r="Z521" s="1432"/>
    </row>
    <row r="522" spans="1:26" ht="15.75" customHeight="1">
      <c r="A522" s="1433"/>
      <c r="B522" s="1432"/>
      <c r="C522" s="1433"/>
      <c r="D522" s="1433"/>
      <c r="E522" s="1432"/>
      <c r="F522" s="1432"/>
      <c r="G522" s="1432"/>
      <c r="H522" s="1432"/>
      <c r="I522" s="1432"/>
      <c r="J522" s="1432"/>
      <c r="K522" s="1432"/>
      <c r="L522" s="1432"/>
      <c r="M522" s="1432"/>
      <c r="N522" s="1432"/>
      <c r="O522" s="1433"/>
      <c r="P522" s="1432"/>
      <c r="Q522" s="1432"/>
      <c r="R522" s="1432"/>
      <c r="S522" s="1432"/>
      <c r="T522" s="1432"/>
      <c r="U522" s="1432"/>
      <c r="V522" s="1432"/>
      <c r="W522" s="1432"/>
      <c r="X522" s="1432"/>
      <c r="Y522" s="1432"/>
      <c r="Z522" s="1432"/>
    </row>
    <row r="523" spans="1:26" ht="15.75" customHeight="1">
      <c r="A523" s="1433"/>
      <c r="B523" s="1432"/>
      <c r="C523" s="1433"/>
      <c r="D523" s="1433"/>
      <c r="E523" s="1432"/>
      <c r="F523" s="1432"/>
      <c r="G523" s="1432"/>
      <c r="H523" s="1432"/>
      <c r="I523" s="1432"/>
      <c r="J523" s="1432"/>
      <c r="K523" s="1432"/>
      <c r="L523" s="1432"/>
      <c r="M523" s="1432"/>
      <c r="N523" s="1432"/>
      <c r="O523" s="1433"/>
      <c r="P523" s="1432"/>
      <c r="Q523" s="1432"/>
      <c r="R523" s="1432"/>
      <c r="S523" s="1432"/>
      <c r="T523" s="1432"/>
      <c r="U523" s="1432"/>
      <c r="V523" s="1432"/>
      <c r="W523" s="1432"/>
      <c r="X523" s="1432"/>
      <c r="Y523" s="1432"/>
      <c r="Z523" s="1432"/>
    </row>
    <row r="524" spans="1:26" ht="15.75" customHeight="1">
      <c r="A524" s="1433"/>
      <c r="B524" s="1432"/>
      <c r="C524" s="1433"/>
      <c r="D524" s="1433"/>
      <c r="E524" s="1432"/>
      <c r="F524" s="1432"/>
      <c r="G524" s="1432"/>
      <c r="H524" s="1432"/>
      <c r="I524" s="1432"/>
      <c r="J524" s="1432"/>
      <c r="K524" s="1432"/>
      <c r="L524" s="1432"/>
      <c r="M524" s="1432"/>
      <c r="N524" s="1432"/>
      <c r="O524" s="1433"/>
      <c r="P524" s="1432"/>
      <c r="Q524" s="1432"/>
      <c r="R524" s="1432"/>
      <c r="S524" s="1432"/>
      <c r="T524" s="1432"/>
      <c r="U524" s="1432"/>
      <c r="V524" s="1432"/>
      <c r="W524" s="1432"/>
      <c r="X524" s="1432"/>
      <c r="Y524" s="1432"/>
      <c r="Z524" s="1432"/>
    </row>
    <row r="525" spans="1:26" ht="15.75" customHeight="1">
      <c r="A525" s="1433"/>
      <c r="B525" s="1432"/>
      <c r="C525" s="1433"/>
      <c r="D525" s="1433"/>
      <c r="E525" s="1432"/>
      <c r="F525" s="1432"/>
      <c r="G525" s="1432"/>
      <c r="H525" s="1432"/>
      <c r="I525" s="1432"/>
      <c r="J525" s="1432"/>
      <c r="K525" s="1432"/>
      <c r="L525" s="1432"/>
      <c r="M525" s="1432"/>
      <c r="N525" s="1432"/>
      <c r="O525" s="1433"/>
      <c r="P525" s="1432"/>
      <c r="Q525" s="1432"/>
      <c r="R525" s="1432"/>
      <c r="S525" s="1432"/>
      <c r="T525" s="1432"/>
      <c r="U525" s="1432"/>
      <c r="V525" s="1432"/>
      <c r="W525" s="1432"/>
      <c r="X525" s="1432"/>
      <c r="Y525" s="1432"/>
      <c r="Z525" s="1432"/>
    </row>
    <row r="526" spans="1:26" ht="15.75" customHeight="1">
      <c r="A526" s="1433"/>
      <c r="B526" s="1432"/>
      <c r="C526" s="1433"/>
      <c r="D526" s="1433"/>
      <c r="E526" s="1432"/>
      <c r="F526" s="1432"/>
      <c r="G526" s="1432"/>
      <c r="H526" s="1432"/>
      <c r="I526" s="1432"/>
      <c r="J526" s="1432"/>
      <c r="K526" s="1432"/>
      <c r="L526" s="1432"/>
      <c r="M526" s="1432"/>
      <c r="N526" s="1432"/>
      <c r="O526" s="1433"/>
      <c r="P526" s="1432"/>
      <c r="Q526" s="1432"/>
      <c r="R526" s="1432"/>
      <c r="S526" s="1432"/>
      <c r="T526" s="1432"/>
      <c r="U526" s="1432"/>
      <c r="V526" s="1432"/>
      <c r="W526" s="1432"/>
      <c r="X526" s="1432"/>
      <c r="Y526" s="1432"/>
      <c r="Z526" s="1432"/>
    </row>
    <row r="527" spans="1:26" ht="15.75" customHeight="1">
      <c r="A527" s="1433"/>
      <c r="B527" s="1432"/>
      <c r="C527" s="1433"/>
      <c r="D527" s="1433"/>
      <c r="E527" s="1432"/>
      <c r="F527" s="1432"/>
      <c r="G527" s="1432"/>
      <c r="H527" s="1432"/>
      <c r="I527" s="1432"/>
      <c r="J527" s="1432"/>
      <c r="K527" s="1432"/>
      <c r="L527" s="1432"/>
      <c r="M527" s="1432"/>
      <c r="N527" s="1432"/>
      <c r="O527" s="1433"/>
      <c r="P527" s="1432"/>
      <c r="Q527" s="1432"/>
      <c r="R527" s="1432"/>
      <c r="S527" s="1432"/>
      <c r="T527" s="1432"/>
      <c r="U527" s="1432"/>
      <c r="V527" s="1432"/>
      <c r="W527" s="1432"/>
      <c r="X527" s="1432"/>
      <c r="Y527" s="1432"/>
      <c r="Z527" s="1432"/>
    </row>
    <row r="528" spans="1:26" ht="15.75" customHeight="1">
      <c r="A528" s="1433"/>
      <c r="B528" s="1432"/>
      <c r="C528" s="1433"/>
      <c r="D528" s="1433"/>
      <c r="E528" s="1432"/>
      <c r="F528" s="1432"/>
      <c r="G528" s="1432"/>
      <c r="H528" s="1432"/>
      <c r="I528" s="1432"/>
      <c r="J528" s="1432"/>
      <c r="K528" s="1432"/>
      <c r="L528" s="1432"/>
      <c r="M528" s="1432"/>
      <c r="N528" s="1432"/>
      <c r="O528" s="1433"/>
      <c r="P528" s="1432"/>
      <c r="Q528" s="1432"/>
      <c r="R528" s="1432"/>
      <c r="S528" s="1432"/>
      <c r="T528" s="1432"/>
      <c r="U528" s="1432"/>
      <c r="V528" s="1432"/>
      <c r="W528" s="1432"/>
      <c r="X528" s="1432"/>
      <c r="Y528" s="1432"/>
      <c r="Z528" s="1432"/>
    </row>
    <row r="529" spans="1:26" ht="15.75" customHeight="1">
      <c r="A529" s="1433"/>
      <c r="B529" s="1432"/>
      <c r="C529" s="1433"/>
      <c r="D529" s="1433"/>
      <c r="E529" s="1432"/>
      <c r="F529" s="1432"/>
      <c r="G529" s="1432"/>
      <c r="H529" s="1432"/>
      <c r="I529" s="1432"/>
      <c r="J529" s="1432"/>
      <c r="K529" s="1432"/>
      <c r="L529" s="1432"/>
      <c r="M529" s="1432"/>
      <c r="N529" s="1432"/>
      <c r="O529" s="1433"/>
      <c r="P529" s="1432"/>
      <c r="Q529" s="1432"/>
      <c r="R529" s="1432"/>
      <c r="S529" s="1432"/>
      <c r="T529" s="1432"/>
      <c r="U529" s="1432"/>
      <c r="V529" s="1432"/>
      <c r="W529" s="1432"/>
      <c r="X529" s="1432"/>
      <c r="Y529" s="1432"/>
      <c r="Z529" s="1432"/>
    </row>
    <row r="530" spans="1:26" ht="15.75" customHeight="1">
      <c r="A530" s="1433"/>
      <c r="B530" s="1432"/>
      <c r="C530" s="1433"/>
      <c r="D530" s="1433"/>
      <c r="E530" s="1432"/>
      <c r="F530" s="1432"/>
      <c r="G530" s="1432"/>
      <c r="H530" s="1432"/>
      <c r="I530" s="1432"/>
      <c r="J530" s="1432"/>
      <c r="K530" s="1432"/>
      <c r="L530" s="1432"/>
      <c r="M530" s="1432"/>
      <c r="N530" s="1432"/>
      <c r="O530" s="1433"/>
      <c r="P530" s="1432"/>
      <c r="Q530" s="1432"/>
      <c r="R530" s="1432"/>
      <c r="S530" s="1432"/>
      <c r="T530" s="1432"/>
      <c r="U530" s="1432"/>
      <c r="V530" s="1432"/>
      <c r="W530" s="1432"/>
      <c r="X530" s="1432"/>
      <c r="Y530" s="1432"/>
      <c r="Z530" s="1432"/>
    </row>
    <row r="531" spans="1:26" ht="15.75" customHeight="1">
      <c r="A531" s="1433"/>
      <c r="B531" s="1432"/>
      <c r="C531" s="1433"/>
      <c r="D531" s="1433"/>
      <c r="E531" s="1432"/>
      <c r="F531" s="1432"/>
      <c r="G531" s="1432"/>
      <c r="H531" s="1432"/>
      <c r="I531" s="1432"/>
      <c r="J531" s="1432"/>
      <c r="K531" s="1432"/>
      <c r="L531" s="1432"/>
      <c r="M531" s="1432"/>
      <c r="N531" s="1432"/>
      <c r="O531" s="1433"/>
      <c r="P531" s="1432"/>
      <c r="Q531" s="1432"/>
      <c r="R531" s="1432"/>
      <c r="S531" s="1432"/>
      <c r="T531" s="1432"/>
      <c r="U531" s="1432"/>
      <c r="V531" s="1432"/>
      <c r="W531" s="1432"/>
      <c r="X531" s="1432"/>
      <c r="Y531" s="1432"/>
      <c r="Z531" s="1432"/>
    </row>
    <row r="532" spans="1:26" ht="15.75" customHeight="1">
      <c r="A532" s="1433"/>
      <c r="B532" s="1432"/>
      <c r="C532" s="1433"/>
      <c r="D532" s="1433"/>
      <c r="E532" s="1432"/>
      <c r="F532" s="1432"/>
      <c r="G532" s="1432"/>
      <c r="H532" s="1432"/>
      <c r="I532" s="1432"/>
      <c r="J532" s="1432"/>
      <c r="K532" s="1432"/>
      <c r="L532" s="1432"/>
      <c r="M532" s="1432"/>
      <c r="N532" s="1432"/>
      <c r="O532" s="1433"/>
      <c r="P532" s="1432"/>
      <c r="Q532" s="1432"/>
      <c r="R532" s="1432"/>
      <c r="S532" s="1432"/>
      <c r="T532" s="1432"/>
      <c r="U532" s="1432"/>
      <c r="V532" s="1432"/>
      <c r="W532" s="1432"/>
      <c r="X532" s="1432"/>
      <c r="Y532" s="1432"/>
      <c r="Z532" s="1432"/>
    </row>
    <row r="533" spans="1:26" ht="15.75" customHeight="1">
      <c r="A533" s="1433"/>
      <c r="B533" s="1432"/>
      <c r="C533" s="1433"/>
      <c r="D533" s="1433"/>
      <c r="E533" s="1432"/>
      <c r="F533" s="1432"/>
      <c r="G533" s="1432"/>
      <c r="H533" s="1432"/>
      <c r="I533" s="1432"/>
      <c r="J533" s="1432"/>
      <c r="K533" s="1432"/>
      <c r="L533" s="1432"/>
      <c r="M533" s="1432"/>
      <c r="N533" s="1432"/>
      <c r="O533" s="1433"/>
      <c r="P533" s="1432"/>
      <c r="Q533" s="1432"/>
      <c r="R533" s="1432"/>
      <c r="S533" s="1432"/>
      <c r="T533" s="1432"/>
      <c r="U533" s="1432"/>
      <c r="V533" s="1432"/>
      <c r="W533" s="1432"/>
      <c r="X533" s="1432"/>
      <c r="Y533" s="1432"/>
      <c r="Z533" s="1432"/>
    </row>
    <row r="534" spans="1:26" ht="15.75" customHeight="1">
      <c r="A534" s="1433"/>
      <c r="B534" s="1432"/>
      <c r="C534" s="1433"/>
      <c r="D534" s="1433"/>
      <c r="E534" s="1432"/>
      <c r="F534" s="1432"/>
      <c r="G534" s="1432"/>
      <c r="H534" s="1432"/>
      <c r="I534" s="1432"/>
      <c r="J534" s="1432"/>
      <c r="K534" s="1432"/>
      <c r="L534" s="1432"/>
      <c r="M534" s="1432"/>
      <c r="N534" s="1432"/>
      <c r="O534" s="1433"/>
      <c r="P534" s="1432"/>
      <c r="Q534" s="1432"/>
      <c r="R534" s="1432"/>
      <c r="S534" s="1432"/>
      <c r="T534" s="1432"/>
      <c r="U534" s="1432"/>
      <c r="V534" s="1432"/>
      <c r="W534" s="1432"/>
      <c r="X534" s="1432"/>
      <c r="Y534" s="1432"/>
      <c r="Z534" s="1432"/>
    </row>
    <row r="535" spans="1:26" ht="15.75" customHeight="1">
      <c r="A535" s="1433"/>
      <c r="B535" s="1432"/>
      <c r="C535" s="1433"/>
      <c r="D535" s="1433"/>
      <c r="E535" s="1432"/>
      <c r="F535" s="1432"/>
      <c r="G535" s="1432"/>
      <c r="H535" s="1432"/>
      <c r="I535" s="1432"/>
      <c r="J535" s="1432"/>
      <c r="K535" s="1432"/>
      <c r="L535" s="1432"/>
      <c r="M535" s="1432"/>
      <c r="N535" s="1432"/>
      <c r="O535" s="1433"/>
      <c r="P535" s="1432"/>
      <c r="Q535" s="1432"/>
      <c r="R535" s="1432"/>
      <c r="S535" s="1432"/>
      <c r="T535" s="1432"/>
      <c r="U535" s="1432"/>
      <c r="V535" s="1432"/>
      <c r="W535" s="1432"/>
      <c r="X535" s="1432"/>
      <c r="Y535" s="1432"/>
      <c r="Z535" s="1432"/>
    </row>
    <row r="536" spans="1:26" ht="15.75" customHeight="1">
      <c r="A536" s="1433"/>
      <c r="B536" s="1432"/>
      <c r="C536" s="1433"/>
      <c r="D536" s="1433"/>
      <c r="E536" s="1432"/>
      <c r="F536" s="1432"/>
      <c r="G536" s="1432"/>
      <c r="H536" s="1432"/>
      <c r="I536" s="1432"/>
      <c r="J536" s="1432"/>
      <c r="K536" s="1432"/>
      <c r="L536" s="1432"/>
      <c r="M536" s="1432"/>
      <c r="N536" s="1432"/>
      <c r="O536" s="1433"/>
      <c r="P536" s="1432"/>
      <c r="Q536" s="1432"/>
      <c r="R536" s="1432"/>
      <c r="S536" s="1432"/>
      <c r="T536" s="1432"/>
      <c r="U536" s="1432"/>
      <c r="V536" s="1432"/>
      <c r="W536" s="1432"/>
      <c r="X536" s="1432"/>
      <c r="Y536" s="1432"/>
      <c r="Z536" s="1432"/>
    </row>
    <row r="537" spans="1:26" ht="15.75" customHeight="1">
      <c r="A537" s="1433"/>
      <c r="B537" s="1432"/>
      <c r="C537" s="1433"/>
      <c r="D537" s="1433"/>
      <c r="E537" s="1432"/>
      <c r="F537" s="1432"/>
      <c r="G537" s="1432"/>
      <c r="H537" s="1432"/>
      <c r="I537" s="1432"/>
      <c r="J537" s="1432"/>
      <c r="K537" s="1432"/>
      <c r="L537" s="1432"/>
      <c r="M537" s="1432"/>
      <c r="N537" s="1432"/>
      <c r="O537" s="1433"/>
      <c r="P537" s="1432"/>
      <c r="Q537" s="1432"/>
      <c r="R537" s="1432"/>
      <c r="S537" s="1432"/>
      <c r="T537" s="1432"/>
      <c r="U537" s="1432"/>
      <c r="V537" s="1432"/>
      <c r="W537" s="1432"/>
      <c r="X537" s="1432"/>
      <c r="Y537" s="1432"/>
      <c r="Z537" s="1432"/>
    </row>
    <row r="538" spans="1:26" ht="15.75" customHeight="1">
      <c r="A538" s="1433"/>
      <c r="B538" s="1432"/>
      <c r="C538" s="1433"/>
      <c r="D538" s="1433"/>
      <c r="E538" s="1432"/>
      <c r="F538" s="1432"/>
      <c r="G538" s="1432"/>
      <c r="H538" s="1432"/>
      <c r="I538" s="1432"/>
      <c r="J538" s="1432"/>
      <c r="K538" s="1432"/>
      <c r="L538" s="1432"/>
      <c r="M538" s="1432"/>
      <c r="N538" s="1432"/>
      <c r="O538" s="1433"/>
      <c r="P538" s="1432"/>
      <c r="Q538" s="1432"/>
      <c r="R538" s="1432"/>
      <c r="S538" s="1432"/>
      <c r="T538" s="1432"/>
      <c r="U538" s="1432"/>
      <c r="V538" s="1432"/>
      <c r="W538" s="1432"/>
      <c r="X538" s="1432"/>
      <c r="Y538" s="1432"/>
      <c r="Z538" s="1432"/>
    </row>
    <row r="539" spans="1:26" ht="15.75" customHeight="1">
      <c r="A539" s="1433"/>
      <c r="B539" s="1432"/>
      <c r="C539" s="1433"/>
      <c r="D539" s="1433"/>
      <c r="E539" s="1432"/>
      <c r="F539" s="1432"/>
      <c r="G539" s="1432"/>
      <c r="H539" s="1432"/>
      <c r="I539" s="1432"/>
      <c r="J539" s="1432"/>
      <c r="K539" s="1432"/>
      <c r="L539" s="1432"/>
      <c r="M539" s="1432"/>
      <c r="N539" s="1432"/>
      <c r="O539" s="1433"/>
      <c r="P539" s="1432"/>
      <c r="Q539" s="1432"/>
      <c r="R539" s="1432"/>
      <c r="S539" s="1432"/>
      <c r="T539" s="1432"/>
      <c r="U539" s="1432"/>
      <c r="V539" s="1432"/>
      <c r="W539" s="1432"/>
      <c r="X539" s="1432"/>
      <c r="Y539" s="1432"/>
      <c r="Z539" s="1432"/>
    </row>
    <row r="540" spans="1:26" ht="15.75" customHeight="1">
      <c r="A540" s="1433"/>
      <c r="B540" s="1432"/>
      <c r="C540" s="1433"/>
      <c r="D540" s="1433"/>
      <c r="E540" s="1432"/>
      <c r="F540" s="1432"/>
      <c r="G540" s="1432"/>
      <c r="H540" s="1432"/>
      <c r="I540" s="1432"/>
      <c r="J540" s="1432"/>
      <c r="K540" s="1432"/>
      <c r="L540" s="1432"/>
      <c r="M540" s="1432"/>
      <c r="N540" s="1432"/>
      <c r="O540" s="1433"/>
      <c r="P540" s="1432"/>
      <c r="Q540" s="1432"/>
      <c r="R540" s="1432"/>
      <c r="S540" s="1432"/>
      <c r="T540" s="1432"/>
      <c r="U540" s="1432"/>
      <c r="V540" s="1432"/>
      <c r="W540" s="1432"/>
      <c r="X540" s="1432"/>
      <c r="Y540" s="1432"/>
      <c r="Z540" s="1432"/>
    </row>
    <row r="541" spans="1:26" ht="15.75" customHeight="1">
      <c r="A541" s="1433"/>
      <c r="B541" s="1432"/>
      <c r="C541" s="1433"/>
      <c r="D541" s="1433"/>
      <c r="E541" s="1432"/>
      <c r="F541" s="1432"/>
      <c r="G541" s="1432"/>
      <c r="H541" s="1432"/>
      <c r="I541" s="1432"/>
      <c r="J541" s="1432"/>
      <c r="K541" s="1432"/>
      <c r="L541" s="1432"/>
      <c r="M541" s="1432"/>
      <c r="N541" s="1432"/>
      <c r="O541" s="1433"/>
      <c r="P541" s="1432"/>
      <c r="Q541" s="1432"/>
      <c r="R541" s="1432"/>
      <c r="S541" s="1432"/>
      <c r="T541" s="1432"/>
      <c r="U541" s="1432"/>
      <c r="V541" s="1432"/>
      <c r="W541" s="1432"/>
      <c r="X541" s="1432"/>
      <c r="Y541" s="1432"/>
      <c r="Z541" s="1432"/>
    </row>
    <row r="542" spans="1:26" ht="15.75" customHeight="1">
      <c r="A542" s="1433"/>
      <c r="B542" s="1432"/>
      <c r="C542" s="1433"/>
      <c r="D542" s="1433"/>
      <c r="E542" s="1432"/>
      <c r="F542" s="1432"/>
      <c r="G542" s="1432"/>
      <c r="H542" s="1432"/>
      <c r="I542" s="1432"/>
      <c r="J542" s="1432"/>
      <c r="K542" s="1432"/>
      <c r="L542" s="1432"/>
      <c r="M542" s="1432"/>
      <c r="N542" s="1432"/>
      <c r="O542" s="1433"/>
      <c r="P542" s="1432"/>
      <c r="Q542" s="1432"/>
      <c r="R542" s="1432"/>
      <c r="S542" s="1432"/>
      <c r="T542" s="1432"/>
      <c r="U542" s="1432"/>
      <c r="V542" s="1432"/>
      <c r="W542" s="1432"/>
      <c r="X542" s="1432"/>
      <c r="Y542" s="1432"/>
      <c r="Z542" s="1432"/>
    </row>
    <row r="543" spans="1:26" ht="15.75" customHeight="1">
      <c r="A543" s="1433"/>
      <c r="B543" s="1432"/>
      <c r="C543" s="1433"/>
      <c r="D543" s="1433"/>
      <c r="E543" s="1432"/>
      <c r="F543" s="1432"/>
      <c r="G543" s="1432"/>
      <c r="H543" s="1432"/>
      <c r="I543" s="1432"/>
      <c r="J543" s="1432"/>
      <c r="K543" s="1432"/>
      <c r="L543" s="1432"/>
      <c r="M543" s="1432"/>
      <c r="N543" s="1432"/>
      <c r="O543" s="1433"/>
      <c r="P543" s="1432"/>
      <c r="Q543" s="1432"/>
      <c r="R543" s="1432"/>
      <c r="S543" s="1432"/>
      <c r="T543" s="1432"/>
      <c r="U543" s="1432"/>
      <c r="V543" s="1432"/>
      <c r="W543" s="1432"/>
      <c r="X543" s="1432"/>
      <c r="Y543" s="1432"/>
      <c r="Z543" s="1432"/>
    </row>
    <row r="544" spans="1:26" ht="15.75" customHeight="1">
      <c r="A544" s="1433"/>
      <c r="B544" s="1432"/>
      <c r="C544" s="1433"/>
      <c r="D544" s="1433"/>
      <c r="E544" s="1432"/>
      <c r="F544" s="1432"/>
      <c r="G544" s="1432"/>
      <c r="H544" s="1432"/>
      <c r="I544" s="1432"/>
      <c r="J544" s="1432"/>
      <c r="K544" s="1432"/>
      <c r="L544" s="1432"/>
      <c r="M544" s="1432"/>
      <c r="N544" s="1432"/>
      <c r="O544" s="1433"/>
      <c r="P544" s="1432"/>
      <c r="Q544" s="1432"/>
      <c r="R544" s="1432"/>
      <c r="S544" s="1432"/>
      <c r="T544" s="1432"/>
      <c r="U544" s="1432"/>
      <c r="V544" s="1432"/>
      <c r="W544" s="1432"/>
      <c r="X544" s="1432"/>
      <c r="Y544" s="1432"/>
      <c r="Z544" s="1432"/>
    </row>
    <row r="545" spans="1:26" ht="15.75" customHeight="1">
      <c r="A545" s="1433"/>
      <c r="B545" s="1432"/>
      <c r="C545" s="1433"/>
      <c r="D545" s="1433"/>
      <c r="E545" s="1432"/>
      <c r="F545" s="1432"/>
      <c r="G545" s="1432"/>
      <c r="H545" s="1432"/>
      <c r="I545" s="1432"/>
      <c r="J545" s="1432"/>
      <c r="K545" s="1432"/>
      <c r="L545" s="1432"/>
      <c r="M545" s="1432"/>
      <c r="N545" s="1432"/>
      <c r="O545" s="1433"/>
      <c r="P545" s="1432"/>
      <c r="Q545" s="1432"/>
      <c r="R545" s="1432"/>
      <c r="S545" s="1432"/>
      <c r="T545" s="1432"/>
      <c r="U545" s="1432"/>
      <c r="V545" s="1432"/>
      <c r="W545" s="1432"/>
      <c r="X545" s="1432"/>
      <c r="Y545" s="1432"/>
      <c r="Z545" s="1432"/>
    </row>
    <row r="546" spans="1:26" ht="15.75" customHeight="1">
      <c r="A546" s="1433"/>
      <c r="B546" s="1432"/>
      <c r="C546" s="1433"/>
      <c r="D546" s="1433"/>
      <c r="E546" s="1432"/>
      <c r="F546" s="1432"/>
      <c r="G546" s="1432"/>
      <c r="H546" s="1432"/>
      <c r="I546" s="1432"/>
      <c r="J546" s="1432"/>
      <c r="K546" s="1432"/>
      <c r="L546" s="1432"/>
      <c r="M546" s="1432"/>
      <c r="N546" s="1432"/>
      <c r="O546" s="1433"/>
      <c r="P546" s="1432"/>
      <c r="Q546" s="1432"/>
      <c r="R546" s="1432"/>
      <c r="S546" s="1432"/>
      <c r="T546" s="1432"/>
      <c r="U546" s="1432"/>
      <c r="V546" s="1432"/>
      <c r="W546" s="1432"/>
      <c r="X546" s="1432"/>
      <c r="Y546" s="1432"/>
      <c r="Z546" s="1432"/>
    </row>
    <row r="547" spans="1:26" ht="15.75" customHeight="1">
      <c r="A547" s="1433"/>
      <c r="B547" s="1432"/>
      <c r="C547" s="1433"/>
      <c r="D547" s="1433"/>
      <c r="E547" s="1432"/>
      <c r="F547" s="1432"/>
      <c r="G547" s="1432"/>
      <c r="H547" s="1432"/>
      <c r="I547" s="1432"/>
      <c r="J547" s="1432"/>
      <c r="K547" s="1432"/>
      <c r="L547" s="1432"/>
      <c r="M547" s="1432"/>
      <c r="N547" s="1432"/>
      <c r="O547" s="1433"/>
      <c r="P547" s="1432"/>
      <c r="Q547" s="1432"/>
      <c r="R547" s="1432"/>
      <c r="S547" s="1432"/>
      <c r="T547" s="1432"/>
      <c r="U547" s="1432"/>
      <c r="V547" s="1432"/>
      <c r="W547" s="1432"/>
      <c r="X547" s="1432"/>
      <c r="Y547" s="1432"/>
      <c r="Z547" s="1432"/>
    </row>
    <row r="548" spans="1:26" ht="15.75" customHeight="1">
      <c r="A548" s="1433"/>
      <c r="B548" s="1432"/>
      <c r="C548" s="1433"/>
      <c r="D548" s="1433"/>
      <c r="E548" s="1432"/>
      <c r="F548" s="1432"/>
      <c r="G548" s="1432"/>
      <c r="H548" s="1432"/>
      <c r="I548" s="1432"/>
      <c r="J548" s="1432"/>
      <c r="K548" s="1432"/>
      <c r="L548" s="1432"/>
      <c r="M548" s="1432"/>
      <c r="N548" s="1432"/>
      <c r="O548" s="1433"/>
      <c r="P548" s="1432"/>
      <c r="Q548" s="1432"/>
      <c r="R548" s="1432"/>
      <c r="S548" s="1432"/>
      <c r="T548" s="1432"/>
      <c r="U548" s="1432"/>
      <c r="V548" s="1432"/>
      <c r="W548" s="1432"/>
      <c r="X548" s="1432"/>
      <c r="Y548" s="1432"/>
      <c r="Z548" s="1432"/>
    </row>
    <row r="549" spans="1:26" ht="15.75" customHeight="1">
      <c r="A549" s="1433"/>
      <c r="B549" s="1432"/>
      <c r="C549" s="1433"/>
      <c r="D549" s="1433"/>
      <c r="E549" s="1432"/>
      <c r="F549" s="1432"/>
      <c r="G549" s="1432"/>
      <c r="H549" s="1432"/>
      <c r="I549" s="1432"/>
      <c r="J549" s="1432"/>
      <c r="K549" s="1432"/>
      <c r="L549" s="1432"/>
      <c r="M549" s="1432"/>
      <c r="N549" s="1432"/>
      <c r="O549" s="1433"/>
      <c r="P549" s="1432"/>
      <c r="Q549" s="1432"/>
      <c r="R549" s="1432"/>
      <c r="S549" s="1432"/>
      <c r="T549" s="1432"/>
      <c r="U549" s="1432"/>
      <c r="V549" s="1432"/>
      <c r="W549" s="1432"/>
      <c r="X549" s="1432"/>
      <c r="Y549" s="1432"/>
      <c r="Z549" s="1432"/>
    </row>
    <row r="550" spans="1:26" ht="15.75" customHeight="1">
      <c r="A550" s="1433"/>
      <c r="B550" s="1432"/>
      <c r="C550" s="1433"/>
      <c r="D550" s="1433"/>
      <c r="E550" s="1432"/>
      <c r="F550" s="1432"/>
      <c r="G550" s="1432"/>
      <c r="H550" s="1432"/>
      <c r="I550" s="1432"/>
      <c r="J550" s="1432"/>
      <c r="K550" s="1432"/>
      <c r="L550" s="1432"/>
      <c r="M550" s="1432"/>
      <c r="N550" s="1432"/>
      <c r="O550" s="1433"/>
      <c r="P550" s="1432"/>
      <c r="Q550" s="1432"/>
      <c r="R550" s="1432"/>
      <c r="S550" s="1432"/>
      <c r="T550" s="1432"/>
      <c r="U550" s="1432"/>
      <c r="V550" s="1432"/>
      <c r="W550" s="1432"/>
      <c r="X550" s="1432"/>
      <c r="Y550" s="1432"/>
      <c r="Z550" s="1432"/>
    </row>
    <row r="551" spans="1:26" ht="15.75" customHeight="1">
      <c r="A551" s="1433"/>
      <c r="B551" s="1432"/>
      <c r="C551" s="1433"/>
      <c r="D551" s="1433"/>
      <c r="E551" s="1432"/>
      <c r="F551" s="1432"/>
      <c r="G551" s="1432"/>
      <c r="H551" s="1432"/>
      <c r="I551" s="1432"/>
      <c r="J551" s="1432"/>
      <c r="K551" s="1432"/>
      <c r="L551" s="1432"/>
      <c r="M551" s="1432"/>
      <c r="N551" s="1432"/>
      <c r="O551" s="1433"/>
      <c r="P551" s="1432"/>
      <c r="Q551" s="1432"/>
      <c r="R551" s="1432"/>
      <c r="S551" s="1432"/>
      <c r="T551" s="1432"/>
      <c r="U551" s="1432"/>
      <c r="V551" s="1432"/>
      <c r="W551" s="1432"/>
      <c r="X551" s="1432"/>
      <c r="Y551" s="1432"/>
      <c r="Z551" s="1432"/>
    </row>
    <row r="552" spans="1:26" ht="15.75" customHeight="1">
      <c r="A552" s="1433"/>
      <c r="B552" s="1432"/>
      <c r="C552" s="1433"/>
      <c r="D552" s="1433"/>
      <c r="E552" s="1432"/>
      <c r="F552" s="1432"/>
      <c r="G552" s="1432"/>
      <c r="H552" s="1432"/>
      <c r="I552" s="1432"/>
      <c r="J552" s="1432"/>
      <c r="K552" s="1432"/>
      <c r="L552" s="1432"/>
      <c r="M552" s="1432"/>
      <c r="N552" s="1432"/>
      <c r="O552" s="1433"/>
      <c r="P552" s="1432"/>
      <c r="Q552" s="1432"/>
      <c r="R552" s="1432"/>
      <c r="S552" s="1432"/>
      <c r="T552" s="1432"/>
      <c r="U552" s="1432"/>
      <c r="V552" s="1432"/>
      <c r="W552" s="1432"/>
      <c r="X552" s="1432"/>
      <c r="Y552" s="1432"/>
      <c r="Z552" s="1432"/>
    </row>
    <row r="553" spans="1:26" ht="15.75" customHeight="1">
      <c r="A553" s="1433"/>
      <c r="B553" s="1432"/>
      <c r="C553" s="1433"/>
      <c r="D553" s="1433"/>
      <c r="E553" s="1432"/>
      <c r="F553" s="1432"/>
      <c r="G553" s="1432"/>
      <c r="H553" s="1432"/>
      <c r="I553" s="1432"/>
      <c r="J553" s="1432"/>
      <c r="K553" s="1432"/>
      <c r="L553" s="1432"/>
      <c r="M553" s="1432"/>
      <c r="N553" s="1432"/>
      <c r="O553" s="1433"/>
      <c r="P553" s="1432"/>
      <c r="Q553" s="1432"/>
      <c r="R553" s="1432"/>
      <c r="S553" s="1432"/>
      <c r="T553" s="1432"/>
      <c r="U553" s="1432"/>
      <c r="V553" s="1432"/>
      <c r="W553" s="1432"/>
      <c r="X553" s="1432"/>
      <c r="Y553" s="1432"/>
      <c r="Z553" s="1432"/>
    </row>
    <row r="554" spans="1:26" ht="15.75" customHeight="1">
      <c r="A554" s="1433"/>
      <c r="B554" s="1432"/>
      <c r="C554" s="1433"/>
      <c r="D554" s="1433"/>
      <c r="E554" s="1432"/>
      <c r="F554" s="1432"/>
      <c r="G554" s="1432"/>
      <c r="H554" s="1432"/>
      <c r="I554" s="1432"/>
      <c r="J554" s="1432"/>
      <c r="K554" s="1432"/>
      <c r="L554" s="1432"/>
      <c r="M554" s="1432"/>
      <c r="N554" s="1432"/>
      <c r="O554" s="1433"/>
      <c r="P554" s="1432"/>
      <c r="Q554" s="1432"/>
      <c r="R554" s="1432"/>
      <c r="S554" s="1432"/>
      <c r="T554" s="1432"/>
      <c r="U554" s="1432"/>
      <c r="V554" s="1432"/>
      <c r="W554" s="1432"/>
      <c r="X554" s="1432"/>
      <c r="Y554" s="1432"/>
      <c r="Z554" s="1432"/>
    </row>
    <row r="555" spans="1:26" ht="15.75" customHeight="1">
      <c r="A555" s="1433"/>
      <c r="B555" s="1432"/>
      <c r="C555" s="1433"/>
      <c r="D555" s="1433"/>
      <c r="E555" s="1432"/>
      <c r="F555" s="1432"/>
      <c r="G555" s="1432"/>
      <c r="H555" s="1432"/>
      <c r="I555" s="1432"/>
      <c r="J555" s="1432"/>
      <c r="K555" s="1432"/>
      <c r="L555" s="1432"/>
      <c r="M555" s="1432"/>
      <c r="N555" s="1432"/>
      <c r="O555" s="1433"/>
      <c r="P555" s="1432"/>
      <c r="Q555" s="1432"/>
      <c r="R555" s="1432"/>
      <c r="S555" s="1432"/>
      <c r="T555" s="1432"/>
      <c r="U555" s="1432"/>
      <c r="V555" s="1432"/>
      <c r="W555" s="1432"/>
      <c r="X555" s="1432"/>
      <c r="Y555" s="1432"/>
      <c r="Z555" s="1432"/>
    </row>
    <row r="556" spans="1:26" ht="15.75" customHeight="1">
      <c r="A556" s="1433"/>
      <c r="B556" s="1432"/>
      <c r="C556" s="1433"/>
      <c r="D556" s="1433"/>
      <c r="E556" s="1432"/>
      <c r="F556" s="1432"/>
      <c r="G556" s="1432"/>
      <c r="H556" s="1432"/>
      <c r="I556" s="1432"/>
      <c r="J556" s="1432"/>
      <c r="K556" s="1432"/>
      <c r="L556" s="1432"/>
      <c r="M556" s="1432"/>
      <c r="N556" s="1432"/>
      <c r="O556" s="1433"/>
      <c r="P556" s="1432"/>
      <c r="Q556" s="1432"/>
      <c r="R556" s="1432"/>
      <c r="S556" s="1432"/>
      <c r="T556" s="1432"/>
      <c r="U556" s="1432"/>
      <c r="V556" s="1432"/>
      <c r="W556" s="1432"/>
      <c r="X556" s="1432"/>
      <c r="Y556" s="1432"/>
      <c r="Z556" s="1432"/>
    </row>
    <row r="557" spans="1:26" ht="15.75" customHeight="1">
      <c r="A557" s="1433"/>
      <c r="B557" s="1432"/>
      <c r="C557" s="1433"/>
      <c r="D557" s="1433"/>
      <c r="E557" s="1432"/>
      <c r="F557" s="1432"/>
      <c r="G557" s="1432"/>
      <c r="H557" s="1432"/>
      <c r="I557" s="1432"/>
      <c r="J557" s="1432"/>
      <c r="K557" s="1432"/>
      <c r="L557" s="1432"/>
      <c r="M557" s="1432"/>
      <c r="N557" s="1432"/>
      <c r="O557" s="1433"/>
      <c r="P557" s="1432"/>
      <c r="Q557" s="1432"/>
      <c r="R557" s="1432"/>
      <c r="S557" s="1432"/>
      <c r="T557" s="1432"/>
      <c r="U557" s="1432"/>
      <c r="V557" s="1432"/>
      <c r="W557" s="1432"/>
      <c r="X557" s="1432"/>
      <c r="Y557" s="1432"/>
      <c r="Z557" s="1432"/>
    </row>
    <row r="558" spans="1:26" ht="15.75" customHeight="1">
      <c r="A558" s="1433"/>
      <c r="B558" s="1432"/>
      <c r="C558" s="1433"/>
      <c r="D558" s="1433"/>
      <c r="E558" s="1432"/>
      <c r="F558" s="1432"/>
      <c r="G558" s="1432"/>
      <c r="H558" s="1432"/>
      <c r="I558" s="1432"/>
      <c r="J558" s="1432"/>
      <c r="K558" s="1432"/>
      <c r="L558" s="1432"/>
      <c r="M558" s="1432"/>
      <c r="N558" s="1432"/>
      <c r="O558" s="1433"/>
      <c r="P558" s="1432"/>
      <c r="Q558" s="1432"/>
      <c r="R558" s="1432"/>
      <c r="S558" s="1432"/>
      <c r="T558" s="1432"/>
      <c r="U558" s="1432"/>
      <c r="V558" s="1432"/>
      <c r="W558" s="1432"/>
      <c r="X558" s="1432"/>
      <c r="Y558" s="1432"/>
      <c r="Z558" s="1432"/>
    </row>
    <row r="559" spans="1:26" ht="15.75" customHeight="1">
      <c r="A559" s="1433"/>
      <c r="B559" s="1432"/>
      <c r="C559" s="1433"/>
      <c r="D559" s="1433"/>
      <c r="E559" s="1432"/>
      <c r="F559" s="1432"/>
      <c r="G559" s="1432"/>
      <c r="H559" s="1432"/>
      <c r="I559" s="1432"/>
      <c r="J559" s="1432"/>
      <c r="K559" s="1432"/>
      <c r="L559" s="1432"/>
      <c r="M559" s="1432"/>
      <c r="N559" s="1432"/>
      <c r="O559" s="1433"/>
      <c r="P559" s="1432"/>
      <c r="Q559" s="1432"/>
      <c r="R559" s="1432"/>
      <c r="S559" s="1432"/>
      <c r="T559" s="1432"/>
      <c r="U559" s="1432"/>
      <c r="V559" s="1432"/>
      <c r="W559" s="1432"/>
      <c r="X559" s="1432"/>
      <c r="Y559" s="1432"/>
      <c r="Z559" s="1432"/>
    </row>
    <row r="560" spans="1:26" ht="15.75" customHeight="1">
      <c r="A560" s="1433"/>
      <c r="B560" s="1432"/>
      <c r="C560" s="1433"/>
      <c r="D560" s="1433"/>
      <c r="E560" s="1432"/>
      <c r="F560" s="1432"/>
      <c r="G560" s="1432"/>
      <c r="H560" s="1432"/>
      <c r="I560" s="1432"/>
      <c r="J560" s="1432"/>
      <c r="K560" s="1432"/>
      <c r="L560" s="1432"/>
      <c r="M560" s="1432"/>
      <c r="N560" s="1432"/>
      <c r="O560" s="1433"/>
      <c r="P560" s="1432"/>
      <c r="Q560" s="1432"/>
      <c r="R560" s="1432"/>
      <c r="S560" s="1432"/>
      <c r="T560" s="1432"/>
      <c r="U560" s="1432"/>
      <c r="V560" s="1432"/>
      <c r="W560" s="1432"/>
      <c r="X560" s="1432"/>
      <c r="Y560" s="1432"/>
      <c r="Z560" s="1432"/>
    </row>
    <row r="561" spans="1:26" ht="15.75" customHeight="1">
      <c r="A561" s="1433"/>
      <c r="B561" s="1432"/>
      <c r="C561" s="1433"/>
      <c r="D561" s="1433"/>
      <c r="E561" s="1432"/>
      <c r="F561" s="1432"/>
      <c r="G561" s="1432"/>
      <c r="H561" s="1432"/>
      <c r="I561" s="1432"/>
      <c r="J561" s="1432"/>
      <c r="K561" s="1432"/>
      <c r="L561" s="1432"/>
      <c r="M561" s="1432"/>
      <c r="N561" s="1432"/>
      <c r="O561" s="1433"/>
      <c r="P561" s="1432"/>
      <c r="Q561" s="1432"/>
      <c r="R561" s="1432"/>
      <c r="S561" s="1432"/>
      <c r="T561" s="1432"/>
      <c r="U561" s="1432"/>
      <c r="V561" s="1432"/>
      <c r="W561" s="1432"/>
      <c r="X561" s="1432"/>
      <c r="Y561" s="1432"/>
      <c r="Z561" s="1432"/>
    </row>
    <row r="562" spans="1:26" ht="15.75" customHeight="1">
      <c r="A562" s="1433"/>
      <c r="B562" s="1432"/>
      <c r="C562" s="1433"/>
      <c r="D562" s="1433"/>
      <c r="E562" s="1432"/>
      <c r="F562" s="1432"/>
      <c r="G562" s="1432"/>
      <c r="H562" s="1432"/>
      <c r="I562" s="1432"/>
      <c r="J562" s="1432"/>
      <c r="K562" s="1432"/>
      <c r="L562" s="1432"/>
      <c r="M562" s="1432"/>
      <c r="N562" s="1432"/>
      <c r="O562" s="1433"/>
      <c r="P562" s="1432"/>
      <c r="Q562" s="1432"/>
      <c r="R562" s="1432"/>
      <c r="S562" s="1432"/>
      <c r="T562" s="1432"/>
      <c r="U562" s="1432"/>
      <c r="V562" s="1432"/>
      <c r="W562" s="1432"/>
      <c r="X562" s="1432"/>
      <c r="Y562" s="1432"/>
      <c r="Z562" s="1432"/>
    </row>
    <row r="563" spans="1:26" ht="15.75" customHeight="1">
      <c r="A563" s="1433"/>
      <c r="B563" s="1432"/>
      <c r="C563" s="1433"/>
      <c r="D563" s="1433"/>
      <c r="E563" s="1432"/>
      <c r="F563" s="1432"/>
      <c r="G563" s="1432"/>
      <c r="H563" s="1432"/>
      <c r="I563" s="1432"/>
      <c r="J563" s="1432"/>
      <c r="K563" s="1432"/>
      <c r="L563" s="1432"/>
      <c r="M563" s="1432"/>
      <c r="N563" s="1432"/>
      <c r="O563" s="1433"/>
      <c r="P563" s="1432"/>
      <c r="Q563" s="1432"/>
      <c r="R563" s="1432"/>
      <c r="S563" s="1432"/>
      <c r="T563" s="1432"/>
      <c r="U563" s="1432"/>
      <c r="V563" s="1432"/>
      <c r="W563" s="1432"/>
      <c r="X563" s="1432"/>
      <c r="Y563" s="1432"/>
      <c r="Z563" s="1432"/>
    </row>
    <row r="564" spans="1:26" ht="15.75" customHeight="1">
      <c r="A564" s="1433"/>
      <c r="B564" s="1432"/>
      <c r="C564" s="1433"/>
      <c r="D564" s="1433"/>
      <c r="E564" s="1432"/>
      <c r="F564" s="1432"/>
      <c r="G564" s="1432"/>
      <c r="H564" s="1432"/>
      <c r="I564" s="1432"/>
      <c r="J564" s="1432"/>
      <c r="K564" s="1432"/>
      <c r="L564" s="1432"/>
      <c r="M564" s="1432"/>
      <c r="N564" s="1432"/>
      <c r="O564" s="1433"/>
      <c r="P564" s="1432"/>
      <c r="Q564" s="1432"/>
      <c r="R564" s="1432"/>
      <c r="S564" s="1432"/>
      <c r="T564" s="1432"/>
      <c r="U564" s="1432"/>
      <c r="V564" s="1432"/>
      <c r="W564" s="1432"/>
      <c r="X564" s="1432"/>
      <c r="Y564" s="1432"/>
      <c r="Z564" s="1432"/>
    </row>
    <row r="565" spans="1:26" ht="15.75" customHeight="1">
      <c r="A565" s="1433"/>
      <c r="B565" s="1432"/>
      <c r="C565" s="1433"/>
      <c r="D565" s="1433"/>
      <c r="E565" s="1432"/>
      <c r="F565" s="1432"/>
      <c r="G565" s="1432"/>
      <c r="H565" s="1432"/>
      <c r="I565" s="1432"/>
      <c r="J565" s="1432"/>
      <c r="K565" s="1432"/>
      <c r="L565" s="1432"/>
      <c r="M565" s="1432"/>
      <c r="N565" s="1432"/>
      <c r="O565" s="1433"/>
      <c r="P565" s="1432"/>
      <c r="Q565" s="1432"/>
      <c r="R565" s="1432"/>
      <c r="S565" s="1432"/>
      <c r="T565" s="1432"/>
      <c r="U565" s="1432"/>
      <c r="V565" s="1432"/>
      <c r="W565" s="1432"/>
      <c r="X565" s="1432"/>
      <c r="Y565" s="1432"/>
      <c r="Z565" s="1432"/>
    </row>
    <row r="566" spans="1:26" ht="15.75" customHeight="1">
      <c r="A566" s="1433"/>
      <c r="B566" s="1432"/>
      <c r="C566" s="1433"/>
      <c r="D566" s="1433"/>
      <c r="E566" s="1432"/>
      <c r="F566" s="1432"/>
      <c r="G566" s="1432"/>
      <c r="H566" s="1432"/>
      <c r="I566" s="1432"/>
      <c r="J566" s="1432"/>
      <c r="K566" s="1432"/>
      <c r="L566" s="1432"/>
      <c r="M566" s="1432"/>
      <c r="N566" s="1432"/>
      <c r="O566" s="1433"/>
      <c r="P566" s="1432"/>
      <c r="Q566" s="1432"/>
      <c r="R566" s="1432"/>
      <c r="S566" s="1432"/>
      <c r="T566" s="1432"/>
      <c r="U566" s="1432"/>
      <c r="V566" s="1432"/>
      <c r="W566" s="1432"/>
      <c r="X566" s="1432"/>
      <c r="Y566" s="1432"/>
      <c r="Z566" s="1432"/>
    </row>
    <row r="567" spans="1:26" ht="15.75" customHeight="1">
      <c r="A567" s="1433"/>
      <c r="B567" s="1432"/>
      <c r="C567" s="1433"/>
      <c r="D567" s="1433"/>
      <c r="E567" s="1432"/>
      <c r="F567" s="1432"/>
      <c r="G567" s="1432"/>
      <c r="H567" s="1432"/>
      <c r="I567" s="1432"/>
      <c r="J567" s="1432"/>
      <c r="K567" s="1432"/>
      <c r="L567" s="1432"/>
      <c r="M567" s="1432"/>
      <c r="N567" s="1432"/>
      <c r="O567" s="1433"/>
      <c r="P567" s="1432"/>
      <c r="Q567" s="1432"/>
      <c r="R567" s="1432"/>
      <c r="S567" s="1432"/>
      <c r="T567" s="1432"/>
      <c r="U567" s="1432"/>
      <c r="V567" s="1432"/>
      <c r="W567" s="1432"/>
      <c r="X567" s="1432"/>
      <c r="Y567" s="1432"/>
      <c r="Z567" s="1432"/>
    </row>
    <row r="568" spans="1:26" ht="15.75" customHeight="1">
      <c r="A568" s="1433"/>
      <c r="B568" s="1432"/>
      <c r="C568" s="1433"/>
      <c r="D568" s="1433"/>
      <c r="E568" s="1432"/>
      <c r="F568" s="1432"/>
      <c r="G568" s="1432"/>
      <c r="H568" s="1432"/>
      <c r="I568" s="1432"/>
      <c r="J568" s="1432"/>
      <c r="K568" s="1432"/>
      <c r="L568" s="1432"/>
      <c r="M568" s="1432"/>
      <c r="N568" s="1432"/>
      <c r="O568" s="1433"/>
      <c r="P568" s="1432"/>
      <c r="Q568" s="1432"/>
      <c r="R568" s="1432"/>
      <c r="S568" s="1432"/>
      <c r="T568" s="1432"/>
      <c r="U568" s="1432"/>
      <c r="V568" s="1432"/>
      <c r="W568" s="1432"/>
      <c r="X568" s="1432"/>
      <c r="Y568" s="1432"/>
      <c r="Z568" s="1432"/>
    </row>
    <row r="569" spans="1:26" ht="15.75" customHeight="1">
      <c r="A569" s="1433"/>
      <c r="B569" s="1432"/>
      <c r="C569" s="1433"/>
      <c r="D569" s="1433"/>
      <c r="E569" s="1432"/>
      <c r="F569" s="1432"/>
      <c r="G569" s="1432"/>
      <c r="H569" s="1432"/>
      <c r="I569" s="1432"/>
      <c r="J569" s="1432"/>
      <c r="K569" s="1432"/>
      <c r="L569" s="1432"/>
      <c r="M569" s="1432"/>
      <c r="N569" s="1432"/>
      <c r="O569" s="1433"/>
      <c r="P569" s="1432"/>
      <c r="Q569" s="1432"/>
      <c r="R569" s="1432"/>
      <c r="S569" s="1432"/>
      <c r="T569" s="1432"/>
      <c r="U569" s="1432"/>
      <c r="V569" s="1432"/>
      <c r="W569" s="1432"/>
      <c r="X569" s="1432"/>
      <c r="Y569" s="1432"/>
      <c r="Z569" s="1432"/>
    </row>
    <row r="570" spans="1:26" ht="15.75" customHeight="1">
      <c r="A570" s="1433"/>
      <c r="B570" s="1432"/>
      <c r="C570" s="1433"/>
      <c r="D570" s="1433"/>
      <c r="E570" s="1432"/>
      <c r="F570" s="1432"/>
      <c r="G570" s="1432"/>
      <c r="H570" s="1432"/>
      <c r="I570" s="1432"/>
      <c r="J570" s="1432"/>
      <c r="K570" s="1432"/>
      <c r="L570" s="1432"/>
      <c r="M570" s="1432"/>
      <c r="N570" s="1432"/>
      <c r="O570" s="1433"/>
      <c r="P570" s="1432"/>
      <c r="Q570" s="1432"/>
      <c r="R570" s="1432"/>
      <c r="S570" s="1432"/>
      <c r="T570" s="1432"/>
      <c r="U570" s="1432"/>
      <c r="V570" s="1432"/>
      <c r="W570" s="1432"/>
      <c r="X570" s="1432"/>
      <c r="Y570" s="1432"/>
      <c r="Z570" s="1432"/>
    </row>
    <row r="571" spans="1:26" ht="15.75" customHeight="1">
      <c r="A571" s="1433"/>
      <c r="B571" s="1432"/>
      <c r="C571" s="1433"/>
      <c r="D571" s="1433"/>
      <c r="E571" s="1432"/>
      <c r="F571" s="1432"/>
      <c r="G571" s="1432"/>
      <c r="H571" s="1432"/>
      <c r="I571" s="1432"/>
      <c r="J571" s="1432"/>
      <c r="K571" s="1432"/>
      <c r="L571" s="1432"/>
      <c r="M571" s="1432"/>
      <c r="N571" s="1432"/>
      <c r="O571" s="1433"/>
      <c r="P571" s="1432"/>
      <c r="Q571" s="1432"/>
      <c r="R571" s="1432"/>
      <c r="S571" s="1432"/>
      <c r="T571" s="1432"/>
      <c r="U571" s="1432"/>
      <c r="V571" s="1432"/>
      <c r="W571" s="1432"/>
      <c r="X571" s="1432"/>
      <c r="Y571" s="1432"/>
      <c r="Z571" s="1432"/>
    </row>
    <row r="572" spans="1:26" ht="15.75" customHeight="1">
      <c r="A572" s="1433"/>
      <c r="B572" s="1432"/>
      <c r="C572" s="1433"/>
      <c r="D572" s="1433"/>
      <c r="E572" s="1432"/>
      <c r="F572" s="1432"/>
      <c r="G572" s="1432"/>
      <c r="H572" s="1432"/>
      <c r="I572" s="1432"/>
      <c r="J572" s="1432"/>
      <c r="K572" s="1432"/>
      <c r="L572" s="1432"/>
      <c r="M572" s="1432"/>
      <c r="N572" s="1432"/>
      <c r="O572" s="1433"/>
      <c r="P572" s="1432"/>
      <c r="Q572" s="1432"/>
      <c r="R572" s="1432"/>
      <c r="S572" s="1432"/>
      <c r="T572" s="1432"/>
      <c r="U572" s="1432"/>
      <c r="V572" s="1432"/>
      <c r="W572" s="1432"/>
      <c r="X572" s="1432"/>
      <c r="Y572" s="1432"/>
      <c r="Z572" s="1432"/>
    </row>
    <row r="573" spans="1:26" ht="15.75" customHeight="1">
      <c r="A573" s="1433"/>
      <c r="B573" s="1432"/>
      <c r="C573" s="1433"/>
      <c r="D573" s="1433"/>
      <c r="E573" s="1432"/>
      <c r="F573" s="1432"/>
      <c r="G573" s="1432"/>
      <c r="H573" s="1432"/>
      <c r="I573" s="1432"/>
      <c r="J573" s="1432"/>
      <c r="K573" s="1432"/>
      <c r="L573" s="1432"/>
      <c r="M573" s="1432"/>
      <c r="N573" s="1432"/>
      <c r="O573" s="1433"/>
      <c r="P573" s="1432"/>
      <c r="Q573" s="1432"/>
      <c r="R573" s="1432"/>
      <c r="S573" s="1432"/>
      <c r="T573" s="1432"/>
      <c r="U573" s="1432"/>
      <c r="V573" s="1432"/>
      <c r="W573" s="1432"/>
      <c r="X573" s="1432"/>
      <c r="Y573" s="1432"/>
      <c r="Z573" s="1432"/>
    </row>
    <row r="574" spans="1:26" ht="15.75" customHeight="1">
      <c r="A574" s="1433"/>
      <c r="B574" s="1432"/>
      <c r="C574" s="1433"/>
      <c r="D574" s="1433"/>
      <c r="E574" s="1432"/>
      <c r="F574" s="1432"/>
      <c r="G574" s="1432"/>
      <c r="H574" s="1432"/>
      <c r="I574" s="1432"/>
      <c r="J574" s="1432"/>
      <c r="K574" s="1432"/>
      <c r="L574" s="1432"/>
      <c r="M574" s="1432"/>
      <c r="N574" s="1432"/>
      <c r="O574" s="1433"/>
      <c r="P574" s="1432"/>
      <c r="Q574" s="1432"/>
      <c r="R574" s="1432"/>
      <c r="S574" s="1432"/>
      <c r="T574" s="1432"/>
      <c r="U574" s="1432"/>
      <c r="V574" s="1432"/>
      <c r="W574" s="1432"/>
      <c r="X574" s="1432"/>
      <c r="Y574" s="1432"/>
      <c r="Z574" s="1432"/>
    </row>
    <row r="575" spans="1:26" ht="15.75" customHeight="1">
      <c r="A575" s="1433"/>
      <c r="B575" s="1432"/>
      <c r="C575" s="1433"/>
      <c r="D575" s="1433"/>
      <c r="E575" s="1432"/>
      <c r="F575" s="1432"/>
      <c r="G575" s="1432"/>
      <c r="H575" s="1432"/>
      <c r="I575" s="1432"/>
      <c r="J575" s="1432"/>
      <c r="K575" s="1432"/>
      <c r="L575" s="1432"/>
      <c r="M575" s="1432"/>
      <c r="N575" s="1432"/>
      <c r="O575" s="1433"/>
      <c r="P575" s="1432"/>
      <c r="Q575" s="1432"/>
      <c r="R575" s="1432"/>
      <c r="S575" s="1432"/>
      <c r="T575" s="1432"/>
      <c r="U575" s="1432"/>
      <c r="V575" s="1432"/>
      <c r="W575" s="1432"/>
      <c r="X575" s="1432"/>
      <c r="Y575" s="1432"/>
      <c r="Z575" s="1432"/>
    </row>
    <row r="576" spans="1:26" ht="15.75" customHeight="1">
      <c r="A576" s="1433"/>
      <c r="B576" s="1432"/>
      <c r="C576" s="1433"/>
      <c r="D576" s="1433"/>
      <c r="E576" s="1432"/>
      <c r="F576" s="1432"/>
      <c r="G576" s="1432"/>
      <c r="H576" s="1432"/>
      <c r="I576" s="1432"/>
      <c r="J576" s="1432"/>
      <c r="K576" s="1432"/>
      <c r="L576" s="1432"/>
      <c r="M576" s="1432"/>
      <c r="N576" s="1432"/>
      <c r="O576" s="1433"/>
      <c r="P576" s="1432"/>
      <c r="Q576" s="1432"/>
      <c r="R576" s="1432"/>
      <c r="S576" s="1432"/>
      <c r="T576" s="1432"/>
      <c r="U576" s="1432"/>
      <c r="V576" s="1432"/>
      <c r="W576" s="1432"/>
      <c r="X576" s="1432"/>
      <c r="Y576" s="1432"/>
      <c r="Z576" s="1432"/>
    </row>
    <row r="577" spans="1:26" ht="15.75" customHeight="1">
      <c r="A577" s="1433"/>
      <c r="B577" s="1432"/>
      <c r="C577" s="1433"/>
      <c r="D577" s="1433"/>
      <c r="E577" s="1432"/>
      <c r="F577" s="1432"/>
      <c r="G577" s="1432"/>
      <c r="H577" s="1432"/>
      <c r="I577" s="1432"/>
      <c r="J577" s="1432"/>
      <c r="K577" s="1432"/>
      <c r="L577" s="1432"/>
      <c r="M577" s="1432"/>
      <c r="N577" s="1432"/>
      <c r="O577" s="1433"/>
      <c r="P577" s="1432"/>
      <c r="Q577" s="1432"/>
      <c r="R577" s="1432"/>
      <c r="S577" s="1432"/>
      <c r="T577" s="1432"/>
      <c r="U577" s="1432"/>
      <c r="V577" s="1432"/>
      <c r="W577" s="1432"/>
      <c r="X577" s="1432"/>
      <c r="Y577" s="1432"/>
      <c r="Z577" s="1432"/>
    </row>
    <row r="578" spans="1:26" ht="15.75" customHeight="1">
      <c r="A578" s="1433"/>
      <c r="B578" s="1432"/>
      <c r="C578" s="1433"/>
      <c r="D578" s="1433"/>
      <c r="E578" s="1432"/>
      <c r="F578" s="1432"/>
      <c r="G578" s="1432"/>
      <c r="H578" s="1432"/>
      <c r="I578" s="1432"/>
      <c r="J578" s="1432"/>
      <c r="K578" s="1432"/>
      <c r="L578" s="1432"/>
      <c r="M578" s="1432"/>
      <c r="N578" s="1432"/>
      <c r="O578" s="1433"/>
      <c r="P578" s="1432"/>
      <c r="Q578" s="1432"/>
      <c r="R578" s="1432"/>
      <c r="S578" s="1432"/>
      <c r="T578" s="1432"/>
      <c r="U578" s="1432"/>
      <c r="V578" s="1432"/>
      <c r="W578" s="1432"/>
      <c r="X578" s="1432"/>
      <c r="Y578" s="1432"/>
      <c r="Z578" s="1432"/>
    </row>
    <row r="579" spans="1:26" ht="15.75" customHeight="1">
      <c r="A579" s="1433"/>
      <c r="B579" s="1432"/>
      <c r="C579" s="1433"/>
      <c r="D579" s="1433"/>
      <c r="E579" s="1432"/>
      <c r="F579" s="1432"/>
      <c r="G579" s="1432"/>
      <c r="H579" s="1432"/>
      <c r="I579" s="1432"/>
      <c r="J579" s="1432"/>
      <c r="K579" s="1432"/>
      <c r="L579" s="1432"/>
      <c r="M579" s="1432"/>
      <c r="N579" s="1432"/>
      <c r="O579" s="1433"/>
      <c r="P579" s="1432"/>
      <c r="Q579" s="1432"/>
      <c r="R579" s="1432"/>
      <c r="S579" s="1432"/>
      <c r="T579" s="1432"/>
      <c r="U579" s="1432"/>
      <c r="V579" s="1432"/>
      <c r="W579" s="1432"/>
      <c r="X579" s="1432"/>
      <c r="Y579" s="1432"/>
      <c r="Z579" s="1432"/>
    </row>
    <row r="580" spans="1:26" ht="15.75" customHeight="1">
      <c r="A580" s="1433"/>
      <c r="B580" s="1432"/>
      <c r="C580" s="1433"/>
      <c r="D580" s="1433"/>
      <c r="E580" s="1432"/>
      <c r="F580" s="1432"/>
      <c r="G580" s="1432"/>
      <c r="H580" s="1432"/>
      <c r="I580" s="1432"/>
      <c r="J580" s="1432"/>
      <c r="K580" s="1432"/>
      <c r="L580" s="1432"/>
      <c r="M580" s="1432"/>
      <c r="N580" s="1432"/>
      <c r="O580" s="1433"/>
      <c r="P580" s="1432"/>
      <c r="Q580" s="1432"/>
      <c r="R580" s="1432"/>
      <c r="S580" s="1432"/>
      <c r="T580" s="1432"/>
      <c r="U580" s="1432"/>
      <c r="V580" s="1432"/>
      <c r="W580" s="1432"/>
      <c r="X580" s="1432"/>
      <c r="Y580" s="1432"/>
      <c r="Z580" s="1432"/>
    </row>
    <row r="581" spans="1:26" ht="15.75" customHeight="1">
      <c r="A581" s="1433"/>
      <c r="B581" s="1432"/>
      <c r="C581" s="1433"/>
      <c r="D581" s="1433"/>
      <c r="E581" s="1432"/>
      <c r="F581" s="1432"/>
      <c r="G581" s="1432"/>
      <c r="H581" s="1432"/>
      <c r="I581" s="1432"/>
      <c r="J581" s="1432"/>
      <c r="K581" s="1432"/>
      <c r="L581" s="1432"/>
      <c r="M581" s="1432"/>
      <c r="N581" s="1432"/>
      <c r="O581" s="1433"/>
      <c r="P581" s="1432"/>
      <c r="Q581" s="1432"/>
      <c r="R581" s="1432"/>
      <c r="S581" s="1432"/>
      <c r="T581" s="1432"/>
      <c r="U581" s="1432"/>
      <c r="V581" s="1432"/>
      <c r="W581" s="1432"/>
      <c r="X581" s="1432"/>
      <c r="Y581" s="1432"/>
      <c r="Z581" s="1432"/>
    </row>
    <row r="582" spans="1:26" ht="15.75" customHeight="1">
      <c r="A582" s="1433"/>
      <c r="B582" s="1432"/>
      <c r="C582" s="1433"/>
      <c r="D582" s="1433"/>
      <c r="E582" s="1432"/>
      <c r="F582" s="1432"/>
      <c r="G582" s="1432"/>
      <c r="H582" s="1432"/>
      <c r="I582" s="1432"/>
      <c r="J582" s="1432"/>
      <c r="K582" s="1432"/>
      <c r="L582" s="1432"/>
      <c r="M582" s="1432"/>
      <c r="N582" s="1432"/>
      <c r="O582" s="1433"/>
      <c r="P582" s="1432"/>
      <c r="Q582" s="1432"/>
      <c r="R582" s="1432"/>
      <c r="S582" s="1432"/>
      <c r="T582" s="1432"/>
      <c r="U582" s="1432"/>
      <c r="V582" s="1432"/>
      <c r="W582" s="1432"/>
      <c r="X582" s="1432"/>
      <c r="Y582" s="1432"/>
      <c r="Z582" s="1432"/>
    </row>
    <row r="583" spans="1:26" ht="15.75" customHeight="1">
      <c r="A583" s="1433"/>
      <c r="B583" s="1432"/>
      <c r="C583" s="1433"/>
      <c r="D583" s="1433"/>
      <c r="E583" s="1432"/>
      <c r="F583" s="1432"/>
      <c r="G583" s="1432"/>
      <c r="H583" s="1432"/>
      <c r="I583" s="1432"/>
      <c r="J583" s="1432"/>
      <c r="K583" s="1432"/>
      <c r="L583" s="1432"/>
      <c r="M583" s="1432"/>
      <c r="N583" s="1432"/>
      <c r="O583" s="1433"/>
      <c r="P583" s="1432"/>
      <c r="Q583" s="1432"/>
      <c r="R583" s="1432"/>
      <c r="S583" s="1432"/>
      <c r="T583" s="1432"/>
      <c r="U583" s="1432"/>
      <c r="V583" s="1432"/>
      <c r="W583" s="1432"/>
      <c r="X583" s="1432"/>
      <c r="Y583" s="1432"/>
      <c r="Z583" s="1432"/>
    </row>
    <row r="584" spans="1:26" ht="15.75" customHeight="1">
      <c r="A584" s="1433"/>
      <c r="B584" s="1432"/>
      <c r="C584" s="1433"/>
      <c r="D584" s="1433"/>
      <c r="E584" s="1432"/>
      <c r="F584" s="1432"/>
      <c r="G584" s="1432"/>
      <c r="H584" s="1432"/>
      <c r="I584" s="1432"/>
      <c r="J584" s="1432"/>
      <c r="K584" s="1432"/>
      <c r="L584" s="1432"/>
      <c r="M584" s="1432"/>
      <c r="N584" s="1432"/>
      <c r="O584" s="1433"/>
      <c r="P584" s="1432"/>
      <c r="Q584" s="1432"/>
      <c r="R584" s="1432"/>
      <c r="S584" s="1432"/>
      <c r="T584" s="1432"/>
      <c r="U584" s="1432"/>
      <c r="V584" s="1432"/>
      <c r="W584" s="1432"/>
      <c r="X584" s="1432"/>
      <c r="Y584" s="1432"/>
      <c r="Z584" s="1432"/>
    </row>
    <row r="585" spans="1:26" ht="15.75" customHeight="1">
      <c r="A585" s="1433"/>
      <c r="B585" s="1432"/>
      <c r="C585" s="1433"/>
      <c r="D585" s="1433"/>
      <c r="E585" s="1432"/>
      <c r="F585" s="1432"/>
      <c r="G585" s="1432"/>
      <c r="H585" s="1432"/>
      <c r="I585" s="1432"/>
      <c r="J585" s="1432"/>
      <c r="K585" s="1432"/>
      <c r="L585" s="1432"/>
      <c r="M585" s="1432"/>
      <c r="N585" s="1432"/>
      <c r="O585" s="1433"/>
      <c r="P585" s="1432"/>
      <c r="Q585" s="1432"/>
      <c r="R585" s="1432"/>
      <c r="S585" s="1432"/>
      <c r="T585" s="1432"/>
      <c r="U585" s="1432"/>
      <c r="V585" s="1432"/>
      <c r="W585" s="1432"/>
      <c r="X585" s="1432"/>
      <c r="Y585" s="1432"/>
      <c r="Z585" s="1432"/>
    </row>
    <row r="586" spans="1:26" ht="15.75" customHeight="1">
      <c r="A586" s="1433"/>
      <c r="B586" s="1432"/>
      <c r="C586" s="1433"/>
      <c r="D586" s="1433"/>
      <c r="E586" s="1432"/>
      <c r="F586" s="1432"/>
      <c r="G586" s="1432"/>
      <c r="H586" s="1432"/>
      <c r="I586" s="1432"/>
      <c r="J586" s="1432"/>
      <c r="K586" s="1432"/>
      <c r="L586" s="1432"/>
      <c r="M586" s="1432"/>
      <c r="N586" s="1432"/>
      <c r="O586" s="1433"/>
      <c r="P586" s="1432"/>
      <c r="Q586" s="1432"/>
      <c r="R586" s="1432"/>
      <c r="S586" s="1432"/>
      <c r="T586" s="1432"/>
      <c r="U586" s="1432"/>
      <c r="V586" s="1432"/>
      <c r="W586" s="1432"/>
      <c r="X586" s="1432"/>
      <c r="Y586" s="1432"/>
      <c r="Z586" s="1432"/>
    </row>
    <row r="587" spans="1:26" ht="15.75" customHeight="1">
      <c r="A587" s="1433"/>
      <c r="B587" s="1432"/>
      <c r="C587" s="1433"/>
      <c r="D587" s="1433"/>
      <c r="E587" s="1432"/>
      <c r="F587" s="1432"/>
      <c r="G587" s="1432"/>
      <c r="H587" s="1432"/>
      <c r="I587" s="1432"/>
      <c r="J587" s="1432"/>
      <c r="K587" s="1432"/>
      <c r="L587" s="1432"/>
      <c r="M587" s="1432"/>
      <c r="N587" s="1432"/>
      <c r="O587" s="1433"/>
      <c r="P587" s="1432"/>
      <c r="Q587" s="1432"/>
      <c r="R587" s="1432"/>
      <c r="S587" s="1432"/>
      <c r="T587" s="1432"/>
      <c r="U587" s="1432"/>
      <c r="V587" s="1432"/>
      <c r="W587" s="1432"/>
      <c r="X587" s="1432"/>
      <c r="Y587" s="1432"/>
      <c r="Z587" s="1432"/>
    </row>
    <row r="588" spans="1:26" ht="15.75" customHeight="1">
      <c r="A588" s="1433"/>
      <c r="B588" s="1432"/>
      <c r="C588" s="1433"/>
      <c r="D588" s="1433"/>
      <c r="E588" s="1432"/>
      <c r="F588" s="1432"/>
      <c r="G588" s="1432"/>
      <c r="H588" s="1432"/>
      <c r="I588" s="1432"/>
      <c r="J588" s="1432"/>
      <c r="K588" s="1432"/>
      <c r="L588" s="1432"/>
      <c r="M588" s="1432"/>
      <c r="N588" s="1432"/>
      <c r="O588" s="1433"/>
      <c r="P588" s="1432"/>
      <c r="Q588" s="1432"/>
      <c r="R588" s="1432"/>
      <c r="S588" s="1432"/>
      <c r="T588" s="1432"/>
      <c r="U588" s="1432"/>
      <c r="V588" s="1432"/>
      <c r="W588" s="1432"/>
      <c r="X588" s="1432"/>
      <c r="Y588" s="1432"/>
      <c r="Z588" s="1432"/>
    </row>
    <row r="589" spans="1:26" ht="15.75" customHeight="1">
      <c r="A589" s="1433"/>
      <c r="B589" s="1432"/>
      <c r="C589" s="1433"/>
      <c r="D589" s="1433"/>
      <c r="E589" s="1432"/>
      <c r="F589" s="1432"/>
      <c r="G589" s="1432"/>
      <c r="H589" s="1432"/>
      <c r="I589" s="1432"/>
      <c r="J589" s="1432"/>
      <c r="K589" s="1432"/>
      <c r="L589" s="1432"/>
      <c r="M589" s="1432"/>
      <c r="N589" s="1432"/>
      <c r="O589" s="1433"/>
      <c r="P589" s="1432"/>
      <c r="Q589" s="1432"/>
      <c r="R589" s="1432"/>
      <c r="S589" s="1432"/>
      <c r="T589" s="1432"/>
      <c r="U589" s="1432"/>
      <c r="V589" s="1432"/>
      <c r="W589" s="1432"/>
      <c r="X589" s="1432"/>
      <c r="Y589" s="1432"/>
      <c r="Z589" s="1432"/>
    </row>
    <row r="590" spans="1:26" ht="15.75" customHeight="1">
      <c r="A590" s="1433"/>
      <c r="B590" s="1432"/>
      <c r="C590" s="1433"/>
      <c r="D590" s="1433"/>
      <c r="E590" s="1432"/>
      <c r="F590" s="1432"/>
      <c r="G590" s="1432"/>
      <c r="H590" s="1432"/>
      <c r="I590" s="1432"/>
      <c r="J590" s="1432"/>
      <c r="K590" s="1432"/>
      <c r="L590" s="1432"/>
      <c r="M590" s="1432"/>
      <c r="N590" s="1432"/>
      <c r="O590" s="1433"/>
      <c r="P590" s="1432"/>
      <c r="Q590" s="1432"/>
      <c r="R590" s="1432"/>
      <c r="S590" s="1432"/>
      <c r="T590" s="1432"/>
      <c r="U590" s="1432"/>
      <c r="V590" s="1432"/>
      <c r="W590" s="1432"/>
      <c r="X590" s="1432"/>
      <c r="Y590" s="1432"/>
      <c r="Z590" s="1432"/>
    </row>
    <row r="591" spans="1:26" ht="15.75" customHeight="1">
      <c r="A591" s="1433"/>
      <c r="B591" s="1432"/>
      <c r="C591" s="1433"/>
      <c r="D591" s="1433"/>
      <c r="E591" s="1432"/>
      <c r="F591" s="1432"/>
      <c r="G591" s="1432"/>
      <c r="H591" s="1432"/>
      <c r="I591" s="1432"/>
      <c r="J591" s="1432"/>
      <c r="K591" s="1432"/>
      <c r="L591" s="1432"/>
      <c r="M591" s="1432"/>
      <c r="N591" s="1432"/>
      <c r="O591" s="1433"/>
      <c r="P591" s="1432"/>
      <c r="Q591" s="1432"/>
      <c r="R591" s="1432"/>
      <c r="S591" s="1432"/>
      <c r="T591" s="1432"/>
      <c r="U591" s="1432"/>
      <c r="V591" s="1432"/>
      <c r="W591" s="1432"/>
      <c r="X591" s="1432"/>
      <c r="Y591" s="1432"/>
      <c r="Z591" s="1432"/>
    </row>
    <row r="592" spans="1:26" ht="15.75" customHeight="1">
      <c r="A592" s="1433"/>
      <c r="B592" s="1432"/>
      <c r="C592" s="1433"/>
      <c r="D592" s="1433"/>
      <c r="E592" s="1432"/>
      <c r="F592" s="1432"/>
      <c r="G592" s="1432"/>
      <c r="H592" s="1432"/>
      <c r="I592" s="1432"/>
      <c r="J592" s="1432"/>
      <c r="K592" s="1432"/>
      <c r="L592" s="1432"/>
      <c r="M592" s="1432"/>
      <c r="N592" s="1432"/>
      <c r="O592" s="1433"/>
      <c r="P592" s="1432"/>
      <c r="Q592" s="1432"/>
      <c r="R592" s="1432"/>
      <c r="S592" s="1432"/>
      <c r="T592" s="1432"/>
      <c r="U592" s="1432"/>
      <c r="V592" s="1432"/>
      <c r="W592" s="1432"/>
      <c r="X592" s="1432"/>
      <c r="Y592" s="1432"/>
      <c r="Z592" s="1432"/>
    </row>
    <row r="593" spans="1:26" ht="15.75" customHeight="1">
      <c r="A593" s="1433"/>
      <c r="B593" s="1432"/>
      <c r="C593" s="1433"/>
      <c r="D593" s="1433"/>
      <c r="E593" s="1432"/>
      <c r="F593" s="1432"/>
      <c r="G593" s="1432"/>
      <c r="H593" s="1432"/>
      <c r="I593" s="1432"/>
      <c r="J593" s="1432"/>
      <c r="K593" s="1432"/>
      <c r="L593" s="1432"/>
      <c r="M593" s="1432"/>
      <c r="N593" s="1432"/>
      <c r="O593" s="1433"/>
      <c r="P593" s="1432"/>
      <c r="Q593" s="1432"/>
      <c r="R593" s="1432"/>
      <c r="S593" s="1432"/>
      <c r="T593" s="1432"/>
      <c r="U593" s="1432"/>
      <c r="V593" s="1432"/>
      <c r="W593" s="1432"/>
      <c r="X593" s="1432"/>
      <c r="Y593" s="1432"/>
      <c r="Z593" s="1432"/>
    </row>
    <row r="594" spans="1:26" ht="15.75" customHeight="1">
      <c r="A594" s="1433"/>
      <c r="B594" s="1432"/>
      <c r="C594" s="1433"/>
      <c r="D594" s="1433"/>
      <c r="E594" s="1432"/>
      <c r="F594" s="1432"/>
      <c r="G594" s="1432"/>
      <c r="H594" s="1432"/>
      <c r="I594" s="1432"/>
      <c r="J594" s="1432"/>
      <c r="K594" s="1432"/>
      <c r="L594" s="1432"/>
      <c r="M594" s="1432"/>
      <c r="N594" s="1432"/>
      <c r="O594" s="1433"/>
      <c r="P594" s="1432"/>
      <c r="Q594" s="1432"/>
      <c r="R594" s="1432"/>
      <c r="S594" s="1432"/>
      <c r="T594" s="1432"/>
      <c r="U594" s="1432"/>
      <c r="V594" s="1432"/>
      <c r="W594" s="1432"/>
      <c r="X594" s="1432"/>
      <c r="Y594" s="1432"/>
      <c r="Z594" s="1432"/>
    </row>
    <row r="595" spans="1:26" ht="15.75" customHeight="1">
      <c r="A595" s="1433"/>
      <c r="B595" s="1432"/>
      <c r="C595" s="1433"/>
      <c r="D595" s="1433"/>
      <c r="E595" s="1432"/>
      <c r="F595" s="1432"/>
      <c r="G595" s="1432"/>
      <c r="H595" s="1432"/>
      <c r="I595" s="1432"/>
      <c r="J595" s="1432"/>
      <c r="K595" s="1432"/>
      <c r="L595" s="1432"/>
      <c r="M595" s="1432"/>
      <c r="N595" s="1432"/>
      <c r="O595" s="1433"/>
      <c r="P595" s="1432"/>
      <c r="Q595" s="1432"/>
      <c r="R595" s="1432"/>
      <c r="S595" s="1432"/>
      <c r="T595" s="1432"/>
      <c r="U595" s="1432"/>
      <c r="V595" s="1432"/>
      <c r="W595" s="1432"/>
      <c r="X595" s="1432"/>
      <c r="Y595" s="1432"/>
      <c r="Z595" s="1432"/>
    </row>
    <row r="596" spans="1:26" ht="15.75" customHeight="1">
      <c r="A596" s="1433"/>
      <c r="B596" s="1432"/>
      <c r="C596" s="1433"/>
      <c r="D596" s="1433"/>
      <c r="E596" s="1432"/>
      <c r="F596" s="1432"/>
      <c r="G596" s="1432"/>
      <c r="H596" s="1432"/>
      <c r="I596" s="1432"/>
      <c r="J596" s="1432"/>
      <c r="K596" s="1432"/>
      <c r="L596" s="1432"/>
      <c r="M596" s="1432"/>
      <c r="N596" s="1432"/>
      <c r="O596" s="1433"/>
      <c r="P596" s="1432"/>
      <c r="Q596" s="1432"/>
      <c r="R596" s="1432"/>
      <c r="S596" s="1432"/>
      <c r="T596" s="1432"/>
      <c r="U596" s="1432"/>
      <c r="V596" s="1432"/>
      <c r="W596" s="1432"/>
      <c r="X596" s="1432"/>
      <c r="Y596" s="1432"/>
      <c r="Z596" s="1432"/>
    </row>
    <row r="597" spans="1:26" ht="15.75" customHeight="1">
      <c r="A597" s="1433"/>
      <c r="B597" s="1432"/>
      <c r="C597" s="1433"/>
      <c r="D597" s="1433"/>
      <c r="E597" s="1432"/>
      <c r="F597" s="1432"/>
      <c r="G597" s="1432"/>
      <c r="H597" s="1432"/>
      <c r="I597" s="1432"/>
      <c r="J597" s="1432"/>
      <c r="K597" s="1432"/>
      <c r="L597" s="1432"/>
      <c r="M597" s="1432"/>
      <c r="N597" s="1432"/>
      <c r="O597" s="1433"/>
      <c r="P597" s="1432"/>
      <c r="Q597" s="1432"/>
      <c r="R597" s="1432"/>
      <c r="S597" s="1432"/>
      <c r="T597" s="1432"/>
      <c r="U597" s="1432"/>
      <c r="V597" s="1432"/>
      <c r="W597" s="1432"/>
      <c r="X597" s="1432"/>
      <c r="Y597" s="1432"/>
      <c r="Z597" s="1432"/>
    </row>
    <row r="598" spans="1:26" ht="15.75" customHeight="1">
      <c r="A598" s="1433"/>
      <c r="B598" s="1432"/>
      <c r="C598" s="1433"/>
      <c r="D598" s="1433"/>
      <c r="E598" s="1432"/>
      <c r="F598" s="1432"/>
      <c r="G598" s="1432"/>
      <c r="H598" s="1432"/>
      <c r="I598" s="1432"/>
      <c r="J598" s="1432"/>
      <c r="K598" s="1432"/>
      <c r="L598" s="1432"/>
      <c r="M598" s="1432"/>
      <c r="N598" s="1432"/>
      <c r="O598" s="1433"/>
      <c r="P598" s="1432"/>
      <c r="Q598" s="1432"/>
      <c r="R598" s="1432"/>
      <c r="S598" s="1432"/>
      <c r="T598" s="1432"/>
      <c r="U598" s="1432"/>
      <c r="V598" s="1432"/>
      <c r="W598" s="1432"/>
      <c r="X598" s="1432"/>
      <c r="Y598" s="1432"/>
      <c r="Z598" s="1432"/>
    </row>
    <row r="599" spans="1:26" ht="15.75" customHeight="1">
      <c r="A599" s="1433"/>
      <c r="B599" s="1432"/>
      <c r="C599" s="1433"/>
      <c r="D599" s="1433"/>
      <c r="E599" s="1432"/>
      <c r="F599" s="1432"/>
      <c r="G599" s="1432"/>
      <c r="H599" s="1432"/>
      <c r="I599" s="1432"/>
      <c r="J599" s="1432"/>
      <c r="K599" s="1432"/>
      <c r="L599" s="1432"/>
      <c r="M599" s="1432"/>
      <c r="N599" s="1432"/>
      <c r="O599" s="1433"/>
      <c r="P599" s="1432"/>
      <c r="Q599" s="1432"/>
      <c r="R599" s="1432"/>
      <c r="S599" s="1432"/>
      <c r="T599" s="1432"/>
      <c r="U599" s="1432"/>
      <c r="V599" s="1432"/>
      <c r="W599" s="1432"/>
      <c r="X599" s="1432"/>
      <c r="Y599" s="1432"/>
      <c r="Z599" s="1432"/>
    </row>
    <row r="600" spans="1:26" ht="15.75" customHeight="1">
      <c r="A600" s="1433"/>
      <c r="B600" s="1432"/>
      <c r="C600" s="1433"/>
      <c r="D600" s="1433"/>
      <c r="E600" s="1432"/>
      <c r="F600" s="1432"/>
      <c r="G600" s="1432"/>
      <c r="H600" s="1432"/>
      <c r="I600" s="1432"/>
      <c r="J600" s="1432"/>
      <c r="K600" s="1432"/>
      <c r="L600" s="1432"/>
      <c r="M600" s="1432"/>
      <c r="N600" s="1432"/>
      <c r="O600" s="1433"/>
      <c r="P600" s="1432"/>
      <c r="Q600" s="1432"/>
      <c r="R600" s="1432"/>
      <c r="S600" s="1432"/>
      <c r="T600" s="1432"/>
      <c r="U600" s="1432"/>
      <c r="V600" s="1432"/>
      <c r="W600" s="1432"/>
      <c r="X600" s="1432"/>
      <c r="Y600" s="1432"/>
      <c r="Z600" s="1432"/>
    </row>
    <row r="601" spans="1:26" ht="15.75" customHeight="1">
      <c r="A601" s="1433"/>
      <c r="B601" s="1432"/>
      <c r="C601" s="1433"/>
      <c r="D601" s="1433"/>
      <c r="E601" s="1432"/>
      <c r="F601" s="1432"/>
      <c r="G601" s="1432"/>
      <c r="H601" s="1432"/>
      <c r="I601" s="1432"/>
      <c r="J601" s="1432"/>
      <c r="K601" s="1432"/>
      <c r="L601" s="1432"/>
      <c r="M601" s="1432"/>
      <c r="N601" s="1432"/>
      <c r="O601" s="1433"/>
      <c r="P601" s="1432"/>
      <c r="Q601" s="1432"/>
      <c r="R601" s="1432"/>
      <c r="S601" s="1432"/>
      <c r="T601" s="1432"/>
      <c r="U601" s="1432"/>
      <c r="V601" s="1432"/>
      <c r="W601" s="1432"/>
      <c r="X601" s="1432"/>
      <c r="Y601" s="1432"/>
      <c r="Z601" s="1432"/>
    </row>
    <row r="602" spans="1:26" ht="15.75" customHeight="1">
      <c r="A602" s="1433"/>
      <c r="B602" s="1432"/>
      <c r="C602" s="1433"/>
      <c r="D602" s="1433"/>
      <c r="E602" s="1432"/>
      <c r="F602" s="1432"/>
      <c r="G602" s="1432"/>
      <c r="H602" s="1432"/>
      <c r="I602" s="1432"/>
      <c r="J602" s="1432"/>
      <c r="K602" s="1432"/>
      <c r="L602" s="1432"/>
      <c r="M602" s="1432"/>
      <c r="N602" s="1432"/>
      <c r="O602" s="1433"/>
      <c r="P602" s="1432"/>
      <c r="Q602" s="1432"/>
      <c r="R602" s="1432"/>
      <c r="S602" s="1432"/>
      <c r="T602" s="1432"/>
      <c r="U602" s="1432"/>
      <c r="V602" s="1432"/>
      <c r="W602" s="1432"/>
      <c r="X602" s="1432"/>
      <c r="Y602" s="1432"/>
      <c r="Z602" s="1432"/>
    </row>
    <row r="603" spans="1:26" ht="15.75" customHeight="1">
      <c r="A603" s="1433"/>
      <c r="B603" s="1432"/>
      <c r="C603" s="1433"/>
      <c r="D603" s="1433"/>
      <c r="E603" s="1432"/>
      <c r="F603" s="1432"/>
      <c r="G603" s="1432"/>
      <c r="H603" s="1432"/>
      <c r="I603" s="1432"/>
      <c r="J603" s="1432"/>
      <c r="K603" s="1432"/>
      <c r="L603" s="1432"/>
      <c r="M603" s="1432"/>
      <c r="N603" s="1432"/>
      <c r="O603" s="1433"/>
      <c r="P603" s="1432"/>
      <c r="Q603" s="1432"/>
      <c r="R603" s="1432"/>
      <c r="S603" s="1432"/>
      <c r="T603" s="1432"/>
      <c r="U603" s="1432"/>
      <c r="V603" s="1432"/>
      <c r="W603" s="1432"/>
      <c r="X603" s="1432"/>
      <c r="Y603" s="1432"/>
      <c r="Z603" s="1432"/>
    </row>
    <row r="604" spans="1:26" ht="15.75" customHeight="1">
      <c r="A604" s="1433"/>
      <c r="B604" s="1432"/>
      <c r="C604" s="1433"/>
      <c r="D604" s="1433"/>
      <c r="E604" s="1432"/>
      <c r="F604" s="1432"/>
      <c r="G604" s="1432"/>
      <c r="H604" s="1432"/>
      <c r="I604" s="1432"/>
      <c r="J604" s="1432"/>
      <c r="K604" s="1432"/>
      <c r="L604" s="1432"/>
      <c r="M604" s="1432"/>
      <c r="N604" s="1432"/>
      <c r="O604" s="1433"/>
      <c r="P604" s="1432"/>
      <c r="Q604" s="1432"/>
      <c r="R604" s="1432"/>
      <c r="S604" s="1432"/>
      <c r="T604" s="1432"/>
      <c r="U604" s="1432"/>
      <c r="V604" s="1432"/>
      <c r="W604" s="1432"/>
      <c r="X604" s="1432"/>
      <c r="Y604" s="1432"/>
      <c r="Z604" s="1432"/>
    </row>
    <row r="605" spans="1:26" ht="15.75" customHeight="1">
      <c r="A605" s="1433"/>
      <c r="B605" s="1432"/>
      <c r="C605" s="1433"/>
      <c r="D605" s="1433"/>
      <c r="E605" s="1432"/>
      <c r="F605" s="1432"/>
      <c r="G605" s="1432"/>
      <c r="H605" s="1432"/>
      <c r="I605" s="1432"/>
      <c r="J605" s="1432"/>
      <c r="K605" s="1432"/>
      <c r="L605" s="1432"/>
      <c r="M605" s="1432"/>
      <c r="N605" s="1432"/>
      <c r="O605" s="1433"/>
      <c r="P605" s="1432"/>
      <c r="Q605" s="1432"/>
      <c r="R605" s="1432"/>
      <c r="S605" s="1432"/>
      <c r="T605" s="1432"/>
      <c r="U605" s="1432"/>
      <c r="V605" s="1432"/>
      <c r="W605" s="1432"/>
      <c r="X605" s="1432"/>
      <c r="Y605" s="1432"/>
      <c r="Z605" s="1432"/>
    </row>
    <row r="606" spans="1:26" ht="15.75" customHeight="1">
      <c r="A606" s="1433"/>
      <c r="B606" s="1432"/>
      <c r="C606" s="1433"/>
      <c r="D606" s="1433"/>
      <c r="E606" s="1432"/>
      <c r="F606" s="1432"/>
      <c r="G606" s="1432"/>
      <c r="H606" s="1432"/>
      <c r="I606" s="1432"/>
      <c r="J606" s="1432"/>
      <c r="K606" s="1432"/>
      <c r="L606" s="1432"/>
      <c r="M606" s="1432"/>
      <c r="N606" s="1432"/>
      <c r="O606" s="1433"/>
      <c r="P606" s="1432"/>
      <c r="Q606" s="1432"/>
      <c r="R606" s="1432"/>
      <c r="S606" s="1432"/>
      <c r="T606" s="1432"/>
      <c r="U606" s="1432"/>
      <c r="V606" s="1432"/>
      <c r="W606" s="1432"/>
      <c r="X606" s="1432"/>
      <c r="Y606" s="1432"/>
      <c r="Z606" s="1432"/>
    </row>
    <row r="607" spans="1:26" ht="15.75" customHeight="1">
      <c r="A607" s="1433"/>
      <c r="B607" s="1432"/>
      <c r="C607" s="1433"/>
      <c r="D607" s="1433"/>
      <c r="E607" s="1432"/>
      <c r="F607" s="1432"/>
      <c r="G607" s="1432"/>
      <c r="H607" s="1432"/>
      <c r="I607" s="1432"/>
      <c r="J607" s="1432"/>
      <c r="K607" s="1432"/>
      <c r="L607" s="1432"/>
      <c r="M607" s="1432"/>
      <c r="N607" s="1432"/>
      <c r="O607" s="1433"/>
      <c r="P607" s="1432"/>
      <c r="Q607" s="1432"/>
      <c r="R607" s="1432"/>
      <c r="S607" s="1432"/>
      <c r="T607" s="1432"/>
      <c r="U607" s="1432"/>
      <c r="V607" s="1432"/>
      <c r="W607" s="1432"/>
      <c r="X607" s="1432"/>
      <c r="Y607" s="1432"/>
      <c r="Z607" s="1432"/>
    </row>
    <row r="608" spans="1:26" ht="15.75" customHeight="1">
      <c r="A608" s="1433"/>
      <c r="B608" s="1432"/>
      <c r="C608" s="1433"/>
      <c r="D608" s="1433"/>
      <c r="E608" s="1432"/>
      <c r="F608" s="1432"/>
      <c r="G608" s="1432"/>
      <c r="H608" s="1432"/>
      <c r="I608" s="1432"/>
      <c r="J608" s="1432"/>
      <c r="K608" s="1432"/>
      <c r="L608" s="1432"/>
      <c r="M608" s="1432"/>
      <c r="N608" s="1432"/>
      <c r="O608" s="1433"/>
      <c r="P608" s="1432"/>
      <c r="Q608" s="1432"/>
      <c r="R608" s="1432"/>
      <c r="S608" s="1432"/>
      <c r="T608" s="1432"/>
      <c r="U608" s="1432"/>
      <c r="V608" s="1432"/>
      <c r="W608" s="1432"/>
      <c r="X608" s="1432"/>
      <c r="Y608" s="1432"/>
      <c r="Z608" s="1432"/>
    </row>
    <row r="609" spans="1:26" ht="15.75" customHeight="1">
      <c r="A609" s="1433"/>
      <c r="B609" s="1432"/>
      <c r="C609" s="1433"/>
      <c r="D609" s="1433"/>
      <c r="E609" s="1432"/>
      <c r="F609" s="1432"/>
      <c r="G609" s="1432"/>
      <c r="H609" s="1432"/>
      <c r="I609" s="1432"/>
      <c r="J609" s="1432"/>
      <c r="K609" s="1432"/>
      <c r="L609" s="1432"/>
      <c r="M609" s="1432"/>
      <c r="N609" s="1432"/>
      <c r="O609" s="1433"/>
      <c r="P609" s="1432"/>
      <c r="Q609" s="1432"/>
      <c r="R609" s="1432"/>
      <c r="S609" s="1432"/>
      <c r="T609" s="1432"/>
      <c r="U609" s="1432"/>
      <c r="V609" s="1432"/>
      <c r="W609" s="1432"/>
      <c r="X609" s="1432"/>
      <c r="Y609" s="1432"/>
      <c r="Z609" s="1432"/>
    </row>
    <row r="610" spans="1:26" ht="15.75" customHeight="1">
      <c r="A610" s="1433"/>
      <c r="B610" s="1432"/>
      <c r="C610" s="1433"/>
      <c r="D610" s="1433"/>
      <c r="E610" s="1432"/>
      <c r="F610" s="1432"/>
      <c r="G610" s="1432"/>
      <c r="H610" s="1432"/>
      <c r="I610" s="1432"/>
      <c r="J610" s="1432"/>
      <c r="K610" s="1432"/>
      <c r="L610" s="1432"/>
      <c r="M610" s="1432"/>
      <c r="N610" s="1432"/>
      <c r="O610" s="1433"/>
      <c r="P610" s="1432"/>
      <c r="Q610" s="1432"/>
      <c r="R610" s="1432"/>
      <c r="S610" s="1432"/>
      <c r="T610" s="1432"/>
      <c r="U610" s="1432"/>
      <c r="V610" s="1432"/>
      <c r="W610" s="1432"/>
      <c r="X610" s="1432"/>
      <c r="Y610" s="1432"/>
      <c r="Z610" s="1432"/>
    </row>
    <row r="611" spans="1:26" ht="15.75" customHeight="1">
      <c r="A611" s="1433"/>
      <c r="B611" s="1432"/>
      <c r="C611" s="1433"/>
      <c r="D611" s="1433"/>
      <c r="E611" s="1432"/>
      <c r="F611" s="1432"/>
      <c r="G611" s="1432"/>
      <c r="H611" s="1432"/>
      <c r="I611" s="1432"/>
      <c r="J611" s="1432"/>
      <c r="K611" s="1432"/>
      <c r="L611" s="1432"/>
      <c r="M611" s="1432"/>
      <c r="N611" s="1432"/>
      <c r="O611" s="1433"/>
      <c r="P611" s="1432"/>
      <c r="Q611" s="1432"/>
      <c r="R611" s="1432"/>
      <c r="S611" s="1432"/>
      <c r="T611" s="1432"/>
      <c r="U611" s="1432"/>
      <c r="V611" s="1432"/>
      <c r="W611" s="1432"/>
      <c r="X611" s="1432"/>
      <c r="Y611" s="1432"/>
      <c r="Z611" s="1432"/>
    </row>
    <row r="612" spans="1:26" ht="15.75" customHeight="1">
      <c r="A612" s="1433"/>
      <c r="B612" s="1432"/>
      <c r="C612" s="1433"/>
      <c r="D612" s="1433"/>
      <c r="E612" s="1432"/>
      <c r="F612" s="1432"/>
      <c r="G612" s="1432"/>
      <c r="H612" s="1432"/>
      <c r="I612" s="1432"/>
      <c r="J612" s="1432"/>
      <c r="K612" s="1432"/>
      <c r="L612" s="1432"/>
      <c r="M612" s="1432"/>
      <c r="N612" s="1432"/>
      <c r="O612" s="1433"/>
      <c r="P612" s="1432"/>
      <c r="Q612" s="1432"/>
      <c r="R612" s="1432"/>
      <c r="S612" s="1432"/>
      <c r="T612" s="1432"/>
      <c r="U612" s="1432"/>
      <c r="V612" s="1432"/>
      <c r="W612" s="1432"/>
      <c r="X612" s="1432"/>
      <c r="Y612" s="1432"/>
      <c r="Z612" s="1432"/>
    </row>
    <row r="613" spans="1:26" ht="15.75" customHeight="1">
      <c r="A613" s="1433"/>
      <c r="B613" s="1432"/>
      <c r="C613" s="1433"/>
      <c r="D613" s="1433"/>
      <c r="E613" s="1432"/>
      <c r="F613" s="1432"/>
      <c r="G613" s="1432"/>
      <c r="H613" s="1432"/>
      <c r="I613" s="1432"/>
      <c r="J613" s="1432"/>
      <c r="K613" s="1432"/>
      <c r="L613" s="1432"/>
      <c r="M613" s="1432"/>
      <c r="N613" s="1432"/>
      <c r="O613" s="1433"/>
      <c r="P613" s="1432"/>
      <c r="Q613" s="1432"/>
      <c r="R613" s="1432"/>
      <c r="S613" s="1432"/>
      <c r="T613" s="1432"/>
      <c r="U613" s="1432"/>
      <c r="V613" s="1432"/>
      <c r="W613" s="1432"/>
      <c r="X613" s="1432"/>
      <c r="Y613" s="1432"/>
      <c r="Z613" s="1432"/>
    </row>
    <row r="614" spans="1:26" ht="15.75" customHeight="1">
      <c r="A614" s="1433"/>
      <c r="B614" s="1432"/>
      <c r="C614" s="1433"/>
      <c r="D614" s="1433"/>
      <c r="E614" s="1432"/>
      <c r="F614" s="1432"/>
      <c r="G614" s="1432"/>
      <c r="H614" s="1432"/>
      <c r="I614" s="1432"/>
      <c r="J614" s="1432"/>
      <c r="K614" s="1432"/>
      <c r="L614" s="1432"/>
      <c r="M614" s="1432"/>
      <c r="N614" s="1432"/>
      <c r="O614" s="1433"/>
      <c r="P614" s="1432"/>
      <c r="Q614" s="1432"/>
      <c r="R614" s="1432"/>
      <c r="S614" s="1432"/>
      <c r="T614" s="1432"/>
      <c r="U614" s="1432"/>
      <c r="V614" s="1432"/>
      <c r="W614" s="1432"/>
      <c r="X614" s="1432"/>
      <c r="Y614" s="1432"/>
      <c r="Z614" s="1432"/>
    </row>
    <row r="615" spans="1:26" ht="15.75" customHeight="1">
      <c r="A615" s="1433"/>
      <c r="B615" s="1432"/>
      <c r="C615" s="1433"/>
      <c r="D615" s="1433"/>
      <c r="E615" s="1432"/>
      <c r="F615" s="1432"/>
      <c r="G615" s="1432"/>
      <c r="H615" s="1432"/>
      <c r="I615" s="1432"/>
      <c r="J615" s="1432"/>
      <c r="K615" s="1432"/>
      <c r="L615" s="1432"/>
      <c r="M615" s="1432"/>
      <c r="N615" s="1432"/>
      <c r="O615" s="1433"/>
      <c r="P615" s="1432"/>
      <c r="Q615" s="1432"/>
      <c r="R615" s="1432"/>
      <c r="S615" s="1432"/>
      <c r="T615" s="1432"/>
      <c r="U615" s="1432"/>
      <c r="V615" s="1432"/>
      <c r="W615" s="1432"/>
      <c r="X615" s="1432"/>
      <c r="Y615" s="1432"/>
      <c r="Z615" s="1432"/>
    </row>
    <row r="616" spans="1:26" ht="15.75" customHeight="1">
      <c r="A616" s="1433"/>
      <c r="B616" s="1432"/>
      <c r="C616" s="1433"/>
      <c r="D616" s="1433"/>
      <c r="E616" s="1432"/>
      <c r="F616" s="1432"/>
      <c r="G616" s="1432"/>
      <c r="H616" s="1432"/>
      <c r="I616" s="1432"/>
      <c r="J616" s="1432"/>
      <c r="K616" s="1432"/>
      <c r="L616" s="1432"/>
      <c r="M616" s="1432"/>
      <c r="N616" s="1432"/>
      <c r="O616" s="1433"/>
      <c r="P616" s="1432"/>
      <c r="Q616" s="1432"/>
      <c r="R616" s="1432"/>
      <c r="S616" s="1432"/>
      <c r="T616" s="1432"/>
      <c r="U616" s="1432"/>
      <c r="V616" s="1432"/>
      <c r="W616" s="1432"/>
      <c r="X616" s="1432"/>
      <c r="Y616" s="1432"/>
      <c r="Z616" s="1432"/>
    </row>
    <row r="617" spans="1:26" ht="15.75" customHeight="1">
      <c r="A617" s="1433"/>
      <c r="B617" s="1432"/>
      <c r="C617" s="1433"/>
      <c r="D617" s="1433"/>
      <c r="E617" s="1432"/>
      <c r="F617" s="1432"/>
      <c r="G617" s="1432"/>
      <c r="H617" s="1432"/>
      <c r="I617" s="1432"/>
      <c r="J617" s="1432"/>
      <c r="K617" s="1432"/>
      <c r="L617" s="1432"/>
      <c r="M617" s="1432"/>
      <c r="N617" s="1432"/>
      <c r="O617" s="1433"/>
      <c r="P617" s="1432"/>
      <c r="Q617" s="1432"/>
      <c r="R617" s="1432"/>
      <c r="S617" s="1432"/>
      <c r="T617" s="1432"/>
      <c r="U617" s="1432"/>
      <c r="V617" s="1432"/>
      <c r="W617" s="1432"/>
      <c r="X617" s="1432"/>
      <c r="Y617" s="1432"/>
      <c r="Z617" s="1432"/>
    </row>
    <row r="618" spans="1:26" ht="15.75" customHeight="1">
      <c r="A618" s="1433"/>
      <c r="B618" s="1432"/>
      <c r="C618" s="1433"/>
      <c r="D618" s="1433"/>
      <c r="E618" s="1432"/>
      <c r="F618" s="1432"/>
      <c r="G618" s="1432"/>
      <c r="H618" s="1432"/>
      <c r="I618" s="1432"/>
      <c r="J618" s="1432"/>
      <c r="K618" s="1432"/>
      <c r="L618" s="1432"/>
      <c r="M618" s="1432"/>
      <c r="N618" s="1432"/>
      <c r="O618" s="1433"/>
      <c r="P618" s="1432"/>
      <c r="Q618" s="1432"/>
      <c r="R618" s="1432"/>
      <c r="S618" s="1432"/>
      <c r="T618" s="1432"/>
      <c r="U618" s="1432"/>
      <c r="V618" s="1432"/>
      <c r="W618" s="1432"/>
      <c r="X618" s="1432"/>
      <c r="Y618" s="1432"/>
      <c r="Z618" s="1432"/>
    </row>
    <row r="619" spans="1:26" ht="15.75" customHeight="1">
      <c r="A619" s="1433"/>
      <c r="B619" s="1432"/>
      <c r="C619" s="1433"/>
      <c r="D619" s="1433"/>
      <c r="E619" s="1432"/>
      <c r="F619" s="1432"/>
      <c r="G619" s="1432"/>
      <c r="H619" s="1432"/>
      <c r="I619" s="1432"/>
      <c r="J619" s="1432"/>
      <c r="K619" s="1432"/>
      <c r="L619" s="1432"/>
      <c r="M619" s="1432"/>
      <c r="N619" s="1432"/>
      <c r="O619" s="1433"/>
      <c r="P619" s="1432"/>
      <c r="Q619" s="1432"/>
      <c r="R619" s="1432"/>
      <c r="S619" s="1432"/>
      <c r="T619" s="1432"/>
      <c r="U619" s="1432"/>
      <c r="V619" s="1432"/>
      <c r="W619" s="1432"/>
      <c r="X619" s="1432"/>
      <c r="Y619" s="1432"/>
      <c r="Z619" s="1432"/>
    </row>
    <row r="620" spans="1:26" ht="15.75" customHeight="1">
      <c r="A620" s="1433"/>
      <c r="B620" s="1432"/>
      <c r="C620" s="1433"/>
      <c r="D620" s="1433"/>
      <c r="E620" s="1432"/>
      <c r="F620" s="1432"/>
      <c r="G620" s="1432"/>
      <c r="H620" s="1432"/>
      <c r="I620" s="1432"/>
      <c r="J620" s="1432"/>
      <c r="K620" s="1432"/>
      <c r="L620" s="1432"/>
      <c r="M620" s="1432"/>
      <c r="N620" s="1432"/>
      <c r="O620" s="1433"/>
      <c r="P620" s="1432"/>
      <c r="Q620" s="1432"/>
      <c r="R620" s="1432"/>
      <c r="S620" s="1432"/>
      <c r="T620" s="1432"/>
      <c r="U620" s="1432"/>
      <c r="V620" s="1432"/>
      <c r="W620" s="1432"/>
      <c r="X620" s="1432"/>
      <c r="Y620" s="1432"/>
      <c r="Z620" s="1432"/>
    </row>
    <row r="621" spans="1:26" ht="15.75" customHeight="1">
      <c r="A621" s="1433"/>
      <c r="B621" s="1432"/>
      <c r="C621" s="1433"/>
      <c r="D621" s="1433"/>
      <c r="E621" s="1432"/>
      <c r="F621" s="1432"/>
      <c r="G621" s="1432"/>
      <c r="H621" s="1432"/>
      <c r="I621" s="1432"/>
      <c r="J621" s="1432"/>
      <c r="K621" s="1432"/>
      <c r="L621" s="1432"/>
      <c r="M621" s="1432"/>
      <c r="N621" s="1432"/>
      <c r="O621" s="1433"/>
      <c r="P621" s="1432"/>
      <c r="Q621" s="1432"/>
      <c r="R621" s="1432"/>
      <c r="S621" s="1432"/>
      <c r="T621" s="1432"/>
      <c r="U621" s="1432"/>
      <c r="V621" s="1432"/>
      <c r="W621" s="1432"/>
      <c r="X621" s="1432"/>
      <c r="Y621" s="1432"/>
      <c r="Z621" s="1432"/>
    </row>
    <row r="622" spans="1:26" ht="15.75" customHeight="1">
      <c r="A622" s="1433"/>
      <c r="B622" s="1432"/>
      <c r="C622" s="1433"/>
      <c r="D622" s="1433"/>
      <c r="E622" s="1432"/>
      <c r="F622" s="1432"/>
      <c r="G622" s="1432"/>
      <c r="H622" s="1432"/>
      <c r="I622" s="1432"/>
      <c r="J622" s="1432"/>
      <c r="K622" s="1432"/>
      <c r="L622" s="1432"/>
      <c r="M622" s="1432"/>
      <c r="N622" s="1432"/>
      <c r="O622" s="1433"/>
      <c r="P622" s="1432"/>
      <c r="Q622" s="1432"/>
      <c r="R622" s="1432"/>
      <c r="S622" s="1432"/>
      <c r="T622" s="1432"/>
      <c r="U622" s="1432"/>
      <c r="V622" s="1432"/>
      <c r="W622" s="1432"/>
      <c r="X622" s="1432"/>
      <c r="Y622" s="1432"/>
      <c r="Z622" s="1432"/>
    </row>
    <row r="623" spans="1:26" ht="15.75" customHeight="1">
      <c r="A623" s="1433"/>
      <c r="B623" s="1432"/>
      <c r="C623" s="1433"/>
      <c r="D623" s="1433"/>
      <c r="E623" s="1432"/>
      <c r="F623" s="1432"/>
      <c r="G623" s="1432"/>
      <c r="H623" s="1432"/>
      <c r="I623" s="1432"/>
      <c r="J623" s="1432"/>
      <c r="K623" s="1432"/>
      <c r="L623" s="1432"/>
      <c r="M623" s="1432"/>
      <c r="N623" s="1432"/>
      <c r="O623" s="1433"/>
      <c r="P623" s="1432"/>
      <c r="Q623" s="1432"/>
      <c r="R623" s="1432"/>
      <c r="S623" s="1432"/>
      <c r="T623" s="1432"/>
      <c r="U623" s="1432"/>
      <c r="V623" s="1432"/>
      <c r="W623" s="1432"/>
      <c r="X623" s="1432"/>
      <c r="Y623" s="1432"/>
      <c r="Z623" s="1432"/>
    </row>
    <row r="624" spans="1:26" ht="15.75" customHeight="1">
      <c r="A624" s="1433"/>
      <c r="B624" s="1432"/>
      <c r="C624" s="1433"/>
      <c r="D624" s="1433"/>
      <c r="E624" s="1432"/>
      <c r="F624" s="1432"/>
      <c r="G624" s="1432"/>
      <c r="H624" s="1432"/>
      <c r="I624" s="1432"/>
      <c r="J624" s="1432"/>
      <c r="K624" s="1432"/>
      <c r="L624" s="1432"/>
      <c r="M624" s="1432"/>
      <c r="N624" s="1432"/>
      <c r="O624" s="1433"/>
      <c r="P624" s="1432"/>
      <c r="Q624" s="1432"/>
      <c r="R624" s="1432"/>
      <c r="S624" s="1432"/>
      <c r="T624" s="1432"/>
      <c r="U624" s="1432"/>
      <c r="V624" s="1432"/>
      <c r="W624" s="1432"/>
      <c r="X624" s="1432"/>
      <c r="Y624" s="1432"/>
      <c r="Z624" s="1432"/>
    </row>
    <row r="625" spans="1:26" ht="15.75" customHeight="1">
      <c r="A625" s="1433"/>
      <c r="B625" s="1432"/>
      <c r="C625" s="1433"/>
      <c r="D625" s="1433"/>
      <c r="E625" s="1432"/>
      <c r="F625" s="1432"/>
      <c r="G625" s="1432"/>
      <c r="H625" s="1432"/>
      <c r="I625" s="1432"/>
      <c r="J625" s="1432"/>
      <c r="K625" s="1432"/>
      <c r="L625" s="1432"/>
      <c r="M625" s="1432"/>
      <c r="N625" s="1432"/>
      <c r="O625" s="1433"/>
      <c r="P625" s="1432"/>
      <c r="Q625" s="1432"/>
      <c r="R625" s="1432"/>
      <c r="S625" s="1432"/>
      <c r="T625" s="1432"/>
      <c r="U625" s="1432"/>
      <c r="V625" s="1432"/>
      <c r="W625" s="1432"/>
      <c r="X625" s="1432"/>
      <c r="Y625" s="1432"/>
      <c r="Z625" s="1432"/>
    </row>
    <row r="626" spans="1:26" ht="15.75" customHeight="1">
      <c r="A626" s="1433"/>
      <c r="B626" s="1432"/>
      <c r="C626" s="1433"/>
      <c r="D626" s="1433"/>
      <c r="E626" s="1432"/>
      <c r="F626" s="1432"/>
      <c r="G626" s="1432"/>
      <c r="H626" s="1432"/>
      <c r="I626" s="1432"/>
      <c r="J626" s="1432"/>
      <c r="K626" s="1432"/>
      <c r="L626" s="1432"/>
      <c r="M626" s="1432"/>
      <c r="N626" s="1432"/>
      <c r="O626" s="1433"/>
      <c r="P626" s="1432"/>
      <c r="Q626" s="1432"/>
      <c r="R626" s="1432"/>
      <c r="S626" s="1432"/>
      <c r="T626" s="1432"/>
      <c r="U626" s="1432"/>
      <c r="V626" s="1432"/>
      <c r="W626" s="1432"/>
      <c r="X626" s="1432"/>
      <c r="Y626" s="1432"/>
      <c r="Z626" s="1432"/>
    </row>
    <row r="627" spans="1:26" ht="15.75" customHeight="1">
      <c r="A627" s="1433"/>
      <c r="B627" s="1432"/>
      <c r="C627" s="1433"/>
      <c r="D627" s="1433"/>
      <c r="E627" s="1432"/>
      <c r="F627" s="1432"/>
      <c r="G627" s="1432"/>
      <c r="H627" s="1432"/>
      <c r="I627" s="1432"/>
      <c r="J627" s="1432"/>
      <c r="K627" s="1432"/>
      <c r="L627" s="1432"/>
      <c r="M627" s="1432"/>
      <c r="N627" s="1432"/>
      <c r="O627" s="1433"/>
      <c r="P627" s="1432"/>
      <c r="Q627" s="1432"/>
      <c r="R627" s="1432"/>
      <c r="S627" s="1432"/>
      <c r="T627" s="1432"/>
      <c r="U627" s="1432"/>
      <c r="V627" s="1432"/>
      <c r="W627" s="1432"/>
      <c r="X627" s="1432"/>
      <c r="Y627" s="1432"/>
      <c r="Z627" s="1432"/>
    </row>
    <row r="628" spans="1:26" ht="15.75" customHeight="1">
      <c r="A628" s="1433"/>
      <c r="B628" s="1432"/>
      <c r="C628" s="1433"/>
      <c r="D628" s="1433"/>
      <c r="E628" s="1432"/>
      <c r="F628" s="1432"/>
      <c r="G628" s="1432"/>
      <c r="H628" s="1432"/>
      <c r="I628" s="1432"/>
      <c r="J628" s="1432"/>
      <c r="K628" s="1432"/>
      <c r="L628" s="1432"/>
      <c r="M628" s="1432"/>
      <c r="N628" s="1432"/>
      <c r="O628" s="1433"/>
      <c r="P628" s="1432"/>
      <c r="Q628" s="1432"/>
      <c r="R628" s="1432"/>
      <c r="S628" s="1432"/>
      <c r="T628" s="1432"/>
      <c r="U628" s="1432"/>
      <c r="V628" s="1432"/>
      <c r="W628" s="1432"/>
      <c r="X628" s="1432"/>
      <c r="Y628" s="1432"/>
      <c r="Z628" s="1432"/>
    </row>
    <row r="629" spans="1:26" ht="15.75" customHeight="1">
      <c r="A629" s="1433"/>
      <c r="B629" s="1432"/>
      <c r="C629" s="1433"/>
      <c r="D629" s="1433"/>
      <c r="E629" s="1432"/>
      <c r="F629" s="1432"/>
      <c r="G629" s="1432"/>
      <c r="H629" s="1432"/>
      <c r="I629" s="1432"/>
      <c r="J629" s="1432"/>
      <c r="K629" s="1432"/>
      <c r="L629" s="1432"/>
      <c r="M629" s="1432"/>
      <c r="N629" s="1432"/>
      <c r="O629" s="1433"/>
      <c r="P629" s="1432"/>
      <c r="Q629" s="1432"/>
      <c r="R629" s="1432"/>
      <c r="S629" s="1432"/>
      <c r="T629" s="1432"/>
      <c r="U629" s="1432"/>
      <c r="V629" s="1432"/>
      <c r="W629" s="1432"/>
      <c r="X629" s="1432"/>
      <c r="Y629" s="1432"/>
      <c r="Z629" s="1432"/>
    </row>
    <row r="630" spans="1:26" ht="15.75" customHeight="1">
      <c r="A630" s="1433"/>
      <c r="B630" s="1432"/>
      <c r="C630" s="1433"/>
      <c r="D630" s="1433"/>
      <c r="E630" s="1432"/>
      <c r="F630" s="1432"/>
      <c r="G630" s="1432"/>
      <c r="H630" s="1432"/>
      <c r="I630" s="1432"/>
      <c r="J630" s="1432"/>
      <c r="K630" s="1432"/>
      <c r="L630" s="1432"/>
      <c r="M630" s="1432"/>
      <c r="N630" s="1432"/>
      <c r="O630" s="1433"/>
      <c r="P630" s="1432"/>
      <c r="Q630" s="1432"/>
      <c r="R630" s="1432"/>
      <c r="S630" s="1432"/>
      <c r="T630" s="1432"/>
      <c r="U630" s="1432"/>
      <c r="V630" s="1432"/>
      <c r="W630" s="1432"/>
      <c r="X630" s="1432"/>
      <c r="Y630" s="1432"/>
      <c r="Z630" s="1432"/>
    </row>
    <row r="631" spans="1:26" ht="15.75" customHeight="1">
      <c r="A631" s="1433"/>
      <c r="B631" s="1432"/>
      <c r="C631" s="1433"/>
      <c r="D631" s="1433"/>
      <c r="E631" s="1432"/>
      <c r="F631" s="1432"/>
      <c r="G631" s="1432"/>
      <c r="H631" s="1432"/>
      <c r="I631" s="1432"/>
      <c r="J631" s="1432"/>
      <c r="K631" s="1432"/>
      <c r="L631" s="1432"/>
      <c r="M631" s="1432"/>
      <c r="N631" s="1432"/>
      <c r="O631" s="1433"/>
      <c r="P631" s="1432"/>
      <c r="Q631" s="1432"/>
      <c r="R631" s="1432"/>
      <c r="S631" s="1432"/>
      <c r="T631" s="1432"/>
      <c r="U631" s="1432"/>
      <c r="V631" s="1432"/>
      <c r="W631" s="1432"/>
      <c r="X631" s="1432"/>
      <c r="Y631" s="1432"/>
      <c r="Z631" s="1432"/>
    </row>
    <row r="632" spans="1:26" ht="15.75" customHeight="1">
      <c r="A632" s="1433"/>
      <c r="B632" s="1432"/>
      <c r="C632" s="1433"/>
      <c r="D632" s="1433"/>
      <c r="E632" s="1432"/>
      <c r="F632" s="1432"/>
      <c r="G632" s="1432"/>
      <c r="H632" s="1432"/>
      <c r="I632" s="1432"/>
      <c r="J632" s="1432"/>
      <c r="K632" s="1432"/>
      <c r="L632" s="1432"/>
      <c r="M632" s="1432"/>
      <c r="N632" s="1432"/>
      <c r="O632" s="1433"/>
      <c r="P632" s="1432"/>
      <c r="Q632" s="1432"/>
      <c r="R632" s="1432"/>
      <c r="S632" s="1432"/>
      <c r="T632" s="1432"/>
      <c r="U632" s="1432"/>
      <c r="V632" s="1432"/>
      <c r="W632" s="1432"/>
      <c r="X632" s="1432"/>
      <c r="Y632" s="1432"/>
      <c r="Z632" s="1432"/>
    </row>
    <row r="633" spans="1:26" ht="15.75" customHeight="1">
      <c r="A633" s="1433"/>
      <c r="B633" s="1432"/>
      <c r="C633" s="1433"/>
      <c r="D633" s="1433"/>
      <c r="E633" s="1432"/>
      <c r="F633" s="1432"/>
      <c r="G633" s="1432"/>
      <c r="H633" s="1432"/>
      <c r="I633" s="1432"/>
      <c r="J633" s="1432"/>
      <c r="K633" s="1432"/>
      <c r="L633" s="1432"/>
      <c r="M633" s="1432"/>
      <c r="N633" s="1432"/>
      <c r="O633" s="1433"/>
      <c r="P633" s="1432"/>
      <c r="Q633" s="1432"/>
      <c r="R633" s="1432"/>
      <c r="S633" s="1432"/>
      <c r="T633" s="1432"/>
      <c r="U633" s="1432"/>
      <c r="V633" s="1432"/>
      <c r="W633" s="1432"/>
      <c r="X633" s="1432"/>
      <c r="Y633" s="1432"/>
      <c r="Z633" s="1432"/>
    </row>
    <row r="634" spans="1:26" ht="15.75" customHeight="1">
      <c r="A634" s="1433"/>
      <c r="B634" s="1432"/>
      <c r="C634" s="1433"/>
      <c r="D634" s="1433"/>
      <c r="E634" s="1432"/>
      <c r="F634" s="1432"/>
      <c r="G634" s="1432"/>
      <c r="H634" s="1432"/>
      <c r="I634" s="1432"/>
      <c r="J634" s="1432"/>
      <c r="K634" s="1432"/>
      <c r="L634" s="1432"/>
      <c r="M634" s="1432"/>
      <c r="N634" s="1432"/>
      <c r="O634" s="1433"/>
      <c r="P634" s="1432"/>
      <c r="Q634" s="1432"/>
      <c r="R634" s="1432"/>
      <c r="S634" s="1432"/>
      <c r="T634" s="1432"/>
      <c r="U634" s="1432"/>
      <c r="V634" s="1432"/>
      <c r="W634" s="1432"/>
      <c r="X634" s="1432"/>
      <c r="Y634" s="1432"/>
      <c r="Z634" s="1432"/>
    </row>
    <row r="635" spans="1:26" ht="15.75" customHeight="1">
      <c r="A635" s="1433"/>
      <c r="B635" s="1432"/>
      <c r="C635" s="1433"/>
      <c r="D635" s="1433"/>
      <c r="E635" s="1432"/>
      <c r="F635" s="1432"/>
      <c r="G635" s="1432"/>
      <c r="H635" s="1432"/>
      <c r="I635" s="1432"/>
      <c r="J635" s="1432"/>
      <c r="K635" s="1432"/>
      <c r="L635" s="1432"/>
      <c r="M635" s="1432"/>
      <c r="N635" s="1432"/>
      <c r="O635" s="1433"/>
      <c r="P635" s="1432"/>
      <c r="Q635" s="1432"/>
      <c r="R635" s="1432"/>
      <c r="S635" s="1432"/>
      <c r="T635" s="1432"/>
      <c r="U635" s="1432"/>
      <c r="V635" s="1432"/>
      <c r="W635" s="1432"/>
      <c r="X635" s="1432"/>
      <c r="Y635" s="1432"/>
      <c r="Z635" s="1432"/>
    </row>
    <row r="636" spans="1:26" ht="15.75" customHeight="1">
      <c r="A636" s="1433"/>
      <c r="B636" s="1432"/>
      <c r="C636" s="1433"/>
      <c r="D636" s="1433"/>
      <c r="E636" s="1432"/>
      <c r="F636" s="1432"/>
      <c r="G636" s="1432"/>
      <c r="H636" s="1432"/>
      <c r="I636" s="1432"/>
      <c r="J636" s="1432"/>
      <c r="K636" s="1432"/>
      <c r="L636" s="1432"/>
      <c r="M636" s="1432"/>
      <c r="N636" s="1432"/>
      <c r="O636" s="1433"/>
      <c r="P636" s="1432"/>
      <c r="Q636" s="1432"/>
      <c r="R636" s="1432"/>
      <c r="S636" s="1432"/>
      <c r="T636" s="1432"/>
      <c r="U636" s="1432"/>
      <c r="V636" s="1432"/>
      <c r="W636" s="1432"/>
      <c r="X636" s="1432"/>
      <c r="Y636" s="1432"/>
      <c r="Z636" s="1432"/>
    </row>
    <row r="637" spans="1:26" ht="15.75" customHeight="1">
      <c r="A637" s="1433"/>
      <c r="B637" s="1432"/>
      <c r="C637" s="1433"/>
      <c r="D637" s="1433"/>
      <c r="E637" s="1432"/>
      <c r="F637" s="1432"/>
      <c r="G637" s="1432"/>
      <c r="H637" s="1432"/>
      <c r="I637" s="1432"/>
      <c r="J637" s="1432"/>
      <c r="K637" s="1432"/>
      <c r="L637" s="1432"/>
      <c r="M637" s="1432"/>
      <c r="N637" s="1432"/>
      <c r="O637" s="1433"/>
      <c r="P637" s="1432"/>
      <c r="Q637" s="1432"/>
      <c r="R637" s="1432"/>
      <c r="S637" s="1432"/>
      <c r="T637" s="1432"/>
      <c r="U637" s="1432"/>
      <c r="V637" s="1432"/>
      <c r="W637" s="1432"/>
      <c r="X637" s="1432"/>
      <c r="Y637" s="1432"/>
      <c r="Z637" s="1432"/>
    </row>
    <row r="638" spans="1:26" ht="15.75" customHeight="1">
      <c r="A638" s="1433"/>
      <c r="B638" s="1432"/>
      <c r="C638" s="1433"/>
      <c r="D638" s="1433"/>
      <c r="E638" s="1432"/>
      <c r="F638" s="1432"/>
      <c r="G638" s="1432"/>
      <c r="H638" s="1432"/>
      <c r="I638" s="1432"/>
      <c r="J638" s="1432"/>
      <c r="K638" s="1432"/>
      <c r="L638" s="1432"/>
      <c r="M638" s="1432"/>
      <c r="N638" s="1432"/>
      <c r="O638" s="1433"/>
      <c r="P638" s="1432"/>
      <c r="Q638" s="1432"/>
      <c r="R638" s="1432"/>
      <c r="S638" s="1432"/>
      <c r="T638" s="1432"/>
      <c r="U638" s="1432"/>
      <c r="V638" s="1432"/>
      <c r="W638" s="1432"/>
      <c r="X638" s="1432"/>
      <c r="Y638" s="1432"/>
      <c r="Z638" s="1432"/>
    </row>
    <row r="639" spans="1:26" ht="15.75" customHeight="1">
      <c r="A639" s="1433"/>
      <c r="B639" s="1432"/>
      <c r="C639" s="1433"/>
      <c r="D639" s="1433"/>
      <c r="E639" s="1432"/>
      <c r="F639" s="1432"/>
      <c r="G639" s="1432"/>
      <c r="H639" s="1432"/>
      <c r="I639" s="1432"/>
      <c r="J639" s="1432"/>
      <c r="K639" s="1432"/>
      <c r="L639" s="1432"/>
      <c r="M639" s="1432"/>
      <c r="N639" s="1432"/>
      <c r="O639" s="1433"/>
      <c r="P639" s="1432"/>
      <c r="Q639" s="1432"/>
      <c r="R639" s="1432"/>
      <c r="S639" s="1432"/>
      <c r="T639" s="1432"/>
      <c r="U639" s="1432"/>
      <c r="V639" s="1432"/>
      <c r="W639" s="1432"/>
      <c r="X639" s="1432"/>
      <c r="Y639" s="1432"/>
      <c r="Z639" s="1432"/>
    </row>
    <row r="640" spans="1:26" ht="15.75" customHeight="1">
      <c r="A640" s="1433"/>
      <c r="B640" s="1432"/>
      <c r="C640" s="1433"/>
      <c r="D640" s="1433"/>
      <c r="E640" s="1432"/>
      <c r="F640" s="1432"/>
      <c r="G640" s="1432"/>
      <c r="H640" s="1432"/>
      <c r="I640" s="1432"/>
      <c r="J640" s="1432"/>
      <c r="K640" s="1432"/>
      <c r="L640" s="1432"/>
      <c r="M640" s="1432"/>
      <c r="N640" s="1432"/>
      <c r="O640" s="1433"/>
      <c r="P640" s="1432"/>
      <c r="Q640" s="1432"/>
      <c r="R640" s="1432"/>
      <c r="S640" s="1432"/>
      <c r="T640" s="1432"/>
      <c r="U640" s="1432"/>
      <c r="V640" s="1432"/>
      <c r="W640" s="1432"/>
      <c r="X640" s="1432"/>
      <c r="Y640" s="1432"/>
      <c r="Z640" s="1432"/>
    </row>
    <row r="641" spans="1:26" ht="15.75" customHeight="1">
      <c r="A641" s="1433"/>
      <c r="B641" s="1432"/>
      <c r="C641" s="1433"/>
      <c r="D641" s="1433"/>
      <c r="E641" s="1432"/>
      <c r="F641" s="1432"/>
      <c r="G641" s="1432"/>
      <c r="H641" s="1432"/>
      <c r="I641" s="1432"/>
      <c r="J641" s="1432"/>
      <c r="K641" s="1432"/>
      <c r="L641" s="1432"/>
      <c r="M641" s="1432"/>
      <c r="N641" s="1432"/>
      <c r="O641" s="1433"/>
      <c r="P641" s="1432"/>
      <c r="Q641" s="1432"/>
      <c r="R641" s="1432"/>
      <c r="S641" s="1432"/>
      <c r="T641" s="1432"/>
      <c r="U641" s="1432"/>
      <c r="V641" s="1432"/>
      <c r="W641" s="1432"/>
      <c r="X641" s="1432"/>
      <c r="Y641" s="1432"/>
      <c r="Z641" s="1432"/>
    </row>
    <row r="642" spans="1:26" ht="15.75" customHeight="1">
      <c r="A642" s="1433"/>
      <c r="B642" s="1432"/>
      <c r="C642" s="1433"/>
      <c r="D642" s="1433"/>
      <c r="E642" s="1432"/>
      <c r="F642" s="1432"/>
      <c r="G642" s="1432"/>
      <c r="H642" s="1432"/>
      <c r="I642" s="1432"/>
      <c r="J642" s="1432"/>
      <c r="K642" s="1432"/>
      <c r="L642" s="1432"/>
      <c r="M642" s="1432"/>
      <c r="N642" s="1432"/>
      <c r="O642" s="1433"/>
      <c r="P642" s="1432"/>
      <c r="Q642" s="1432"/>
      <c r="R642" s="1432"/>
      <c r="S642" s="1432"/>
      <c r="T642" s="1432"/>
      <c r="U642" s="1432"/>
      <c r="V642" s="1432"/>
      <c r="W642" s="1432"/>
      <c r="X642" s="1432"/>
      <c r="Y642" s="1432"/>
      <c r="Z642" s="1432"/>
    </row>
    <row r="643" spans="1:26" ht="15.75" customHeight="1">
      <c r="A643" s="1433"/>
      <c r="B643" s="1432"/>
      <c r="C643" s="1433"/>
      <c r="D643" s="1433"/>
      <c r="E643" s="1432"/>
      <c r="F643" s="1432"/>
      <c r="G643" s="1432"/>
      <c r="H643" s="1432"/>
      <c r="I643" s="1432"/>
      <c r="J643" s="1432"/>
      <c r="K643" s="1432"/>
      <c r="L643" s="1432"/>
      <c r="M643" s="1432"/>
      <c r="N643" s="1432"/>
      <c r="O643" s="1433"/>
      <c r="P643" s="1432"/>
      <c r="Q643" s="1432"/>
      <c r="R643" s="1432"/>
      <c r="S643" s="1432"/>
      <c r="T643" s="1432"/>
      <c r="U643" s="1432"/>
      <c r="V643" s="1432"/>
      <c r="W643" s="1432"/>
      <c r="X643" s="1432"/>
      <c r="Y643" s="1432"/>
      <c r="Z643" s="1432"/>
    </row>
    <row r="644" spans="1:26" ht="15.75" customHeight="1">
      <c r="A644" s="1433"/>
      <c r="B644" s="1432"/>
      <c r="C644" s="1433"/>
      <c r="D644" s="1433"/>
      <c r="E644" s="1432"/>
      <c r="F644" s="1432"/>
      <c r="G644" s="1432"/>
      <c r="H644" s="1432"/>
      <c r="I644" s="1432"/>
      <c r="J644" s="1432"/>
      <c r="K644" s="1432"/>
      <c r="L644" s="1432"/>
      <c r="M644" s="1432"/>
      <c r="N644" s="1432"/>
      <c r="O644" s="1433"/>
      <c r="P644" s="1432"/>
      <c r="Q644" s="1432"/>
      <c r="R644" s="1432"/>
      <c r="S644" s="1432"/>
      <c r="T644" s="1432"/>
      <c r="U644" s="1432"/>
      <c r="V644" s="1432"/>
      <c r="W644" s="1432"/>
      <c r="X644" s="1432"/>
      <c r="Y644" s="1432"/>
      <c r="Z644" s="1432"/>
    </row>
    <row r="645" spans="1:26" ht="15.75" customHeight="1">
      <c r="A645" s="1433"/>
      <c r="B645" s="1432"/>
      <c r="C645" s="1433"/>
      <c r="D645" s="1433"/>
      <c r="E645" s="1432"/>
      <c r="F645" s="1432"/>
      <c r="G645" s="1432"/>
      <c r="H645" s="1432"/>
      <c r="I645" s="1432"/>
      <c r="J645" s="1432"/>
      <c r="K645" s="1432"/>
      <c r="L645" s="1432"/>
      <c r="M645" s="1432"/>
      <c r="N645" s="1432"/>
      <c r="O645" s="1433"/>
      <c r="P645" s="1432"/>
      <c r="Q645" s="1432"/>
      <c r="R645" s="1432"/>
      <c r="S645" s="1432"/>
      <c r="T645" s="1432"/>
      <c r="U645" s="1432"/>
      <c r="V645" s="1432"/>
      <c r="W645" s="1432"/>
      <c r="X645" s="1432"/>
      <c r="Y645" s="1432"/>
      <c r="Z645" s="1432"/>
    </row>
    <row r="646" spans="1:26" ht="15.75" customHeight="1">
      <c r="A646" s="1433"/>
      <c r="B646" s="1432"/>
      <c r="C646" s="1433"/>
      <c r="D646" s="1433"/>
      <c r="E646" s="1432"/>
      <c r="F646" s="1432"/>
      <c r="G646" s="1432"/>
      <c r="H646" s="1432"/>
      <c r="I646" s="1432"/>
      <c r="J646" s="1432"/>
      <c r="K646" s="1432"/>
      <c r="L646" s="1432"/>
      <c r="M646" s="1432"/>
      <c r="N646" s="1432"/>
      <c r="O646" s="1433"/>
      <c r="P646" s="1432"/>
      <c r="Q646" s="1432"/>
      <c r="R646" s="1432"/>
      <c r="S646" s="1432"/>
      <c r="T646" s="1432"/>
      <c r="U646" s="1432"/>
      <c r="V646" s="1432"/>
      <c r="W646" s="1432"/>
      <c r="X646" s="1432"/>
      <c r="Y646" s="1432"/>
      <c r="Z646" s="1432"/>
    </row>
    <row r="647" spans="1:26" ht="15.75" customHeight="1">
      <c r="A647" s="1433"/>
      <c r="B647" s="1432"/>
      <c r="C647" s="1433"/>
      <c r="D647" s="1433"/>
      <c r="E647" s="1432"/>
      <c r="F647" s="1432"/>
      <c r="G647" s="1432"/>
      <c r="H647" s="1432"/>
      <c r="I647" s="1432"/>
      <c r="J647" s="1432"/>
      <c r="K647" s="1432"/>
      <c r="L647" s="1432"/>
      <c r="M647" s="1432"/>
      <c r="N647" s="1432"/>
      <c r="O647" s="1433"/>
      <c r="P647" s="1432"/>
      <c r="Q647" s="1432"/>
      <c r="R647" s="1432"/>
      <c r="S647" s="1432"/>
      <c r="T647" s="1432"/>
      <c r="U647" s="1432"/>
      <c r="V647" s="1432"/>
      <c r="W647" s="1432"/>
      <c r="X647" s="1432"/>
      <c r="Y647" s="1432"/>
      <c r="Z647" s="1432"/>
    </row>
    <row r="648" spans="1:26" ht="15.75" customHeight="1">
      <c r="A648" s="1433"/>
      <c r="B648" s="1432"/>
      <c r="C648" s="1433"/>
      <c r="D648" s="1433"/>
      <c r="E648" s="1432"/>
      <c r="F648" s="1432"/>
      <c r="G648" s="1432"/>
      <c r="H648" s="1432"/>
      <c r="I648" s="1432"/>
      <c r="J648" s="1432"/>
      <c r="K648" s="1432"/>
      <c r="L648" s="1432"/>
      <c r="M648" s="1432"/>
      <c r="N648" s="1432"/>
      <c r="O648" s="1433"/>
      <c r="P648" s="1432"/>
      <c r="Q648" s="1432"/>
      <c r="R648" s="1432"/>
      <c r="S648" s="1432"/>
      <c r="T648" s="1432"/>
      <c r="U648" s="1432"/>
      <c r="V648" s="1432"/>
      <c r="W648" s="1432"/>
      <c r="X648" s="1432"/>
      <c r="Y648" s="1432"/>
      <c r="Z648" s="1432"/>
    </row>
    <row r="649" spans="1:26" ht="15.75" customHeight="1">
      <c r="A649" s="1433"/>
      <c r="B649" s="1432"/>
      <c r="C649" s="1433"/>
      <c r="D649" s="1433"/>
      <c r="E649" s="1432"/>
      <c r="F649" s="1432"/>
      <c r="G649" s="1432"/>
      <c r="H649" s="1432"/>
      <c r="I649" s="1432"/>
      <c r="J649" s="1432"/>
      <c r="K649" s="1432"/>
      <c r="L649" s="1432"/>
      <c r="M649" s="1432"/>
      <c r="N649" s="1432"/>
      <c r="O649" s="1433"/>
      <c r="P649" s="1432"/>
      <c r="Q649" s="1432"/>
      <c r="R649" s="1432"/>
      <c r="S649" s="1432"/>
      <c r="T649" s="1432"/>
      <c r="U649" s="1432"/>
      <c r="V649" s="1432"/>
      <c r="W649" s="1432"/>
      <c r="X649" s="1432"/>
      <c r="Y649" s="1432"/>
      <c r="Z649" s="1432"/>
    </row>
    <row r="650" spans="1:26" ht="15.75" customHeight="1">
      <c r="A650" s="1433"/>
      <c r="B650" s="1432"/>
      <c r="C650" s="1433"/>
      <c r="D650" s="1433"/>
      <c r="E650" s="1432"/>
      <c r="F650" s="1432"/>
      <c r="G650" s="1432"/>
      <c r="H650" s="1432"/>
      <c r="I650" s="1432"/>
      <c r="J650" s="1432"/>
      <c r="K650" s="1432"/>
      <c r="L650" s="1432"/>
      <c r="M650" s="1432"/>
      <c r="N650" s="1432"/>
      <c r="O650" s="1433"/>
      <c r="P650" s="1432"/>
      <c r="Q650" s="1432"/>
      <c r="R650" s="1432"/>
      <c r="S650" s="1432"/>
      <c r="T650" s="1432"/>
      <c r="U650" s="1432"/>
      <c r="V650" s="1432"/>
      <c r="W650" s="1432"/>
      <c r="X650" s="1432"/>
      <c r="Y650" s="1432"/>
      <c r="Z650" s="1432"/>
    </row>
    <row r="651" spans="1:26" ht="15.75" customHeight="1">
      <c r="A651" s="1433"/>
      <c r="B651" s="1432"/>
      <c r="C651" s="1433"/>
      <c r="D651" s="1433"/>
      <c r="E651" s="1432"/>
      <c r="F651" s="1432"/>
      <c r="G651" s="1432"/>
      <c r="H651" s="1432"/>
      <c r="I651" s="1432"/>
      <c r="J651" s="1432"/>
      <c r="K651" s="1432"/>
      <c r="L651" s="1432"/>
      <c r="M651" s="1432"/>
      <c r="N651" s="1432"/>
      <c r="O651" s="1433"/>
      <c r="P651" s="1432"/>
      <c r="Q651" s="1432"/>
      <c r="R651" s="1432"/>
      <c r="S651" s="1432"/>
      <c r="T651" s="1432"/>
      <c r="U651" s="1432"/>
      <c r="V651" s="1432"/>
      <c r="W651" s="1432"/>
      <c r="X651" s="1432"/>
      <c r="Y651" s="1432"/>
      <c r="Z651" s="1432"/>
    </row>
    <row r="652" spans="1:26" ht="15.75" customHeight="1">
      <c r="A652" s="1433"/>
      <c r="B652" s="1432"/>
      <c r="C652" s="1433"/>
      <c r="D652" s="1433"/>
      <c r="E652" s="1432"/>
      <c r="F652" s="1432"/>
      <c r="G652" s="1432"/>
      <c r="H652" s="1432"/>
      <c r="I652" s="1432"/>
      <c r="J652" s="1432"/>
      <c r="K652" s="1432"/>
      <c r="L652" s="1432"/>
      <c r="M652" s="1432"/>
      <c r="N652" s="1432"/>
      <c r="O652" s="1433"/>
      <c r="P652" s="1432"/>
      <c r="Q652" s="1432"/>
      <c r="R652" s="1432"/>
      <c r="S652" s="1432"/>
      <c r="T652" s="1432"/>
      <c r="U652" s="1432"/>
      <c r="V652" s="1432"/>
      <c r="W652" s="1432"/>
      <c r="X652" s="1432"/>
      <c r="Y652" s="1432"/>
      <c r="Z652" s="1432"/>
    </row>
    <row r="653" spans="1:26" ht="15.75" customHeight="1">
      <c r="A653" s="1433"/>
      <c r="B653" s="1432"/>
      <c r="C653" s="1433"/>
      <c r="D653" s="1433"/>
      <c r="E653" s="1432"/>
      <c r="F653" s="1432"/>
      <c r="G653" s="1432"/>
      <c r="H653" s="1432"/>
      <c r="I653" s="1432"/>
      <c r="J653" s="1432"/>
      <c r="K653" s="1432"/>
      <c r="L653" s="1432"/>
      <c r="M653" s="1432"/>
      <c r="N653" s="1432"/>
      <c r="O653" s="1433"/>
      <c r="P653" s="1432"/>
      <c r="Q653" s="1432"/>
      <c r="R653" s="1432"/>
      <c r="S653" s="1432"/>
      <c r="T653" s="1432"/>
      <c r="U653" s="1432"/>
      <c r="V653" s="1432"/>
      <c r="W653" s="1432"/>
      <c r="X653" s="1432"/>
      <c r="Y653" s="1432"/>
      <c r="Z653" s="1432"/>
    </row>
    <row r="654" spans="1:26" ht="15.75" customHeight="1">
      <c r="A654" s="1433"/>
      <c r="B654" s="1432"/>
      <c r="C654" s="1433"/>
      <c r="D654" s="1433"/>
      <c r="E654" s="1432"/>
      <c r="F654" s="1432"/>
      <c r="G654" s="1432"/>
      <c r="H654" s="1432"/>
      <c r="I654" s="1432"/>
      <c r="J654" s="1432"/>
      <c r="K654" s="1432"/>
      <c r="L654" s="1432"/>
      <c r="M654" s="1432"/>
      <c r="N654" s="1432"/>
      <c r="O654" s="1433"/>
      <c r="P654" s="1432"/>
      <c r="Q654" s="1432"/>
      <c r="R654" s="1432"/>
      <c r="S654" s="1432"/>
      <c r="T654" s="1432"/>
      <c r="U654" s="1432"/>
      <c r="V654" s="1432"/>
      <c r="W654" s="1432"/>
      <c r="X654" s="1432"/>
      <c r="Y654" s="1432"/>
      <c r="Z654" s="1432"/>
    </row>
    <row r="655" spans="1:26" ht="15.75" customHeight="1">
      <c r="A655" s="1433"/>
      <c r="B655" s="1432"/>
      <c r="C655" s="1433"/>
      <c r="D655" s="1433"/>
      <c r="E655" s="1432"/>
      <c r="F655" s="1432"/>
      <c r="G655" s="1432"/>
      <c r="H655" s="1432"/>
      <c r="I655" s="1432"/>
      <c r="J655" s="1432"/>
      <c r="K655" s="1432"/>
      <c r="L655" s="1432"/>
      <c r="M655" s="1432"/>
      <c r="N655" s="1432"/>
      <c r="O655" s="1433"/>
      <c r="P655" s="1432"/>
      <c r="Q655" s="1432"/>
      <c r="R655" s="1432"/>
      <c r="S655" s="1432"/>
      <c r="T655" s="1432"/>
      <c r="U655" s="1432"/>
      <c r="V655" s="1432"/>
      <c r="W655" s="1432"/>
      <c r="X655" s="1432"/>
      <c r="Y655" s="1432"/>
      <c r="Z655" s="1432"/>
    </row>
    <row r="656" spans="1:26" ht="15.75" customHeight="1">
      <c r="A656" s="1433"/>
      <c r="B656" s="1432"/>
      <c r="C656" s="1433"/>
      <c r="D656" s="1433"/>
      <c r="E656" s="1432"/>
      <c r="F656" s="1432"/>
      <c r="G656" s="1432"/>
      <c r="H656" s="1432"/>
      <c r="I656" s="1432"/>
      <c r="J656" s="1432"/>
      <c r="K656" s="1432"/>
      <c r="L656" s="1432"/>
      <c r="M656" s="1432"/>
      <c r="N656" s="1432"/>
      <c r="O656" s="1433"/>
      <c r="P656" s="1432"/>
      <c r="Q656" s="1432"/>
      <c r="R656" s="1432"/>
      <c r="S656" s="1432"/>
      <c r="T656" s="1432"/>
      <c r="U656" s="1432"/>
      <c r="V656" s="1432"/>
      <c r="W656" s="1432"/>
      <c r="X656" s="1432"/>
      <c r="Y656" s="1432"/>
      <c r="Z656" s="1432"/>
    </row>
    <row r="657" spans="1:26" ht="15.75" customHeight="1">
      <c r="A657" s="1433"/>
      <c r="B657" s="1432"/>
      <c r="C657" s="1433"/>
      <c r="D657" s="1433"/>
      <c r="E657" s="1432"/>
      <c r="F657" s="1432"/>
      <c r="G657" s="1432"/>
      <c r="H657" s="1432"/>
      <c r="I657" s="1432"/>
      <c r="J657" s="1432"/>
      <c r="K657" s="1432"/>
      <c r="L657" s="1432"/>
      <c r="M657" s="1432"/>
      <c r="N657" s="1432"/>
      <c r="O657" s="1433"/>
      <c r="P657" s="1432"/>
      <c r="Q657" s="1432"/>
      <c r="R657" s="1432"/>
      <c r="S657" s="1432"/>
      <c r="T657" s="1432"/>
      <c r="U657" s="1432"/>
      <c r="V657" s="1432"/>
      <c r="W657" s="1432"/>
      <c r="X657" s="1432"/>
      <c r="Y657" s="1432"/>
      <c r="Z657" s="1432"/>
    </row>
    <row r="658" spans="1:26" ht="15.75" customHeight="1">
      <c r="A658" s="1433"/>
      <c r="B658" s="1432"/>
      <c r="C658" s="1433"/>
      <c r="D658" s="1433"/>
      <c r="E658" s="1432"/>
      <c r="F658" s="1432"/>
      <c r="G658" s="1432"/>
      <c r="H658" s="1432"/>
      <c r="I658" s="1432"/>
      <c r="J658" s="1432"/>
      <c r="K658" s="1432"/>
      <c r="L658" s="1432"/>
      <c r="M658" s="1432"/>
      <c r="N658" s="1432"/>
      <c r="O658" s="1433"/>
      <c r="P658" s="1432"/>
      <c r="Q658" s="1432"/>
      <c r="R658" s="1432"/>
      <c r="S658" s="1432"/>
      <c r="T658" s="1432"/>
      <c r="U658" s="1432"/>
      <c r="V658" s="1432"/>
      <c r="W658" s="1432"/>
      <c r="X658" s="1432"/>
      <c r="Y658" s="1432"/>
      <c r="Z658" s="1432"/>
    </row>
    <row r="659" spans="1:26" ht="15.75" customHeight="1">
      <c r="A659" s="1433"/>
      <c r="B659" s="1432"/>
      <c r="C659" s="1433"/>
      <c r="D659" s="1433"/>
      <c r="E659" s="1432"/>
      <c r="F659" s="1432"/>
      <c r="G659" s="1432"/>
      <c r="H659" s="1432"/>
      <c r="I659" s="1432"/>
      <c r="J659" s="1432"/>
      <c r="K659" s="1432"/>
      <c r="L659" s="1432"/>
      <c r="M659" s="1432"/>
      <c r="N659" s="1432"/>
      <c r="O659" s="1433"/>
      <c r="P659" s="1432"/>
      <c r="Q659" s="1432"/>
      <c r="R659" s="1432"/>
      <c r="S659" s="1432"/>
      <c r="T659" s="1432"/>
      <c r="U659" s="1432"/>
      <c r="V659" s="1432"/>
      <c r="W659" s="1432"/>
      <c r="X659" s="1432"/>
      <c r="Y659" s="1432"/>
      <c r="Z659" s="1432"/>
    </row>
    <row r="660" spans="1:26" ht="15.75" customHeight="1">
      <c r="A660" s="1433"/>
      <c r="B660" s="1432"/>
      <c r="C660" s="1433"/>
      <c r="D660" s="1433"/>
      <c r="E660" s="1432"/>
      <c r="F660" s="1432"/>
      <c r="G660" s="1432"/>
      <c r="H660" s="1432"/>
      <c r="I660" s="1432"/>
      <c r="J660" s="1432"/>
      <c r="K660" s="1432"/>
      <c r="L660" s="1432"/>
      <c r="M660" s="1432"/>
      <c r="N660" s="1432"/>
      <c r="O660" s="1433"/>
      <c r="P660" s="1432"/>
      <c r="Q660" s="1432"/>
      <c r="R660" s="1432"/>
      <c r="S660" s="1432"/>
      <c r="T660" s="1432"/>
      <c r="U660" s="1432"/>
      <c r="V660" s="1432"/>
      <c r="W660" s="1432"/>
      <c r="X660" s="1432"/>
      <c r="Y660" s="1432"/>
      <c r="Z660" s="1432"/>
    </row>
    <row r="661" spans="1:26" ht="15.75" customHeight="1">
      <c r="A661" s="1433"/>
      <c r="B661" s="1432"/>
      <c r="C661" s="1433"/>
      <c r="D661" s="1433"/>
      <c r="E661" s="1432"/>
      <c r="F661" s="1432"/>
      <c r="G661" s="1432"/>
      <c r="H661" s="1432"/>
      <c r="I661" s="1432"/>
      <c r="J661" s="1432"/>
      <c r="K661" s="1432"/>
      <c r="L661" s="1432"/>
      <c r="M661" s="1432"/>
      <c r="N661" s="1432"/>
      <c r="O661" s="1433"/>
      <c r="P661" s="1432"/>
      <c r="Q661" s="1432"/>
      <c r="R661" s="1432"/>
      <c r="S661" s="1432"/>
      <c r="T661" s="1432"/>
      <c r="U661" s="1432"/>
      <c r="V661" s="1432"/>
      <c r="W661" s="1432"/>
      <c r="X661" s="1432"/>
      <c r="Y661" s="1432"/>
      <c r="Z661" s="1432"/>
    </row>
    <row r="662" spans="1:26" ht="15.75" customHeight="1">
      <c r="A662" s="1433"/>
      <c r="B662" s="1432"/>
      <c r="C662" s="1433"/>
      <c r="D662" s="1433"/>
      <c r="E662" s="1432"/>
      <c r="F662" s="1432"/>
      <c r="G662" s="1432"/>
      <c r="H662" s="1432"/>
      <c r="I662" s="1432"/>
      <c r="J662" s="1432"/>
      <c r="K662" s="1432"/>
      <c r="L662" s="1432"/>
      <c r="M662" s="1432"/>
      <c r="N662" s="1432"/>
      <c r="O662" s="1433"/>
      <c r="P662" s="1432"/>
      <c r="Q662" s="1432"/>
      <c r="R662" s="1432"/>
      <c r="S662" s="1432"/>
      <c r="T662" s="1432"/>
      <c r="U662" s="1432"/>
      <c r="V662" s="1432"/>
      <c r="W662" s="1432"/>
      <c r="X662" s="1432"/>
      <c r="Y662" s="1432"/>
      <c r="Z662" s="1432"/>
    </row>
    <row r="663" spans="1:26" ht="15.75" customHeight="1">
      <c r="A663" s="1433"/>
      <c r="B663" s="1432"/>
      <c r="C663" s="1433"/>
      <c r="D663" s="1433"/>
      <c r="E663" s="1432"/>
      <c r="F663" s="1432"/>
      <c r="G663" s="1432"/>
      <c r="H663" s="1432"/>
      <c r="I663" s="1432"/>
      <c r="J663" s="1432"/>
      <c r="K663" s="1432"/>
      <c r="L663" s="1432"/>
      <c r="M663" s="1432"/>
      <c r="N663" s="1432"/>
      <c r="O663" s="1433"/>
      <c r="P663" s="1432"/>
      <c r="Q663" s="1432"/>
      <c r="R663" s="1432"/>
      <c r="S663" s="1432"/>
      <c r="T663" s="1432"/>
      <c r="U663" s="1432"/>
      <c r="V663" s="1432"/>
      <c r="W663" s="1432"/>
      <c r="X663" s="1432"/>
      <c r="Y663" s="1432"/>
      <c r="Z663" s="1432"/>
    </row>
    <row r="664" spans="1:26" ht="15.75" customHeight="1">
      <c r="A664" s="1433"/>
      <c r="B664" s="1432"/>
      <c r="C664" s="1433"/>
      <c r="D664" s="1433"/>
      <c r="E664" s="1432"/>
      <c r="F664" s="1432"/>
      <c r="G664" s="1432"/>
      <c r="H664" s="1432"/>
      <c r="I664" s="1432"/>
      <c r="J664" s="1432"/>
      <c r="K664" s="1432"/>
      <c r="L664" s="1432"/>
      <c r="M664" s="1432"/>
      <c r="N664" s="1432"/>
      <c r="O664" s="1433"/>
      <c r="P664" s="1432"/>
      <c r="Q664" s="1432"/>
      <c r="R664" s="1432"/>
      <c r="S664" s="1432"/>
      <c r="T664" s="1432"/>
      <c r="U664" s="1432"/>
      <c r="V664" s="1432"/>
      <c r="W664" s="1432"/>
      <c r="X664" s="1432"/>
      <c r="Y664" s="1432"/>
      <c r="Z664" s="1432"/>
    </row>
    <row r="665" spans="1:26" ht="15.75" customHeight="1">
      <c r="A665" s="1433"/>
      <c r="B665" s="1432"/>
      <c r="C665" s="1433"/>
      <c r="D665" s="1433"/>
      <c r="E665" s="1432"/>
      <c r="F665" s="1432"/>
      <c r="G665" s="1432"/>
      <c r="H665" s="1432"/>
      <c r="I665" s="1432"/>
      <c r="J665" s="1432"/>
      <c r="K665" s="1432"/>
      <c r="L665" s="1432"/>
      <c r="M665" s="1432"/>
      <c r="N665" s="1432"/>
      <c r="O665" s="1433"/>
      <c r="P665" s="1432"/>
      <c r="Q665" s="1432"/>
      <c r="R665" s="1432"/>
      <c r="S665" s="1432"/>
      <c r="T665" s="1432"/>
      <c r="U665" s="1432"/>
      <c r="V665" s="1432"/>
      <c r="W665" s="1432"/>
      <c r="X665" s="1432"/>
      <c r="Y665" s="1432"/>
      <c r="Z665" s="1432"/>
    </row>
    <row r="666" spans="1:26" ht="15.75" customHeight="1">
      <c r="A666" s="1433"/>
      <c r="B666" s="1432"/>
      <c r="C666" s="1433"/>
      <c r="D666" s="1433"/>
      <c r="E666" s="1432"/>
      <c r="F666" s="1432"/>
      <c r="G666" s="1432"/>
      <c r="H666" s="1432"/>
      <c r="I666" s="1432"/>
      <c r="J666" s="1432"/>
      <c r="K666" s="1432"/>
      <c r="L666" s="1432"/>
      <c r="M666" s="1432"/>
      <c r="N666" s="1432"/>
      <c r="O666" s="1433"/>
      <c r="P666" s="1432"/>
      <c r="Q666" s="1432"/>
      <c r="R666" s="1432"/>
      <c r="S666" s="1432"/>
      <c r="T666" s="1432"/>
      <c r="U666" s="1432"/>
      <c r="V666" s="1432"/>
      <c r="W666" s="1432"/>
      <c r="X666" s="1432"/>
      <c r="Y666" s="1432"/>
      <c r="Z666" s="1432"/>
    </row>
    <row r="667" spans="1:26" ht="15.75" customHeight="1">
      <c r="A667" s="1433"/>
      <c r="B667" s="1432"/>
      <c r="C667" s="1433"/>
      <c r="D667" s="1433"/>
      <c r="E667" s="1432"/>
      <c r="F667" s="1432"/>
      <c r="G667" s="1432"/>
      <c r="H667" s="1432"/>
      <c r="I667" s="1432"/>
      <c r="J667" s="1432"/>
      <c r="K667" s="1432"/>
      <c r="L667" s="1432"/>
      <c r="M667" s="1432"/>
      <c r="N667" s="1432"/>
      <c r="O667" s="1433"/>
      <c r="P667" s="1432"/>
      <c r="Q667" s="1432"/>
      <c r="R667" s="1432"/>
      <c r="S667" s="1432"/>
      <c r="T667" s="1432"/>
      <c r="U667" s="1432"/>
      <c r="V667" s="1432"/>
      <c r="W667" s="1432"/>
      <c r="X667" s="1432"/>
      <c r="Y667" s="1432"/>
      <c r="Z667" s="1432"/>
    </row>
    <row r="668" spans="1:26" ht="15.75" customHeight="1">
      <c r="A668" s="1433"/>
      <c r="B668" s="1432"/>
      <c r="C668" s="1433"/>
      <c r="D668" s="1433"/>
      <c r="E668" s="1432"/>
      <c r="F668" s="1432"/>
      <c r="G668" s="1432"/>
      <c r="H668" s="1432"/>
      <c r="I668" s="1432"/>
      <c r="J668" s="1432"/>
      <c r="K668" s="1432"/>
      <c r="L668" s="1432"/>
      <c r="M668" s="1432"/>
      <c r="N668" s="1432"/>
      <c r="O668" s="1433"/>
      <c r="P668" s="1432"/>
      <c r="Q668" s="1432"/>
      <c r="R668" s="1432"/>
      <c r="S668" s="1432"/>
      <c r="T668" s="1432"/>
      <c r="U668" s="1432"/>
      <c r="V668" s="1432"/>
      <c r="W668" s="1432"/>
      <c r="X668" s="1432"/>
      <c r="Y668" s="1432"/>
      <c r="Z668" s="1432"/>
    </row>
    <row r="669" spans="1:26" ht="15.75" customHeight="1">
      <c r="A669" s="1433"/>
      <c r="B669" s="1432"/>
      <c r="C669" s="1433"/>
      <c r="D669" s="1433"/>
      <c r="E669" s="1432"/>
      <c r="F669" s="1432"/>
      <c r="G669" s="1432"/>
      <c r="H669" s="1432"/>
      <c r="I669" s="1432"/>
      <c r="J669" s="1432"/>
      <c r="K669" s="1432"/>
      <c r="L669" s="1432"/>
      <c r="M669" s="1432"/>
      <c r="N669" s="1432"/>
      <c r="O669" s="1433"/>
      <c r="P669" s="1432"/>
      <c r="Q669" s="1432"/>
      <c r="R669" s="1432"/>
      <c r="S669" s="1432"/>
      <c r="T669" s="1432"/>
      <c r="U669" s="1432"/>
      <c r="V669" s="1432"/>
      <c r="W669" s="1432"/>
      <c r="X669" s="1432"/>
      <c r="Y669" s="1432"/>
      <c r="Z669" s="1432"/>
    </row>
    <row r="670" spans="1:26" ht="15.75" customHeight="1">
      <c r="A670" s="1433"/>
      <c r="B670" s="1432"/>
      <c r="C670" s="1433"/>
      <c r="D670" s="1433"/>
      <c r="E670" s="1432"/>
      <c r="F670" s="1432"/>
      <c r="G670" s="1432"/>
      <c r="H670" s="1432"/>
      <c r="I670" s="1432"/>
      <c r="J670" s="1432"/>
      <c r="K670" s="1432"/>
      <c r="L670" s="1432"/>
      <c r="M670" s="1432"/>
      <c r="N670" s="1432"/>
      <c r="O670" s="1433"/>
      <c r="P670" s="1432"/>
      <c r="Q670" s="1432"/>
      <c r="R670" s="1432"/>
      <c r="S670" s="1432"/>
      <c r="T670" s="1432"/>
      <c r="U670" s="1432"/>
      <c r="V670" s="1432"/>
      <c r="W670" s="1432"/>
      <c r="X670" s="1432"/>
      <c r="Y670" s="1432"/>
      <c r="Z670" s="1432"/>
    </row>
    <row r="671" spans="1:26" ht="15.75" customHeight="1">
      <c r="A671" s="1433"/>
      <c r="B671" s="1432"/>
      <c r="C671" s="1433"/>
      <c r="D671" s="1433"/>
      <c r="E671" s="1432"/>
      <c r="F671" s="1432"/>
      <c r="G671" s="1432"/>
      <c r="H671" s="1432"/>
      <c r="I671" s="1432"/>
      <c r="J671" s="1432"/>
      <c r="K671" s="1432"/>
      <c r="L671" s="1432"/>
      <c r="M671" s="1432"/>
      <c r="N671" s="1432"/>
      <c r="O671" s="1433"/>
      <c r="P671" s="1432"/>
      <c r="Q671" s="1432"/>
      <c r="R671" s="1432"/>
      <c r="S671" s="1432"/>
      <c r="T671" s="1432"/>
      <c r="U671" s="1432"/>
      <c r="V671" s="1432"/>
      <c r="W671" s="1432"/>
      <c r="X671" s="1432"/>
      <c r="Y671" s="1432"/>
      <c r="Z671" s="1432"/>
    </row>
    <row r="672" spans="1:26" ht="15.75" customHeight="1">
      <c r="A672" s="1433"/>
      <c r="B672" s="1432"/>
      <c r="C672" s="1433"/>
      <c r="D672" s="1433"/>
      <c r="E672" s="1432"/>
      <c r="F672" s="1432"/>
      <c r="G672" s="1432"/>
      <c r="H672" s="1432"/>
      <c r="I672" s="1432"/>
      <c r="J672" s="1432"/>
      <c r="K672" s="1432"/>
      <c r="L672" s="1432"/>
      <c r="M672" s="1432"/>
      <c r="N672" s="1432"/>
      <c r="O672" s="1433"/>
      <c r="P672" s="1432"/>
      <c r="Q672" s="1432"/>
      <c r="R672" s="1432"/>
      <c r="S672" s="1432"/>
      <c r="T672" s="1432"/>
      <c r="U672" s="1432"/>
      <c r="V672" s="1432"/>
      <c r="W672" s="1432"/>
      <c r="X672" s="1432"/>
      <c r="Y672" s="1432"/>
      <c r="Z672" s="1432"/>
    </row>
    <row r="673" spans="1:26" ht="15.75" customHeight="1">
      <c r="A673" s="1433"/>
      <c r="B673" s="1432"/>
      <c r="C673" s="1433"/>
      <c r="D673" s="1433"/>
      <c r="E673" s="1432"/>
      <c r="F673" s="1432"/>
      <c r="G673" s="1432"/>
      <c r="H673" s="1432"/>
      <c r="I673" s="1432"/>
      <c r="J673" s="1432"/>
      <c r="K673" s="1432"/>
      <c r="L673" s="1432"/>
      <c r="M673" s="1432"/>
      <c r="N673" s="1432"/>
      <c r="O673" s="1433"/>
      <c r="P673" s="1432"/>
      <c r="Q673" s="1432"/>
      <c r="R673" s="1432"/>
      <c r="S673" s="1432"/>
      <c r="T673" s="1432"/>
      <c r="U673" s="1432"/>
      <c r="V673" s="1432"/>
      <c r="W673" s="1432"/>
      <c r="X673" s="1432"/>
      <c r="Y673" s="1432"/>
      <c r="Z673" s="1432"/>
    </row>
    <row r="674" spans="1:26" ht="15.75" customHeight="1">
      <c r="A674" s="1433"/>
      <c r="B674" s="1432"/>
      <c r="C674" s="1433"/>
      <c r="D674" s="1433"/>
      <c r="E674" s="1432"/>
      <c r="F674" s="1432"/>
      <c r="G674" s="1432"/>
      <c r="H674" s="1432"/>
      <c r="I674" s="1432"/>
      <c r="J674" s="1432"/>
      <c r="K674" s="1432"/>
      <c r="L674" s="1432"/>
      <c r="M674" s="1432"/>
      <c r="N674" s="1432"/>
      <c r="O674" s="1433"/>
      <c r="P674" s="1432"/>
      <c r="Q674" s="1432"/>
      <c r="R674" s="1432"/>
      <c r="S674" s="1432"/>
      <c r="T674" s="1432"/>
      <c r="U674" s="1432"/>
      <c r="V674" s="1432"/>
      <c r="W674" s="1432"/>
      <c r="X674" s="1432"/>
      <c r="Y674" s="1432"/>
      <c r="Z674" s="1432"/>
    </row>
    <row r="675" spans="1:26" ht="15.75" customHeight="1">
      <c r="A675" s="1433"/>
      <c r="B675" s="1432"/>
      <c r="C675" s="1433"/>
      <c r="D675" s="1433"/>
      <c r="E675" s="1432"/>
      <c r="F675" s="1432"/>
      <c r="G675" s="1432"/>
      <c r="H675" s="1432"/>
      <c r="I675" s="1432"/>
      <c r="J675" s="1432"/>
      <c r="K675" s="1432"/>
      <c r="L675" s="1432"/>
      <c r="M675" s="1432"/>
      <c r="N675" s="1432"/>
      <c r="O675" s="1433"/>
      <c r="P675" s="1432"/>
      <c r="Q675" s="1432"/>
      <c r="R675" s="1432"/>
      <c r="S675" s="1432"/>
      <c r="T675" s="1432"/>
      <c r="U675" s="1432"/>
      <c r="V675" s="1432"/>
      <c r="W675" s="1432"/>
      <c r="X675" s="1432"/>
      <c r="Y675" s="1432"/>
      <c r="Z675" s="1432"/>
    </row>
    <row r="676" spans="1:26" ht="15.75" customHeight="1">
      <c r="A676" s="1433"/>
      <c r="B676" s="1432"/>
      <c r="C676" s="1433"/>
      <c r="D676" s="1433"/>
      <c r="E676" s="1432"/>
      <c r="F676" s="1432"/>
      <c r="G676" s="1432"/>
      <c r="H676" s="1432"/>
      <c r="I676" s="1432"/>
      <c r="J676" s="1432"/>
      <c r="K676" s="1432"/>
      <c r="L676" s="1432"/>
      <c r="M676" s="1432"/>
      <c r="N676" s="1432"/>
      <c r="O676" s="1433"/>
      <c r="P676" s="1432"/>
      <c r="Q676" s="1432"/>
      <c r="R676" s="1432"/>
      <c r="S676" s="1432"/>
      <c r="T676" s="1432"/>
      <c r="U676" s="1432"/>
      <c r="V676" s="1432"/>
      <c r="W676" s="1432"/>
      <c r="X676" s="1432"/>
      <c r="Y676" s="1432"/>
      <c r="Z676" s="1432"/>
    </row>
    <row r="677" spans="1:26" ht="15.75" customHeight="1">
      <c r="A677" s="1433"/>
      <c r="B677" s="1432"/>
      <c r="C677" s="1433"/>
      <c r="D677" s="1433"/>
      <c r="E677" s="1432"/>
      <c r="F677" s="1432"/>
      <c r="G677" s="1432"/>
      <c r="H677" s="1432"/>
      <c r="I677" s="1432"/>
      <c r="J677" s="1432"/>
      <c r="K677" s="1432"/>
      <c r="L677" s="1432"/>
      <c r="M677" s="1432"/>
      <c r="N677" s="1432"/>
      <c r="O677" s="1433"/>
      <c r="P677" s="1432"/>
      <c r="Q677" s="1432"/>
      <c r="R677" s="1432"/>
      <c r="S677" s="1432"/>
      <c r="T677" s="1432"/>
      <c r="U677" s="1432"/>
      <c r="V677" s="1432"/>
      <c r="W677" s="1432"/>
      <c r="X677" s="1432"/>
      <c r="Y677" s="1432"/>
      <c r="Z677" s="1432"/>
    </row>
    <row r="678" spans="1:26" ht="15.75" customHeight="1">
      <c r="A678" s="1433"/>
      <c r="B678" s="1432"/>
      <c r="C678" s="1433"/>
      <c r="D678" s="1433"/>
      <c r="E678" s="1432"/>
      <c r="F678" s="1432"/>
      <c r="G678" s="1432"/>
      <c r="H678" s="1432"/>
      <c r="I678" s="1432"/>
      <c r="J678" s="1432"/>
      <c r="K678" s="1432"/>
      <c r="L678" s="1432"/>
      <c r="M678" s="1432"/>
      <c r="N678" s="1432"/>
      <c r="O678" s="1433"/>
      <c r="P678" s="1432"/>
      <c r="Q678" s="1432"/>
      <c r="R678" s="1432"/>
      <c r="S678" s="1432"/>
      <c r="T678" s="1432"/>
      <c r="U678" s="1432"/>
      <c r="V678" s="1432"/>
      <c r="W678" s="1432"/>
      <c r="X678" s="1432"/>
      <c r="Y678" s="1432"/>
      <c r="Z678" s="1432"/>
    </row>
    <row r="679" spans="1:26" ht="15.75" customHeight="1">
      <c r="A679" s="1433"/>
      <c r="B679" s="1432"/>
      <c r="C679" s="1433"/>
      <c r="D679" s="1433"/>
      <c r="E679" s="1432"/>
      <c r="F679" s="1432"/>
      <c r="G679" s="1432"/>
      <c r="H679" s="1432"/>
      <c r="I679" s="1432"/>
      <c r="J679" s="1432"/>
      <c r="K679" s="1432"/>
      <c r="L679" s="1432"/>
      <c r="M679" s="1432"/>
      <c r="N679" s="1432"/>
      <c r="O679" s="1433"/>
      <c r="P679" s="1432"/>
      <c r="Q679" s="1432"/>
      <c r="R679" s="1432"/>
      <c r="S679" s="1432"/>
      <c r="T679" s="1432"/>
      <c r="U679" s="1432"/>
      <c r="V679" s="1432"/>
      <c r="W679" s="1432"/>
      <c r="X679" s="1432"/>
      <c r="Y679" s="1432"/>
      <c r="Z679" s="1432"/>
    </row>
    <row r="680" spans="1:26" ht="15.75" customHeight="1">
      <c r="A680" s="1433"/>
      <c r="B680" s="1432"/>
      <c r="C680" s="1433"/>
      <c r="D680" s="1433"/>
      <c r="E680" s="1432"/>
      <c r="F680" s="1432"/>
      <c r="G680" s="1432"/>
      <c r="H680" s="1432"/>
      <c r="I680" s="1432"/>
      <c r="J680" s="1432"/>
      <c r="K680" s="1432"/>
      <c r="L680" s="1432"/>
      <c r="M680" s="1432"/>
      <c r="N680" s="1432"/>
      <c r="O680" s="1433"/>
      <c r="P680" s="1432"/>
      <c r="Q680" s="1432"/>
      <c r="R680" s="1432"/>
      <c r="S680" s="1432"/>
      <c r="T680" s="1432"/>
      <c r="U680" s="1432"/>
      <c r="V680" s="1432"/>
      <c r="W680" s="1432"/>
      <c r="X680" s="1432"/>
      <c r="Y680" s="1432"/>
      <c r="Z680" s="1432"/>
    </row>
    <row r="681" spans="1:26" ht="15.75" customHeight="1">
      <c r="A681" s="1433"/>
      <c r="B681" s="1432"/>
      <c r="C681" s="1433"/>
      <c r="D681" s="1433"/>
      <c r="E681" s="1432"/>
      <c r="F681" s="1432"/>
      <c r="G681" s="1432"/>
      <c r="H681" s="1432"/>
      <c r="I681" s="1432"/>
      <c r="J681" s="1432"/>
      <c r="K681" s="1432"/>
      <c r="L681" s="1432"/>
      <c r="M681" s="1432"/>
      <c r="N681" s="1432"/>
      <c r="O681" s="1433"/>
      <c r="P681" s="1432"/>
      <c r="Q681" s="1432"/>
      <c r="R681" s="1432"/>
      <c r="S681" s="1432"/>
      <c r="T681" s="1432"/>
      <c r="U681" s="1432"/>
      <c r="V681" s="1432"/>
      <c r="W681" s="1432"/>
      <c r="X681" s="1432"/>
      <c r="Y681" s="1432"/>
      <c r="Z681" s="1432"/>
    </row>
    <row r="682" spans="1:26" ht="15.75" customHeight="1">
      <c r="A682" s="1433"/>
      <c r="B682" s="1432"/>
      <c r="C682" s="1433"/>
      <c r="D682" s="1433"/>
      <c r="E682" s="1432"/>
      <c r="F682" s="1432"/>
      <c r="G682" s="1432"/>
      <c r="H682" s="1432"/>
      <c r="I682" s="1432"/>
      <c r="J682" s="1432"/>
      <c r="K682" s="1432"/>
      <c r="L682" s="1432"/>
      <c r="M682" s="1432"/>
      <c r="N682" s="1432"/>
      <c r="O682" s="1433"/>
      <c r="P682" s="1432"/>
      <c r="Q682" s="1432"/>
      <c r="R682" s="1432"/>
      <c r="S682" s="1432"/>
      <c r="T682" s="1432"/>
      <c r="U682" s="1432"/>
      <c r="V682" s="1432"/>
      <c r="W682" s="1432"/>
      <c r="X682" s="1432"/>
      <c r="Y682" s="1432"/>
      <c r="Z682" s="1432"/>
    </row>
    <row r="683" spans="1:26" ht="15.75" customHeight="1">
      <c r="A683" s="1433"/>
      <c r="B683" s="1432"/>
      <c r="C683" s="1433"/>
      <c r="D683" s="1433"/>
      <c r="E683" s="1432"/>
      <c r="F683" s="1432"/>
      <c r="G683" s="1432"/>
      <c r="H683" s="1432"/>
      <c r="I683" s="1432"/>
      <c r="J683" s="1432"/>
      <c r="K683" s="1432"/>
      <c r="L683" s="1432"/>
      <c r="M683" s="1432"/>
      <c r="N683" s="1432"/>
      <c r="O683" s="1433"/>
      <c r="P683" s="1432"/>
      <c r="Q683" s="1432"/>
      <c r="R683" s="1432"/>
      <c r="S683" s="1432"/>
      <c r="T683" s="1432"/>
      <c r="U683" s="1432"/>
      <c r="V683" s="1432"/>
      <c r="W683" s="1432"/>
      <c r="X683" s="1432"/>
      <c r="Y683" s="1432"/>
      <c r="Z683" s="1432"/>
    </row>
    <row r="684" spans="1:26" ht="15.75" customHeight="1">
      <c r="A684" s="1433"/>
      <c r="B684" s="1432"/>
      <c r="C684" s="1433"/>
      <c r="D684" s="1433"/>
      <c r="E684" s="1432"/>
      <c r="F684" s="1432"/>
      <c r="G684" s="1432"/>
      <c r="H684" s="1432"/>
      <c r="I684" s="1432"/>
      <c r="J684" s="1432"/>
      <c r="K684" s="1432"/>
      <c r="L684" s="1432"/>
      <c r="M684" s="1432"/>
      <c r="N684" s="1432"/>
      <c r="O684" s="1433"/>
      <c r="P684" s="1432"/>
      <c r="Q684" s="1432"/>
      <c r="R684" s="1432"/>
      <c r="S684" s="1432"/>
      <c r="T684" s="1432"/>
      <c r="U684" s="1432"/>
      <c r="V684" s="1432"/>
      <c r="W684" s="1432"/>
      <c r="X684" s="1432"/>
      <c r="Y684" s="1432"/>
      <c r="Z684" s="1432"/>
    </row>
    <row r="685" spans="1:26" ht="15.75" customHeight="1">
      <c r="A685" s="1433"/>
      <c r="B685" s="1432"/>
      <c r="C685" s="1433"/>
      <c r="D685" s="1433"/>
      <c r="E685" s="1432"/>
      <c r="F685" s="1432"/>
      <c r="G685" s="1432"/>
      <c r="H685" s="1432"/>
      <c r="I685" s="1432"/>
      <c r="J685" s="1432"/>
      <c r="K685" s="1432"/>
      <c r="L685" s="1432"/>
      <c r="M685" s="1432"/>
      <c r="N685" s="1432"/>
      <c r="O685" s="1433"/>
      <c r="P685" s="1432"/>
      <c r="Q685" s="1432"/>
      <c r="R685" s="1432"/>
      <c r="S685" s="1432"/>
      <c r="T685" s="1432"/>
      <c r="U685" s="1432"/>
      <c r="V685" s="1432"/>
      <c r="W685" s="1432"/>
      <c r="X685" s="1432"/>
      <c r="Y685" s="1432"/>
      <c r="Z685" s="1432"/>
    </row>
    <row r="686" spans="1:26" ht="15.75" customHeight="1">
      <c r="A686" s="1433"/>
      <c r="B686" s="1432"/>
      <c r="C686" s="1433"/>
      <c r="D686" s="1433"/>
      <c r="E686" s="1432"/>
      <c r="F686" s="1432"/>
      <c r="G686" s="1432"/>
      <c r="H686" s="1432"/>
      <c r="I686" s="1432"/>
      <c r="J686" s="1432"/>
      <c r="K686" s="1432"/>
      <c r="L686" s="1432"/>
      <c r="M686" s="1432"/>
      <c r="N686" s="1432"/>
      <c r="O686" s="1433"/>
      <c r="P686" s="1432"/>
      <c r="Q686" s="1432"/>
      <c r="R686" s="1432"/>
      <c r="S686" s="1432"/>
      <c r="T686" s="1432"/>
      <c r="U686" s="1432"/>
      <c r="V686" s="1432"/>
      <c r="W686" s="1432"/>
      <c r="X686" s="1432"/>
      <c r="Y686" s="1432"/>
      <c r="Z686" s="1432"/>
    </row>
    <row r="687" spans="1:26" ht="15.75" customHeight="1">
      <c r="A687" s="1433"/>
      <c r="B687" s="1432"/>
      <c r="C687" s="1433"/>
      <c r="D687" s="1433"/>
      <c r="E687" s="1432"/>
      <c r="F687" s="1432"/>
      <c r="G687" s="1432"/>
      <c r="H687" s="1432"/>
      <c r="I687" s="1432"/>
      <c r="J687" s="1432"/>
      <c r="K687" s="1432"/>
      <c r="L687" s="1432"/>
      <c r="M687" s="1432"/>
      <c r="N687" s="1432"/>
      <c r="O687" s="1433"/>
      <c r="P687" s="1432"/>
      <c r="Q687" s="1432"/>
      <c r="R687" s="1432"/>
      <c r="S687" s="1432"/>
      <c r="T687" s="1432"/>
      <c r="U687" s="1432"/>
      <c r="V687" s="1432"/>
      <c r="W687" s="1432"/>
      <c r="X687" s="1432"/>
      <c r="Y687" s="1432"/>
      <c r="Z687" s="1432"/>
    </row>
    <row r="688" spans="1:26" ht="15.75" customHeight="1">
      <c r="A688" s="1433"/>
      <c r="B688" s="1432"/>
      <c r="C688" s="1433"/>
      <c r="D688" s="1433"/>
      <c r="E688" s="1432"/>
      <c r="F688" s="1432"/>
      <c r="G688" s="1432"/>
      <c r="H688" s="1432"/>
      <c r="I688" s="1432"/>
      <c r="J688" s="1432"/>
      <c r="K688" s="1432"/>
      <c r="L688" s="1432"/>
      <c r="M688" s="1432"/>
      <c r="N688" s="1432"/>
      <c r="O688" s="1433"/>
      <c r="P688" s="1432"/>
      <c r="Q688" s="1432"/>
      <c r="R688" s="1432"/>
      <c r="S688" s="1432"/>
      <c r="T688" s="1432"/>
      <c r="U688" s="1432"/>
      <c r="V688" s="1432"/>
      <c r="W688" s="1432"/>
      <c r="X688" s="1432"/>
      <c r="Y688" s="1432"/>
      <c r="Z688" s="1432"/>
    </row>
    <row r="689" spans="1:26" ht="15.75" customHeight="1">
      <c r="A689" s="1433"/>
      <c r="B689" s="1432"/>
      <c r="C689" s="1433"/>
      <c r="D689" s="1433"/>
      <c r="E689" s="1432"/>
      <c r="F689" s="1432"/>
      <c r="G689" s="1432"/>
      <c r="H689" s="1432"/>
      <c r="I689" s="1432"/>
      <c r="J689" s="1432"/>
      <c r="K689" s="1432"/>
      <c r="L689" s="1432"/>
      <c r="M689" s="1432"/>
      <c r="N689" s="1432"/>
      <c r="O689" s="1433"/>
      <c r="P689" s="1432"/>
      <c r="Q689" s="1432"/>
      <c r="R689" s="1432"/>
      <c r="S689" s="1432"/>
      <c r="T689" s="1432"/>
      <c r="U689" s="1432"/>
      <c r="V689" s="1432"/>
      <c r="W689" s="1432"/>
      <c r="X689" s="1432"/>
      <c r="Y689" s="1432"/>
      <c r="Z689" s="1432"/>
    </row>
    <row r="690" spans="1:26" ht="15.75" customHeight="1">
      <c r="A690" s="1433"/>
      <c r="B690" s="1432"/>
      <c r="C690" s="1433"/>
      <c r="D690" s="1433"/>
      <c r="E690" s="1432"/>
      <c r="F690" s="1432"/>
      <c r="G690" s="1432"/>
      <c r="H690" s="1432"/>
      <c r="I690" s="1432"/>
      <c r="J690" s="1432"/>
      <c r="K690" s="1432"/>
      <c r="L690" s="1432"/>
      <c r="M690" s="1432"/>
      <c r="N690" s="1432"/>
      <c r="O690" s="1433"/>
      <c r="P690" s="1432"/>
      <c r="Q690" s="1432"/>
      <c r="R690" s="1432"/>
      <c r="S690" s="1432"/>
      <c r="T690" s="1432"/>
      <c r="U690" s="1432"/>
      <c r="V690" s="1432"/>
      <c r="W690" s="1432"/>
      <c r="X690" s="1432"/>
      <c r="Y690" s="1432"/>
      <c r="Z690" s="1432"/>
    </row>
    <row r="691" spans="1:26" ht="15.75" customHeight="1">
      <c r="A691" s="1433"/>
      <c r="B691" s="1432"/>
      <c r="C691" s="1433"/>
      <c r="D691" s="1433"/>
      <c r="E691" s="1432"/>
      <c r="F691" s="1432"/>
      <c r="G691" s="1432"/>
      <c r="H691" s="1432"/>
      <c r="I691" s="1432"/>
      <c r="J691" s="1432"/>
      <c r="K691" s="1432"/>
      <c r="L691" s="1432"/>
      <c r="M691" s="1432"/>
      <c r="N691" s="1432"/>
      <c r="O691" s="1433"/>
      <c r="P691" s="1432"/>
      <c r="Q691" s="1432"/>
      <c r="R691" s="1432"/>
      <c r="S691" s="1432"/>
      <c r="T691" s="1432"/>
      <c r="U691" s="1432"/>
      <c r="V691" s="1432"/>
      <c r="W691" s="1432"/>
      <c r="X691" s="1432"/>
      <c r="Y691" s="1432"/>
      <c r="Z691" s="1432"/>
    </row>
    <row r="692" spans="1:26" ht="15.75" customHeight="1">
      <c r="A692" s="1433"/>
      <c r="B692" s="1432"/>
      <c r="C692" s="1433"/>
      <c r="D692" s="1433"/>
      <c r="E692" s="1432"/>
      <c r="F692" s="1432"/>
      <c r="G692" s="1432"/>
      <c r="H692" s="1432"/>
      <c r="I692" s="1432"/>
      <c r="J692" s="1432"/>
      <c r="K692" s="1432"/>
      <c r="L692" s="1432"/>
      <c r="M692" s="1432"/>
      <c r="N692" s="1432"/>
      <c r="O692" s="1433"/>
      <c r="P692" s="1432"/>
      <c r="Q692" s="1432"/>
      <c r="R692" s="1432"/>
      <c r="S692" s="1432"/>
      <c r="T692" s="1432"/>
      <c r="U692" s="1432"/>
      <c r="V692" s="1432"/>
      <c r="W692" s="1432"/>
      <c r="X692" s="1432"/>
      <c r="Y692" s="1432"/>
      <c r="Z692" s="1432"/>
    </row>
    <row r="693" spans="1:26" ht="15.75" customHeight="1">
      <c r="A693" s="1433"/>
      <c r="B693" s="1432"/>
      <c r="C693" s="1433"/>
      <c r="D693" s="1433"/>
      <c r="E693" s="1432"/>
      <c r="F693" s="1432"/>
      <c r="G693" s="1432"/>
      <c r="H693" s="1432"/>
      <c r="I693" s="1432"/>
      <c r="J693" s="1432"/>
      <c r="K693" s="1432"/>
      <c r="L693" s="1432"/>
      <c r="M693" s="1432"/>
      <c r="N693" s="1432"/>
      <c r="O693" s="1433"/>
      <c r="P693" s="1432"/>
      <c r="Q693" s="1432"/>
      <c r="R693" s="1432"/>
      <c r="S693" s="1432"/>
      <c r="T693" s="1432"/>
      <c r="U693" s="1432"/>
      <c r="V693" s="1432"/>
      <c r="W693" s="1432"/>
      <c r="X693" s="1432"/>
      <c r="Y693" s="1432"/>
      <c r="Z693" s="1432"/>
    </row>
    <row r="694" spans="1:26" ht="15.75" customHeight="1">
      <c r="A694" s="1433"/>
      <c r="B694" s="1432"/>
      <c r="C694" s="1433"/>
      <c r="D694" s="1433"/>
      <c r="E694" s="1432"/>
      <c r="F694" s="1432"/>
      <c r="G694" s="1432"/>
      <c r="H694" s="1432"/>
      <c r="I694" s="1432"/>
      <c r="J694" s="1432"/>
      <c r="K694" s="1432"/>
      <c r="L694" s="1432"/>
      <c r="M694" s="1432"/>
      <c r="N694" s="1432"/>
      <c r="O694" s="1433"/>
      <c r="P694" s="1432"/>
      <c r="Q694" s="1432"/>
      <c r="R694" s="1432"/>
      <c r="S694" s="1432"/>
      <c r="T694" s="1432"/>
      <c r="U694" s="1432"/>
      <c r="V694" s="1432"/>
      <c r="W694" s="1432"/>
      <c r="X694" s="1432"/>
      <c r="Y694" s="1432"/>
      <c r="Z694" s="1432"/>
    </row>
    <row r="695" spans="1:26" ht="15.75" customHeight="1">
      <c r="A695" s="1433"/>
      <c r="B695" s="1432"/>
      <c r="C695" s="1433"/>
      <c r="D695" s="1433"/>
      <c r="E695" s="1432"/>
      <c r="F695" s="1432"/>
      <c r="G695" s="1432"/>
      <c r="H695" s="1432"/>
      <c r="I695" s="1432"/>
      <c r="J695" s="1432"/>
      <c r="K695" s="1432"/>
      <c r="L695" s="1432"/>
      <c r="M695" s="1432"/>
      <c r="N695" s="1432"/>
      <c r="O695" s="1433"/>
      <c r="P695" s="1432"/>
      <c r="Q695" s="1432"/>
      <c r="R695" s="1432"/>
      <c r="S695" s="1432"/>
      <c r="T695" s="1432"/>
      <c r="U695" s="1432"/>
      <c r="V695" s="1432"/>
      <c r="W695" s="1432"/>
      <c r="X695" s="1432"/>
      <c r="Y695" s="1432"/>
      <c r="Z695" s="1432"/>
    </row>
    <row r="696" spans="1:26" ht="15.75" customHeight="1">
      <c r="A696" s="1433"/>
      <c r="B696" s="1432"/>
      <c r="C696" s="1433"/>
      <c r="D696" s="1433"/>
      <c r="E696" s="1432"/>
      <c r="F696" s="1432"/>
      <c r="G696" s="1432"/>
      <c r="H696" s="1432"/>
      <c r="I696" s="1432"/>
      <c r="J696" s="1432"/>
      <c r="K696" s="1432"/>
      <c r="L696" s="1432"/>
      <c r="M696" s="1432"/>
      <c r="N696" s="1432"/>
      <c r="O696" s="1433"/>
      <c r="P696" s="1432"/>
      <c r="Q696" s="1432"/>
      <c r="R696" s="1432"/>
      <c r="S696" s="1432"/>
      <c r="T696" s="1432"/>
      <c r="U696" s="1432"/>
      <c r="V696" s="1432"/>
      <c r="W696" s="1432"/>
      <c r="X696" s="1432"/>
      <c r="Y696" s="1432"/>
      <c r="Z696" s="1432"/>
    </row>
    <row r="697" spans="1:26" ht="15.75" customHeight="1">
      <c r="A697" s="1433"/>
      <c r="B697" s="1432"/>
      <c r="C697" s="1433"/>
      <c r="D697" s="1433"/>
      <c r="E697" s="1432"/>
      <c r="F697" s="1432"/>
      <c r="G697" s="1432"/>
      <c r="H697" s="1432"/>
      <c r="I697" s="1432"/>
      <c r="J697" s="1432"/>
      <c r="K697" s="1432"/>
      <c r="L697" s="1432"/>
      <c r="M697" s="1432"/>
      <c r="N697" s="1432"/>
      <c r="O697" s="1433"/>
      <c r="P697" s="1432"/>
      <c r="Q697" s="1432"/>
      <c r="R697" s="1432"/>
      <c r="S697" s="1432"/>
      <c r="T697" s="1432"/>
      <c r="U697" s="1432"/>
      <c r="V697" s="1432"/>
      <c r="W697" s="1432"/>
      <c r="X697" s="1432"/>
      <c r="Y697" s="1432"/>
      <c r="Z697" s="1432"/>
    </row>
    <row r="698" spans="1:26" ht="15.75" customHeight="1">
      <c r="A698" s="1433"/>
      <c r="B698" s="1432"/>
      <c r="C698" s="1433"/>
      <c r="D698" s="1433"/>
      <c r="E698" s="1432"/>
      <c r="F698" s="1432"/>
      <c r="G698" s="1432"/>
      <c r="H698" s="1432"/>
      <c r="I698" s="1432"/>
      <c r="J698" s="1432"/>
      <c r="K698" s="1432"/>
      <c r="L698" s="1432"/>
      <c r="M698" s="1432"/>
      <c r="N698" s="1432"/>
      <c r="O698" s="1433"/>
      <c r="P698" s="1432"/>
      <c r="Q698" s="1432"/>
      <c r="R698" s="1432"/>
      <c r="S698" s="1432"/>
      <c r="T698" s="1432"/>
      <c r="U698" s="1432"/>
      <c r="V698" s="1432"/>
      <c r="W698" s="1432"/>
      <c r="X698" s="1432"/>
      <c r="Y698" s="1432"/>
      <c r="Z698" s="1432"/>
    </row>
    <row r="699" spans="1:26" ht="15.75" customHeight="1">
      <c r="A699" s="1433"/>
      <c r="B699" s="1432"/>
      <c r="C699" s="1433"/>
      <c r="D699" s="1433"/>
      <c r="E699" s="1432"/>
      <c r="F699" s="1432"/>
      <c r="G699" s="1432"/>
      <c r="H699" s="1432"/>
      <c r="I699" s="1432"/>
      <c r="J699" s="1432"/>
      <c r="K699" s="1432"/>
      <c r="L699" s="1432"/>
      <c r="M699" s="1432"/>
      <c r="N699" s="1432"/>
      <c r="O699" s="1433"/>
      <c r="P699" s="1432"/>
      <c r="Q699" s="1432"/>
      <c r="R699" s="1432"/>
      <c r="S699" s="1432"/>
      <c r="T699" s="1432"/>
      <c r="U699" s="1432"/>
      <c r="V699" s="1432"/>
      <c r="W699" s="1432"/>
      <c r="X699" s="1432"/>
      <c r="Y699" s="1432"/>
      <c r="Z699" s="1432"/>
    </row>
    <row r="700" spans="1:26" ht="15.75" customHeight="1">
      <c r="A700" s="1433"/>
      <c r="B700" s="1432"/>
      <c r="C700" s="1433"/>
      <c r="D700" s="1433"/>
      <c r="E700" s="1432"/>
      <c r="F700" s="1432"/>
      <c r="G700" s="1432"/>
      <c r="H700" s="1432"/>
      <c r="I700" s="1432"/>
      <c r="J700" s="1432"/>
      <c r="K700" s="1432"/>
      <c r="L700" s="1432"/>
      <c r="M700" s="1432"/>
      <c r="N700" s="1432"/>
      <c r="O700" s="1433"/>
      <c r="P700" s="1432"/>
      <c r="Q700" s="1432"/>
      <c r="R700" s="1432"/>
      <c r="S700" s="1432"/>
      <c r="T700" s="1432"/>
      <c r="U700" s="1432"/>
      <c r="V700" s="1432"/>
      <c r="W700" s="1432"/>
      <c r="X700" s="1432"/>
      <c r="Y700" s="1432"/>
      <c r="Z700" s="1432"/>
    </row>
    <row r="701" spans="1:26" ht="15.75" customHeight="1">
      <c r="A701" s="1433"/>
      <c r="B701" s="1432"/>
      <c r="C701" s="1433"/>
      <c r="D701" s="1433"/>
      <c r="E701" s="1432"/>
      <c r="F701" s="1432"/>
      <c r="G701" s="1432"/>
      <c r="H701" s="1432"/>
      <c r="I701" s="1432"/>
      <c r="J701" s="1432"/>
      <c r="K701" s="1432"/>
      <c r="L701" s="1432"/>
      <c r="M701" s="1432"/>
      <c r="N701" s="1432"/>
      <c r="O701" s="1433"/>
      <c r="P701" s="1432"/>
      <c r="Q701" s="1432"/>
      <c r="R701" s="1432"/>
      <c r="S701" s="1432"/>
      <c r="T701" s="1432"/>
      <c r="U701" s="1432"/>
      <c r="V701" s="1432"/>
      <c r="W701" s="1432"/>
      <c r="X701" s="1432"/>
      <c r="Y701" s="1432"/>
      <c r="Z701" s="1432"/>
    </row>
    <row r="702" spans="1:26" ht="15.75" customHeight="1">
      <c r="A702" s="1433"/>
      <c r="B702" s="1432"/>
      <c r="C702" s="1433"/>
      <c r="D702" s="1433"/>
      <c r="E702" s="1432"/>
      <c r="F702" s="1432"/>
      <c r="G702" s="1432"/>
      <c r="H702" s="1432"/>
      <c r="I702" s="1432"/>
      <c r="J702" s="1432"/>
      <c r="K702" s="1432"/>
      <c r="L702" s="1432"/>
      <c r="M702" s="1432"/>
      <c r="N702" s="1432"/>
      <c r="O702" s="1433"/>
      <c r="P702" s="1432"/>
      <c r="Q702" s="1432"/>
      <c r="R702" s="1432"/>
      <c r="S702" s="1432"/>
      <c r="T702" s="1432"/>
      <c r="U702" s="1432"/>
      <c r="V702" s="1432"/>
      <c r="W702" s="1432"/>
      <c r="X702" s="1432"/>
      <c r="Y702" s="1432"/>
      <c r="Z702" s="1432"/>
    </row>
    <row r="703" spans="1:26" ht="15.75" customHeight="1">
      <c r="A703" s="1433"/>
      <c r="B703" s="1432"/>
      <c r="C703" s="1433"/>
      <c r="D703" s="1433"/>
      <c r="E703" s="1432"/>
      <c r="F703" s="1432"/>
      <c r="G703" s="1432"/>
      <c r="H703" s="1432"/>
      <c r="I703" s="1432"/>
      <c r="J703" s="1432"/>
      <c r="K703" s="1432"/>
      <c r="L703" s="1432"/>
      <c r="M703" s="1432"/>
      <c r="N703" s="1432"/>
      <c r="O703" s="1433"/>
      <c r="P703" s="1432"/>
      <c r="Q703" s="1432"/>
      <c r="R703" s="1432"/>
      <c r="S703" s="1432"/>
      <c r="T703" s="1432"/>
      <c r="U703" s="1432"/>
      <c r="V703" s="1432"/>
      <c r="W703" s="1432"/>
      <c r="X703" s="1432"/>
      <c r="Y703" s="1432"/>
      <c r="Z703" s="1432"/>
    </row>
    <row r="704" spans="1:26" ht="15.75" customHeight="1">
      <c r="A704" s="1433"/>
      <c r="B704" s="1432"/>
      <c r="C704" s="1433"/>
      <c r="D704" s="1433"/>
      <c r="E704" s="1432"/>
      <c r="F704" s="1432"/>
      <c r="G704" s="1432"/>
      <c r="H704" s="1432"/>
      <c r="I704" s="1432"/>
      <c r="J704" s="1432"/>
      <c r="K704" s="1432"/>
      <c r="L704" s="1432"/>
      <c r="M704" s="1432"/>
      <c r="N704" s="1432"/>
      <c r="O704" s="1433"/>
      <c r="P704" s="1432"/>
      <c r="Q704" s="1432"/>
      <c r="R704" s="1432"/>
      <c r="S704" s="1432"/>
      <c r="T704" s="1432"/>
      <c r="U704" s="1432"/>
      <c r="V704" s="1432"/>
      <c r="W704" s="1432"/>
      <c r="X704" s="1432"/>
      <c r="Y704" s="1432"/>
      <c r="Z704" s="1432"/>
    </row>
    <row r="705" spans="1:26" ht="15.75" customHeight="1">
      <c r="A705" s="1433"/>
      <c r="B705" s="1432"/>
      <c r="C705" s="1433"/>
      <c r="D705" s="1433"/>
      <c r="E705" s="1432"/>
      <c r="F705" s="1432"/>
      <c r="G705" s="1432"/>
      <c r="H705" s="1432"/>
      <c r="I705" s="1432"/>
      <c r="J705" s="1432"/>
      <c r="K705" s="1432"/>
      <c r="L705" s="1432"/>
      <c r="M705" s="1432"/>
      <c r="N705" s="1432"/>
      <c r="O705" s="1433"/>
      <c r="P705" s="1432"/>
      <c r="Q705" s="1432"/>
      <c r="R705" s="1432"/>
      <c r="S705" s="1432"/>
      <c r="T705" s="1432"/>
      <c r="U705" s="1432"/>
      <c r="V705" s="1432"/>
      <c r="W705" s="1432"/>
      <c r="X705" s="1432"/>
      <c r="Y705" s="1432"/>
      <c r="Z705" s="1432"/>
    </row>
    <row r="706" spans="1:26" ht="15.75" customHeight="1">
      <c r="A706" s="1433"/>
      <c r="B706" s="1432"/>
      <c r="C706" s="1433"/>
      <c r="D706" s="1433"/>
      <c r="E706" s="1432"/>
      <c r="F706" s="1432"/>
      <c r="G706" s="1432"/>
      <c r="H706" s="1432"/>
      <c r="I706" s="1432"/>
      <c r="J706" s="1432"/>
      <c r="K706" s="1432"/>
      <c r="L706" s="1432"/>
      <c r="M706" s="1432"/>
      <c r="N706" s="1432"/>
      <c r="O706" s="1433"/>
      <c r="P706" s="1432"/>
      <c r="Q706" s="1432"/>
      <c r="R706" s="1432"/>
      <c r="S706" s="1432"/>
      <c r="T706" s="1432"/>
      <c r="U706" s="1432"/>
      <c r="V706" s="1432"/>
      <c r="W706" s="1432"/>
      <c r="X706" s="1432"/>
      <c r="Y706" s="1432"/>
      <c r="Z706" s="1432"/>
    </row>
    <row r="707" spans="1:26" ht="15.75" customHeight="1">
      <c r="A707" s="1433"/>
      <c r="B707" s="1432"/>
      <c r="C707" s="1433"/>
      <c r="D707" s="1433"/>
      <c r="E707" s="1432"/>
      <c r="F707" s="1432"/>
      <c r="G707" s="1432"/>
      <c r="H707" s="1432"/>
      <c r="I707" s="1432"/>
      <c r="J707" s="1432"/>
      <c r="K707" s="1432"/>
      <c r="L707" s="1432"/>
      <c r="M707" s="1432"/>
      <c r="N707" s="1432"/>
      <c r="O707" s="1433"/>
      <c r="P707" s="1432"/>
      <c r="Q707" s="1432"/>
      <c r="R707" s="1432"/>
      <c r="S707" s="1432"/>
      <c r="T707" s="1432"/>
      <c r="U707" s="1432"/>
      <c r="V707" s="1432"/>
      <c r="W707" s="1432"/>
      <c r="X707" s="1432"/>
      <c r="Y707" s="1432"/>
      <c r="Z707" s="1432"/>
    </row>
    <row r="708" spans="1:26" ht="15.75" customHeight="1">
      <c r="A708" s="1433"/>
      <c r="B708" s="1432"/>
      <c r="C708" s="1433"/>
      <c r="D708" s="1433"/>
      <c r="E708" s="1432"/>
      <c r="F708" s="1432"/>
      <c r="G708" s="1432"/>
      <c r="H708" s="1432"/>
      <c r="I708" s="1432"/>
      <c r="J708" s="1432"/>
      <c r="K708" s="1432"/>
      <c r="L708" s="1432"/>
      <c r="M708" s="1432"/>
      <c r="N708" s="1432"/>
      <c r="O708" s="1433"/>
      <c r="P708" s="1432"/>
      <c r="Q708" s="1432"/>
      <c r="R708" s="1432"/>
      <c r="S708" s="1432"/>
      <c r="T708" s="1432"/>
      <c r="U708" s="1432"/>
      <c r="V708" s="1432"/>
      <c r="W708" s="1432"/>
      <c r="X708" s="1432"/>
      <c r="Y708" s="1432"/>
      <c r="Z708" s="1432"/>
    </row>
    <row r="709" spans="1:26" ht="15.75" customHeight="1">
      <c r="A709" s="1433"/>
      <c r="B709" s="1432"/>
      <c r="C709" s="1433"/>
      <c r="D709" s="1433"/>
      <c r="E709" s="1432"/>
      <c r="F709" s="1432"/>
      <c r="G709" s="1432"/>
      <c r="H709" s="1432"/>
      <c r="I709" s="1432"/>
      <c r="J709" s="1432"/>
      <c r="K709" s="1432"/>
      <c r="L709" s="1432"/>
      <c r="M709" s="1432"/>
      <c r="N709" s="1432"/>
      <c r="O709" s="1433"/>
      <c r="P709" s="1432"/>
      <c r="Q709" s="1432"/>
      <c r="R709" s="1432"/>
      <c r="S709" s="1432"/>
      <c r="T709" s="1432"/>
      <c r="U709" s="1432"/>
      <c r="V709" s="1432"/>
      <c r="W709" s="1432"/>
      <c r="X709" s="1432"/>
      <c r="Y709" s="1432"/>
      <c r="Z709" s="1432"/>
    </row>
    <row r="710" spans="1:26" ht="15.75" customHeight="1">
      <c r="A710" s="1433"/>
      <c r="B710" s="1432"/>
      <c r="C710" s="1433"/>
      <c r="D710" s="1433"/>
      <c r="E710" s="1432"/>
      <c r="F710" s="1432"/>
      <c r="G710" s="1432"/>
      <c r="H710" s="1432"/>
      <c r="I710" s="1432"/>
      <c r="J710" s="1432"/>
      <c r="K710" s="1432"/>
      <c r="L710" s="1432"/>
      <c r="M710" s="1432"/>
      <c r="N710" s="1432"/>
      <c r="O710" s="1433"/>
      <c r="P710" s="1432"/>
      <c r="Q710" s="1432"/>
      <c r="R710" s="1432"/>
      <c r="S710" s="1432"/>
      <c r="T710" s="1432"/>
      <c r="U710" s="1432"/>
      <c r="V710" s="1432"/>
      <c r="W710" s="1432"/>
      <c r="X710" s="1432"/>
      <c r="Y710" s="1432"/>
      <c r="Z710" s="1432"/>
    </row>
    <row r="711" spans="1:26" ht="15.75" customHeight="1">
      <c r="A711" s="1433"/>
      <c r="B711" s="1432"/>
      <c r="C711" s="1433"/>
      <c r="D711" s="1433"/>
      <c r="E711" s="1432"/>
      <c r="F711" s="1432"/>
      <c r="G711" s="1432"/>
      <c r="H711" s="1432"/>
      <c r="I711" s="1432"/>
      <c r="J711" s="1432"/>
      <c r="K711" s="1432"/>
      <c r="L711" s="1432"/>
      <c r="M711" s="1432"/>
      <c r="N711" s="1432"/>
      <c r="O711" s="1433"/>
      <c r="P711" s="1432"/>
      <c r="Q711" s="1432"/>
      <c r="R711" s="1432"/>
      <c r="S711" s="1432"/>
      <c r="T711" s="1432"/>
      <c r="U711" s="1432"/>
      <c r="V711" s="1432"/>
      <c r="W711" s="1432"/>
      <c r="X711" s="1432"/>
      <c r="Y711" s="1432"/>
      <c r="Z711" s="1432"/>
    </row>
    <row r="712" spans="1:26" ht="15.75" customHeight="1">
      <c r="A712" s="1433"/>
      <c r="B712" s="1432"/>
      <c r="C712" s="1433"/>
      <c r="D712" s="1433"/>
      <c r="E712" s="1432"/>
      <c r="F712" s="1432"/>
      <c r="G712" s="1432"/>
      <c r="H712" s="1432"/>
      <c r="I712" s="1432"/>
      <c r="J712" s="1432"/>
      <c r="K712" s="1432"/>
      <c r="L712" s="1432"/>
      <c r="M712" s="1432"/>
      <c r="N712" s="1432"/>
      <c r="O712" s="1433"/>
      <c r="P712" s="1432"/>
      <c r="Q712" s="1432"/>
      <c r="R712" s="1432"/>
      <c r="S712" s="1432"/>
      <c r="T712" s="1432"/>
      <c r="U712" s="1432"/>
      <c r="V712" s="1432"/>
      <c r="W712" s="1432"/>
      <c r="X712" s="1432"/>
      <c r="Y712" s="1432"/>
      <c r="Z712" s="1432"/>
    </row>
    <row r="713" spans="1:26" ht="15.75" customHeight="1">
      <c r="A713" s="1433"/>
      <c r="B713" s="1432"/>
      <c r="C713" s="1433"/>
      <c r="D713" s="1433"/>
      <c r="E713" s="1432"/>
      <c r="F713" s="1432"/>
      <c r="G713" s="1432"/>
      <c r="H713" s="1432"/>
      <c r="I713" s="1432"/>
      <c r="J713" s="1432"/>
      <c r="K713" s="1432"/>
      <c r="L713" s="1432"/>
      <c r="M713" s="1432"/>
      <c r="N713" s="1432"/>
      <c r="O713" s="1433"/>
      <c r="P713" s="1432"/>
      <c r="Q713" s="1432"/>
      <c r="R713" s="1432"/>
      <c r="S713" s="1432"/>
      <c r="T713" s="1432"/>
      <c r="U713" s="1432"/>
      <c r="V713" s="1432"/>
      <c r="W713" s="1432"/>
      <c r="X713" s="1432"/>
      <c r="Y713" s="1432"/>
      <c r="Z713" s="1432"/>
    </row>
    <row r="714" spans="1:26" ht="15.75" customHeight="1">
      <c r="A714" s="1433"/>
      <c r="B714" s="1432"/>
      <c r="C714" s="1433"/>
      <c r="D714" s="1433"/>
      <c r="E714" s="1432"/>
      <c r="F714" s="1432"/>
      <c r="G714" s="1432"/>
      <c r="H714" s="1432"/>
      <c r="I714" s="1432"/>
      <c r="J714" s="1432"/>
      <c r="K714" s="1432"/>
      <c r="L714" s="1432"/>
      <c r="M714" s="1432"/>
      <c r="N714" s="1432"/>
      <c r="O714" s="1433"/>
      <c r="P714" s="1432"/>
      <c r="Q714" s="1432"/>
      <c r="R714" s="1432"/>
      <c r="S714" s="1432"/>
      <c r="T714" s="1432"/>
      <c r="U714" s="1432"/>
      <c r="V714" s="1432"/>
      <c r="W714" s="1432"/>
      <c r="X714" s="1432"/>
      <c r="Y714" s="1432"/>
      <c r="Z714" s="1432"/>
    </row>
    <row r="715" spans="1:26" ht="15.75" customHeight="1">
      <c r="A715" s="1433"/>
      <c r="B715" s="1432"/>
      <c r="C715" s="1433"/>
      <c r="D715" s="1433"/>
      <c r="E715" s="1432"/>
      <c r="F715" s="1432"/>
      <c r="G715" s="1432"/>
      <c r="H715" s="1432"/>
      <c r="I715" s="1432"/>
      <c r="J715" s="1432"/>
      <c r="K715" s="1432"/>
      <c r="L715" s="1432"/>
      <c r="M715" s="1432"/>
      <c r="N715" s="1432"/>
      <c r="O715" s="1433"/>
      <c r="P715" s="1432"/>
      <c r="Q715" s="1432"/>
      <c r="R715" s="1432"/>
      <c r="S715" s="1432"/>
      <c r="T715" s="1432"/>
      <c r="U715" s="1432"/>
      <c r="V715" s="1432"/>
      <c r="W715" s="1432"/>
      <c r="X715" s="1432"/>
      <c r="Y715" s="1432"/>
      <c r="Z715" s="1432"/>
    </row>
    <row r="716" spans="1:26" ht="15.75" customHeight="1">
      <c r="A716" s="1433"/>
      <c r="B716" s="1432"/>
      <c r="C716" s="1433"/>
      <c r="D716" s="1433"/>
      <c r="E716" s="1432"/>
      <c r="F716" s="1432"/>
      <c r="G716" s="1432"/>
      <c r="H716" s="1432"/>
      <c r="I716" s="1432"/>
      <c r="J716" s="1432"/>
      <c r="K716" s="1432"/>
      <c r="L716" s="1432"/>
      <c r="M716" s="1432"/>
      <c r="N716" s="1432"/>
      <c r="O716" s="1433"/>
      <c r="P716" s="1432"/>
      <c r="Q716" s="1432"/>
      <c r="R716" s="1432"/>
      <c r="S716" s="1432"/>
      <c r="T716" s="1432"/>
      <c r="U716" s="1432"/>
      <c r="V716" s="1432"/>
      <c r="W716" s="1432"/>
      <c r="X716" s="1432"/>
      <c r="Y716" s="1432"/>
      <c r="Z716" s="1432"/>
    </row>
    <row r="717" spans="1:26" ht="15.75" customHeight="1">
      <c r="A717" s="1433"/>
      <c r="B717" s="1432"/>
      <c r="C717" s="1433"/>
      <c r="D717" s="1433"/>
      <c r="E717" s="1432"/>
      <c r="F717" s="1432"/>
      <c r="G717" s="1432"/>
      <c r="H717" s="1432"/>
      <c r="I717" s="1432"/>
      <c r="J717" s="1432"/>
      <c r="K717" s="1432"/>
      <c r="L717" s="1432"/>
      <c r="M717" s="1432"/>
      <c r="N717" s="1432"/>
      <c r="O717" s="1433"/>
      <c r="P717" s="1432"/>
      <c r="Q717" s="1432"/>
      <c r="R717" s="1432"/>
      <c r="S717" s="1432"/>
      <c r="T717" s="1432"/>
      <c r="U717" s="1432"/>
      <c r="V717" s="1432"/>
      <c r="W717" s="1432"/>
      <c r="X717" s="1432"/>
      <c r="Y717" s="1432"/>
      <c r="Z717" s="1432"/>
    </row>
    <row r="718" spans="1:26" ht="15.75" customHeight="1">
      <c r="A718" s="1433"/>
      <c r="B718" s="1432"/>
      <c r="C718" s="1433"/>
      <c r="D718" s="1433"/>
      <c r="E718" s="1432"/>
      <c r="F718" s="1432"/>
      <c r="G718" s="1432"/>
      <c r="H718" s="1432"/>
      <c r="I718" s="1432"/>
      <c r="J718" s="1432"/>
      <c r="K718" s="1432"/>
      <c r="L718" s="1432"/>
      <c r="M718" s="1432"/>
      <c r="N718" s="1432"/>
      <c r="O718" s="1433"/>
      <c r="P718" s="1432"/>
      <c r="Q718" s="1432"/>
      <c r="R718" s="1432"/>
      <c r="S718" s="1432"/>
      <c r="T718" s="1432"/>
      <c r="U718" s="1432"/>
      <c r="V718" s="1432"/>
      <c r="W718" s="1432"/>
      <c r="X718" s="1432"/>
      <c r="Y718" s="1432"/>
      <c r="Z718" s="1432"/>
    </row>
    <row r="719" spans="1:26" ht="15.75" customHeight="1">
      <c r="A719" s="1433"/>
      <c r="B719" s="1432"/>
      <c r="C719" s="1433"/>
      <c r="D719" s="1433"/>
      <c r="E719" s="1432"/>
      <c r="F719" s="1432"/>
      <c r="G719" s="1432"/>
      <c r="H719" s="1432"/>
      <c r="I719" s="1432"/>
      <c r="J719" s="1432"/>
      <c r="K719" s="1432"/>
      <c r="L719" s="1432"/>
      <c r="M719" s="1432"/>
      <c r="N719" s="1432"/>
      <c r="O719" s="1433"/>
      <c r="P719" s="1432"/>
      <c r="Q719" s="1432"/>
      <c r="R719" s="1432"/>
      <c r="S719" s="1432"/>
      <c r="T719" s="1432"/>
      <c r="U719" s="1432"/>
      <c r="V719" s="1432"/>
      <c r="W719" s="1432"/>
      <c r="X719" s="1432"/>
      <c r="Y719" s="1432"/>
      <c r="Z719" s="1432"/>
    </row>
    <row r="720" spans="1:26" ht="15.75" customHeight="1">
      <c r="A720" s="1433"/>
      <c r="B720" s="1432"/>
      <c r="C720" s="1433"/>
      <c r="D720" s="1433"/>
      <c r="E720" s="1432"/>
      <c r="F720" s="1432"/>
      <c r="G720" s="1432"/>
      <c r="H720" s="1432"/>
      <c r="I720" s="1432"/>
      <c r="J720" s="1432"/>
      <c r="K720" s="1432"/>
      <c r="L720" s="1432"/>
      <c r="M720" s="1432"/>
      <c r="N720" s="1432"/>
      <c r="O720" s="1433"/>
      <c r="P720" s="1432"/>
      <c r="Q720" s="1432"/>
      <c r="R720" s="1432"/>
      <c r="S720" s="1432"/>
      <c r="T720" s="1432"/>
      <c r="U720" s="1432"/>
      <c r="V720" s="1432"/>
      <c r="W720" s="1432"/>
      <c r="X720" s="1432"/>
      <c r="Y720" s="1432"/>
      <c r="Z720" s="1432"/>
    </row>
    <row r="721" spans="1:26" ht="15.75" customHeight="1">
      <c r="A721" s="1433"/>
      <c r="B721" s="1432"/>
      <c r="C721" s="1433"/>
      <c r="D721" s="1433"/>
      <c r="E721" s="1432"/>
      <c r="F721" s="1432"/>
      <c r="G721" s="1432"/>
      <c r="H721" s="1432"/>
      <c r="I721" s="1432"/>
      <c r="J721" s="1432"/>
      <c r="K721" s="1432"/>
      <c r="L721" s="1432"/>
      <c r="M721" s="1432"/>
      <c r="N721" s="1432"/>
      <c r="O721" s="1433"/>
      <c r="P721" s="1432"/>
      <c r="Q721" s="1432"/>
      <c r="R721" s="1432"/>
      <c r="S721" s="1432"/>
      <c r="T721" s="1432"/>
      <c r="U721" s="1432"/>
      <c r="V721" s="1432"/>
      <c r="W721" s="1432"/>
      <c r="X721" s="1432"/>
      <c r="Y721" s="1432"/>
      <c r="Z721" s="1432"/>
    </row>
    <row r="722" spans="1:26" ht="15.75" customHeight="1">
      <c r="A722" s="1433"/>
      <c r="B722" s="1432"/>
      <c r="C722" s="1433"/>
      <c r="D722" s="1433"/>
      <c r="E722" s="1432"/>
      <c r="F722" s="1432"/>
      <c r="G722" s="1432"/>
      <c r="H722" s="1432"/>
      <c r="I722" s="1432"/>
      <c r="J722" s="1432"/>
      <c r="K722" s="1432"/>
      <c r="L722" s="1432"/>
      <c r="M722" s="1432"/>
      <c r="N722" s="1432"/>
      <c r="O722" s="1433"/>
      <c r="P722" s="1432"/>
      <c r="Q722" s="1432"/>
      <c r="R722" s="1432"/>
      <c r="S722" s="1432"/>
      <c r="T722" s="1432"/>
      <c r="U722" s="1432"/>
      <c r="V722" s="1432"/>
      <c r="W722" s="1432"/>
      <c r="X722" s="1432"/>
      <c r="Y722" s="1432"/>
      <c r="Z722" s="1432"/>
    </row>
    <row r="723" spans="1:26" ht="15.75" customHeight="1">
      <c r="A723" s="1433"/>
      <c r="B723" s="1432"/>
      <c r="C723" s="1433"/>
      <c r="D723" s="1433"/>
      <c r="E723" s="1432"/>
      <c r="F723" s="1432"/>
      <c r="G723" s="1432"/>
      <c r="H723" s="1432"/>
      <c r="I723" s="1432"/>
      <c r="J723" s="1432"/>
      <c r="K723" s="1432"/>
      <c r="L723" s="1432"/>
      <c r="M723" s="1432"/>
      <c r="N723" s="1432"/>
      <c r="O723" s="1433"/>
      <c r="P723" s="1432"/>
      <c r="Q723" s="1432"/>
      <c r="R723" s="1432"/>
      <c r="S723" s="1432"/>
      <c r="T723" s="1432"/>
      <c r="U723" s="1432"/>
      <c r="V723" s="1432"/>
      <c r="W723" s="1432"/>
      <c r="X723" s="1432"/>
      <c r="Y723" s="1432"/>
      <c r="Z723" s="1432"/>
    </row>
    <row r="724" spans="1:26" ht="15.75" customHeight="1">
      <c r="A724" s="1433"/>
      <c r="B724" s="1432"/>
      <c r="C724" s="1433"/>
      <c r="D724" s="1433"/>
      <c r="E724" s="1432"/>
      <c r="F724" s="1432"/>
      <c r="G724" s="1432"/>
      <c r="H724" s="1432"/>
      <c r="I724" s="1432"/>
      <c r="J724" s="1432"/>
      <c r="K724" s="1432"/>
      <c r="L724" s="1432"/>
      <c r="M724" s="1432"/>
      <c r="N724" s="1432"/>
      <c r="O724" s="1433"/>
      <c r="P724" s="1432"/>
      <c r="Q724" s="1432"/>
      <c r="R724" s="1432"/>
      <c r="S724" s="1432"/>
      <c r="T724" s="1432"/>
      <c r="U724" s="1432"/>
      <c r="V724" s="1432"/>
      <c r="W724" s="1432"/>
      <c r="X724" s="1432"/>
      <c r="Y724" s="1432"/>
      <c r="Z724" s="1432"/>
    </row>
    <row r="725" spans="1:26" ht="15.75" customHeight="1">
      <c r="A725" s="1433"/>
      <c r="B725" s="1432"/>
      <c r="C725" s="1433"/>
      <c r="D725" s="1433"/>
      <c r="E725" s="1432"/>
      <c r="F725" s="1432"/>
      <c r="G725" s="1432"/>
      <c r="H725" s="1432"/>
      <c r="I725" s="1432"/>
      <c r="J725" s="1432"/>
      <c r="K725" s="1432"/>
      <c r="L725" s="1432"/>
      <c r="M725" s="1432"/>
      <c r="N725" s="1432"/>
      <c r="O725" s="1433"/>
      <c r="P725" s="1432"/>
      <c r="Q725" s="1432"/>
      <c r="R725" s="1432"/>
      <c r="S725" s="1432"/>
      <c r="T725" s="1432"/>
      <c r="U725" s="1432"/>
      <c r="V725" s="1432"/>
      <c r="W725" s="1432"/>
      <c r="X725" s="1432"/>
      <c r="Y725" s="1432"/>
      <c r="Z725" s="1432"/>
    </row>
    <row r="726" spans="1:26" ht="15.75" customHeight="1">
      <c r="A726" s="1433"/>
      <c r="B726" s="1432"/>
      <c r="C726" s="1433"/>
      <c r="D726" s="1433"/>
      <c r="E726" s="1432"/>
      <c r="F726" s="1432"/>
      <c r="G726" s="1432"/>
      <c r="H726" s="1432"/>
      <c r="I726" s="1432"/>
      <c r="J726" s="1432"/>
      <c r="K726" s="1432"/>
      <c r="L726" s="1432"/>
      <c r="M726" s="1432"/>
      <c r="N726" s="1432"/>
      <c r="O726" s="1433"/>
      <c r="P726" s="1432"/>
      <c r="Q726" s="1432"/>
      <c r="R726" s="1432"/>
      <c r="S726" s="1432"/>
      <c r="T726" s="1432"/>
      <c r="U726" s="1432"/>
      <c r="V726" s="1432"/>
      <c r="W726" s="1432"/>
      <c r="X726" s="1432"/>
      <c r="Y726" s="1432"/>
      <c r="Z726" s="1432"/>
    </row>
    <row r="727" spans="1:26" ht="15.75" customHeight="1">
      <c r="A727" s="1433"/>
      <c r="B727" s="1432"/>
      <c r="C727" s="1433"/>
      <c r="D727" s="1433"/>
      <c r="E727" s="1432"/>
      <c r="F727" s="1432"/>
      <c r="G727" s="1432"/>
      <c r="H727" s="1432"/>
      <c r="I727" s="1432"/>
      <c r="J727" s="1432"/>
      <c r="K727" s="1432"/>
      <c r="L727" s="1432"/>
      <c r="M727" s="1432"/>
      <c r="N727" s="1432"/>
      <c r="O727" s="1433"/>
      <c r="P727" s="1432"/>
      <c r="Q727" s="1432"/>
      <c r="R727" s="1432"/>
      <c r="S727" s="1432"/>
      <c r="T727" s="1432"/>
      <c r="U727" s="1432"/>
      <c r="V727" s="1432"/>
      <c r="W727" s="1432"/>
      <c r="X727" s="1432"/>
      <c r="Y727" s="1432"/>
      <c r="Z727" s="1432"/>
    </row>
    <row r="728" spans="1:26" ht="15.75" customHeight="1">
      <c r="A728" s="1433"/>
      <c r="B728" s="1432"/>
      <c r="C728" s="1433"/>
      <c r="D728" s="1433"/>
      <c r="E728" s="1432"/>
      <c r="F728" s="1432"/>
      <c r="G728" s="1432"/>
      <c r="H728" s="1432"/>
      <c r="I728" s="1432"/>
      <c r="J728" s="1432"/>
      <c r="K728" s="1432"/>
      <c r="L728" s="1432"/>
      <c r="M728" s="1432"/>
      <c r="N728" s="1432"/>
      <c r="O728" s="1433"/>
      <c r="P728" s="1432"/>
      <c r="Q728" s="1432"/>
      <c r="R728" s="1432"/>
      <c r="S728" s="1432"/>
      <c r="T728" s="1432"/>
      <c r="U728" s="1432"/>
      <c r="V728" s="1432"/>
      <c r="W728" s="1432"/>
      <c r="X728" s="1432"/>
      <c r="Y728" s="1432"/>
      <c r="Z728" s="1432"/>
    </row>
    <row r="729" spans="1:26" ht="15.75" customHeight="1">
      <c r="A729" s="1433"/>
      <c r="B729" s="1432"/>
      <c r="C729" s="1433"/>
      <c r="D729" s="1433"/>
      <c r="E729" s="1432"/>
      <c r="F729" s="1432"/>
      <c r="G729" s="1432"/>
      <c r="H729" s="1432"/>
      <c r="I729" s="1432"/>
      <c r="J729" s="1432"/>
      <c r="K729" s="1432"/>
      <c r="L729" s="1432"/>
      <c r="M729" s="1432"/>
      <c r="N729" s="1432"/>
      <c r="O729" s="1433"/>
      <c r="P729" s="1432"/>
      <c r="Q729" s="1432"/>
      <c r="R729" s="1432"/>
      <c r="S729" s="1432"/>
      <c r="T729" s="1432"/>
      <c r="U729" s="1432"/>
      <c r="V729" s="1432"/>
      <c r="W729" s="1432"/>
      <c r="X729" s="1432"/>
      <c r="Y729" s="1432"/>
      <c r="Z729" s="1432"/>
    </row>
    <row r="730" spans="1:26" ht="15.75" customHeight="1">
      <c r="A730" s="1433"/>
      <c r="B730" s="1432"/>
      <c r="C730" s="1433"/>
      <c r="D730" s="1433"/>
      <c r="E730" s="1432"/>
      <c r="F730" s="1432"/>
      <c r="G730" s="1432"/>
      <c r="H730" s="1432"/>
      <c r="I730" s="1432"/>
      <c r="J730" s="1432"/>
      <c r="K730" s="1432"/>
      <c r="L730" s="1432"/>
      <c r="M730" s="1432"/>
      <c r="N730" s="1432"/>
      <c r="O730" s="1433"/>
      <c r="P730" s="1432"/>
      <c r="Q730" s="1432"/>
      <c r="R730" s="1432"/>
      <c r="S730" s="1432"/>
      <c r="T730" s="1432"/>
      <c r="U730" s="1432"/>
      <c r="V730" s="1432"/>
      <c r="W730" s="1432"/>
      <c r="X730" s="1432"/>
      <c r="Y730" s="1432"/>
      <c r="Z730" s="1432"/>
    </row>
    <row r="731" spans="1:26" ht="15.75" customHeight="1">
      <c r="A731" s="1433"/>
      <c r="B731" s="1432"/>
      <c r="C731" s="1433"/>
      <c r="D731" s="1433"/>
      <c r="E731" s="1432"/>
      <c r="F731" s="1432"/>
      <c r="G731" s="1432"/>
      <c r="H731" s="1432"/>
      <c r="I731" s="1432"/>
      <c r="J731" s="1432"/>
      <c r="K731" s="1432"/>
      <c r="L731" s="1432"/>
      <c r="M731" s="1432"/>
      <c r="N731" s="1432"/>
      <c r="O731" s="1433"/>
      <c r="P731" s="1432"/>
      <c r="Q731" s="1432"/>
      <c r="R731" s="1432"/>
      <c r="S731" s="1432"/>
      <c r="T731" s="1432"/>
      <c r="U731" s="1432"/>
      <c r="V731" s="1432"/>
      <c r="W731" s="1432"/>
      <c r="X731" s="1432"/>
      <c r="Y731" s="1432"/>
      <c r="Z731" s="1432"/>
    </row>
    <row r="732" spans="1:26" ht="15.75" customHeight="1">
      <c r="A732" s="1433"/>
      <c r="B732" s="1432"/>
      <c r="C732" s="1433"/>
      <c r="D732" s="1433"/>
      <c r="E732" s="1432"/>
      <c r="F732" s="1432"/>
      <c r="G732" s="1432"/>
      <c r="H732" s="1432"/>
      <c r="I732" s="1432"/>
      <c r="J732" s="1432"/>
      <c r="K732" s="1432"/>
      <c r="L732" s="1432"/>
      <c r="M732" s="1432"/>
      <c r="N732" s="1432"/>
      <c r="O732" s="1433"/>
      <c r="P732" s="1432"/>
      <c r="Q732" s="1432"/>
      <c r="R732" s="1432"/>
      <c r="S732" s="1432"/>
      <c r="T732" s="1432"/>
      <c r="U732" s="1432"/>
      <c r="V732" s="1432"/>
      <c r="W732" s="1432"/>
      <c r="X732" s="1432"/>
      <c r="Y732" s="1432"/>
      <c r="Z732" s="1432"/>
    </row>
    <row r="733" spans="1:26" ht="15.75" customHeight="1">
      <c r="A733" s="1433"/>
      <c r="B733" s="1432"/>
      <c r="C733" s="1433"/>
      <c r="D733" s="1433"/>
      <c r="E733" s="1432"/>
      <c r="F733" s="1432"/>
      <c r="G733" s="1432"/>
      <c r="H733" s="1432"/>
      <c r="I733" s="1432"/>
      <c r="J733" s="1432"/>
      <c r="K733" s="1432"/>
      <c r="L733" s="1432"/>
      <c r="M733" s="1432"/>
      <c r="N733" s="1432"/>
      <c r="O733" s="1433"/>
      <c r="P733" s="1432"/>
      <c r="Q733" s="1432"/>
      <c r="R733" s="1432"/>
      <c r="S733" s="1432"/>
      <c r="T733" s="1432"/>
      <c r="U733" s="1432"/>
      <c r="V733" s="1432"/>
      <c r="W733" s="1432"/>
      <c r="X733" s="1432"/>
      <c r="Y733" s="1432"/>
      <c r="Z733" s="1432"/>
    </row>
    <row r="734" spans="1:26" ht="15.75" customHeight="1">
      <c r="A734" s="1433"/>
      <c r="B734" s="1432"/>
      <c r="C734" s="1433"/>
      <c r="D734" s="1433"/>
      <c r="E734" s="1432"/>
      <c r="F734" s="1432"/>
      <c r="G734" s="1432"/>
      <c r="H734" s="1432"/>
      <c r="I734" s="1432"/>
      <c r="J734" s="1432"/>
      <c r="K734" s="1432"/>
      <c r="L734" s="1432"/>
      <c r="M734" s="1432"/>
      <c r="N734" s="1432"/>
      <c r="O734" s="1433"/>
      <c r="P734" s="1432"/>
      <c r="Q734" s="1432"/>
      <c r="R734" s="1432"/>
      <c r="S734" s="1432"/>
      <c r="T734" s="1432"/>
      <c r="U734" s="1432"/>
      <c r="V734" s="1432"/>
      <c r="W734" s="1432"/>
      <c r="X734" s="1432"/>
      <c r="Y734" s="1432"/>
      <c r="Z734" s="1432"/>
    </row>
    <row r="735" spans="1:26" ht="15.75" customHeight="1">
      <c r="A735" s="1433"/>
      <c r="B735" s="1432"/>
      <c r="C735" s="1433"/>
      <c r="D735" s="1433"/>
      <c r="E735" s="1432"/>
      <c r="F735" s="1432"/>
      <c r="G735" s="1432"/>
      <c r="H735" s="1432"/>
      <c r="I735" s="1432"/>
      <c r="J735" s="1432"/>
      <c r="K735" s="1432"/>
      <c r="L735" s="1432"/>
      <c r="M735" s="1432"/>
      <c r="N735" s="1432"/>
      <c r="O735" s="1433"/>
      <c r="P735" s="1432"/>
      <c r="Q735" s="1432"/>
      <c r="R735" s="1432"/>
      <c r="S735" s="1432"/>
      <c r="T735" s="1432"/>
      <c r="U735" s="1432"/>
      <c r="V735" s="1432"/>
      <c r="W735" s="1432"/>
      <c r="X735" s="1432"/>
      <c r="Y735" s="1432"/>
      <c r="Z735" s="1432"/>
    </row>
    <row r="736" spans="1:26" ht="15.75" customHeight="1">
      <c r="A736" s="1433"/>
      <c r="B736" s="1432"/>
      <c r="C736" s="1433"/>
      <c r="D736" s="1433"/>
      <c r="E736" s="1432"/>
      <c r="F736" s="1432"/>
      <c r="G736" s="1432"/>
      <c r="H736" s="1432"/>
      <c r="I736" s="1432"/>
      <c r="J736" s="1432"/>
      <c r="K736" s="1432"/>
      <c r="L736" s="1432"/>
      <c r="M736" s="1432"/>
      <c r="N736" s="1432"/>
      <c r="O736" s="1433"/>
      <c r="P736" s="1432"/>
      <c r="Q736" s="1432"/>
      <c r="R736" s="1432"/>
      <c r="S736" s="1432"/>
      <c r="T736" s="1432"/>
      <c r="U736" s="1432"/>
      <c r="V736" s="1432"/>
      <c r="W736" s="1432"/>
      <c r="X736" s="1432"/>
      <c r="Y736" s="1432"/>
      <c r="Z736" s="1432"/>
    </row>
    <row r="737" spans="1:26" ht="15.75" customHeight="1">
      <c r="A737" s="1433"/>
      <c r="B737" s="1432"/>
      <c r="C737" s="1433"/>
      <c r="D737" s="1433"/>
      <c r="E737" s="1432"/>
      <c r="F737" s="1432"/>
      <c r="G737" s="1432"/>
      <c r="H737" s="1432"/>
      <c r="I737" s="1432"/>
      <c r="J737" s="1432"/>
      <c r="K737" s="1432"/>
      <c r="L737" s="1432"/>
      <c r="M737" s="1432"/>
      <c r="N737" s="1432"/>
      <c r="O737" s="1433"/>
      <c r="P737" s="1432"/>
      <c r="Q737" s="1432"/>
      <c r="R737" s="1432"/>
      <c r="S737" s="1432"/>
      <c r="T737" s="1432"/>
      <c r="U737" s="1432"/>
      <c r="V737" s="1432"/>
      <c r="W737" s="1432"/>
      <c r="X737" s="1432"/>
      <c r="Y737" s="1432"/>
      <c r="Z737" s="1432"/>
    </row>
    <row r="738" spans="1:26" ht="15.75" customHeight="1">
      <c r="A738" s="1433"/>
      <c r="B738" s="1432"/>
      <c r="C738" s="1433"/>
      <c r="D738" s="1433"/>
      <c r="E738" s="1432"/>
      <c r="F738" s="1432"/>
      <c r="G738" s="1432"/>
      <c r="H738" s="1432"/>
      <c r="I738" s="1432"/>
      <c r="J738" s="1432"/>
      <c r="K738" s="1432"/>
      <c r="L738" s="1432"/>
      <c r="M738" s="1432"/>
      <c r="N738" s="1432"/>
      <c r="O738" s="1433"/>
      <c r="P738" s="1432"/>
      <c r="Q738" s="1432"/>
      <c r="R738" s="1432"/>
      <c r="S738" s="1432"/>
      <c r="T738" s="1432"/>
      <c r="U738" s="1432"/>
      <c r="V738" s="1432"/>
      <c r="W738" s="1432"/>
      <c r="X738" s="1432"/>
      <c r="Y738" s="1432"/>
      <c r="Z738" s="1432"/>
    </row>
    <row r="739" spans="1:26" ht="15.75" customHeight="1">
      <c r="A739" s="1433"/>
      <c r="B739" s="1432"/>
      <c r="C739" s="1433"/>
      <c r="D739" s="1433"/>
      <c r="E739" s="1432"/>
      <c r="F739" s="1432"/>
      <c r="G739" s="1432"/>
      <c r="H739" s="1432"/>
      <c r="I739" s="1432"/>
      <c r="J739" s="1432"/>
      <c r="K739" s="1432"/>
      <c r="L739" s="1432"/>
      <c r="M739" s="1432"/>
      <c r="N739" s="1432"/>
      <c r="O739" s="1433"/>
      <c r="P739" s="1432"/>
      <c r="Q739" s="1432"/>
      <c r="R739" s="1432"/>
      <c r="S739" s="1432"/>
      <c r="T739" s="1432"/>
      <c r="U739" s="1432"/>
      <c r="V739" s="1432"/>
      <c r="W739" s="1432"/>
      <c r="X739" s="1432"/>
      <c r="Y739" s="1432"/>
      <c r="Z739" s="1432"/>
    </row>
    <row r="740" spans="1:26" ht="15.75" customHeight="1">
      <c r="A740" s="1433"/>
      <c r="B740" s="1432"/>
      <c r="C740" s="1433"/>
      <c r="D740" s="1433"/>
      <c r="E740" s="1432"/>
      <c r="F740" s="1432"/>
      <c r="G740" s="1432"/>
      <c r="H740" s="1432"/>
      <c r="I740" s="1432"/>
      <c r="J740" s="1432"/>
      <c r="K740" s="1432"/>
      <c r="L740" s="1432"/>
      <c r="M740" s="1432"/>
      <c r="N740" s="1432"/>
      <c r="O740" s="1433"/>
      <c r="P740" s="1432"/>
      <c r="Q740" s="1432"/>
      <c r="R740" s="1432"/>
      <c r="S740" s="1432"/>
      <c r="T740" s="1432"/>
      <c r="U740" s="1432"/>
      <c r="V740" s="1432"/>
      <c r="W740" s="1432"/>
      <c r="X740" s="1432"/>
      <c r="Y740" s="1432"/>
      <c r="Z740" s="1432"/>
    </row>
    <row r="741" spans="1:26" ht="15.75" customHeight="1">
      <c r="A741" s="1433"/>
      <c r="B741" s="1432"/>
      <c r="C741" s="1433"/>
      <c r="D741" s="1433"/>
      <c r="E741" s="1432"/>
      <c r="F741" s="1432"/>
      <c r="G741" s="1432"/>
      <c r="H741" s="1432"/>
      <c r="I741" s="1432"/>
      <c r="J741" s="1432"/>
      <c r="K741" s="1432"/>
      <c r="L741" s="1432"/>
      <c r="M741" s="1432"/>
      <c r="N741" s="1432"/>
      <c r="O741" s="1433"/>
      <c r="P741" s="1432"/>
      <c r="Q741" s="1432"/>
      <c r="R741" s="1432"/>
      <c r="S741" s="1432"/>
      <c r="T741" s="1432"/>
      <c r="U741" s="1432"/>
      <c r="V741" s="1432"/>
      <c r="W741" s="1432"/>
      <c r="X741" s="1432"/>
      <c r="Y741" s="1432"/>
      <c r="Z741" s="1432"/>
    </row>
    <row r="742" spans="1:26" ht="15.75" customHeight="1">
      <c r="A742" s="1433"/>
      <c r="B742" s="1432"/>
      <c r="C742" s="1433"/>
      <c r="D742" s="1433"/>
      <c r="E742" s="1432"/>
      <c r="F742" s="1432"/>
      <c r="G742" s="1432"/>
      <c r="H742" s="1432"/>
      <c r="I742" s="1432"/>
      <c r="J742" s="1432"/>
      <c r="K742" s="1432"/>
      <c r="L742" s="1432"/>
      <c r="M742" s="1432"/>
      <c r="N742" s="1432"/>
      <c r="O742" s="1433"/>
      <c r="P742" s="1432"/>
      <c r="Q742" s="1432"/>
      <c r="R742" s="1432"/>
      <c r="S742" s="1432"/>
      <c r="T742" s="1432"/>
      <c r="U742" s="1432"/>
      <c r="V742" s="1432"/>
      <c r="W742" s="1432"/>
      <c r="X742" s="1432"/>
      <c r="Y742" s="1432"/>
      <c r="Z742" s="1432"/>
    </row>
    <row r="743" spans="1:26" ht="15.75" customHeight="1">
      <c r="A743" s="1433"/>
      <c r="B743" s="1432"/>
      <c r="C743" s="1433"/>
      <c r="D743" s="1433"/>
      <c r="E743" s="1432"/>
      <c r="F743" s="1432"/>
      <c r="G743" s="1432"/>
      <c r="H743" s="1432"/>
      <c r="I743" s="1432"/>
      <c r="J743" s="1432"/>
      <c r="K743" s="1432"/>
      <c r="L743" s="1432"/>
      <c r="M743" s="1432"/>
      <c r="N743" s="1432"/>
      <c r="O743" s="1433"/>
      <c r="P743" s="1432"/>
      <c r="Q743" s="1432"/>
      <c r="R743" s="1432"/>
      <c r="S743" s="1432"/>
      <c r="T743" s="1432"/>
      <c r="U743" s="1432"/>
      <c r="V743" s="1432"/>
      <c r="W743" s="1432"/>
      <c r="X743" s="1432"/>
      <c r="Y743" s="1432"/>
      <c r="Z743" s="1432"/>
    </row>
    <row r="744" spans="1:26" ht="15.75" customHeight="1">
      <c r="A744" s="1433"/>
      <c r="B744" s="1432"/>
      <c r="C744" s="1433"/>
      <c r="D744" s="1433"/>
      <c r="E744" s="1432"/>
      <c r="F744" s="1432"/>
      <c r="G744" s="1432"/>
      <c r="H744" s="1432"/>
      <c r="I744" s="1432"/>
      <c r="J744" s="1432"/>
      <c r="K744" s="1432"/>
      <c r="L744" s="1432"/>
      <c r="M744" s="1432"/>
      <c r="N744" s="1432"/>
      <c r="O744" s="1433"/>
      <c r="P744" s="1432"/>
      <c r="Q744" s="1432"/>
      <c r="R744" s="1432"/>
      <c r="S744" s="1432"/>
      <c r="T744" s="1432"/>
      <c r="U744" s="1432"/>
      <c r="V744" s="1432"/>
      <c r="W744" s="1432"/>
      <c r="X744" s="1432"/>
      <c r="Y744" s="1432"/>
      <c r="Z744" s="1432"/>
    </row>
    <row r="745" spans="1:26" ht="15.75" customHeight="1">
      <c r="A745" s="1433"/>
      <c r="B745" s="1432"/>
      <c r="C745" s="1433"/>
      <c r="D745" s="1433"/>
      <c r="E745" s="1432"/>
      <c r="F745" s="1432"/>
      <c r="G745" s="1432"/>
      <c r="H745" s="1432"/>
      <c r="I745" s="1432"/>
      <c r="J745" s="1432"/>
      <c r="K745" s="1432"/>
      <c r="L745" s="1432"/>
      <c r="M745" s="1432"/>
      <c r="N745" s="1432"/>
      <c r="O745" s="1433"/>
      <c r="P745" s="1432"/>
      <c r="Q745" s="1432"/>
      <c r="R745" s="1432"/>
      <c r="S745" s="1432"/>
      <c r="T745" s="1432"/>
      <c r="U745" s="1432"/>
      <c r="V745" s="1432"/>
      <c r="W745" s="1432"/>
      <c r="X745" s="1432"/>
      <c r="Y745" s="1432"/>
      <c r="Z745" s="1432"/>
    </row>
    <row r="746" spans="1:26" ht="15.75" customHeight="1">
      <c r="A746" s="1433"/>
      <c r="B746" s="1432"/>
      <c r="C746" s="1433"/>
      <c r="D746" s="1433"/>
      <c r="E746" s="1432"/>
      <c r="F746" s="1432"/>
      <c r="G746" s="1432"/>
      <c r="H746" s="1432"/>
      <c r="I746" s="1432"/>
      <c r="J746" s="1432"/>
      <c r="K746" s="1432"/>
      <c r="L746" s="1432"/>
      <c r="M746" s="1432"/>
      <c r="N746" s="1432"/>
      <c r="O746" s="1433"/>
      <c r="P746" s="1432"/>
      <c r="Q746" s="1432"/>
      <c r="R746" s="1432"/>
      <c r="S746" s="1432"/>
      <c r="T746" s="1432"/>
      <c r="U746" s="1432"/>
      <c r="V746" s="1432"/>
      <c r="W746" s="1432"/>
      <c r="X746" s="1432"/>
      <c r="Y746" s="1432"/>
      <c r="Z746" s="1432"/>
    </row>
    <row r="747" spans="1:26" ht="15.75" customHeight="1">
      <c r="A747" s="1433"/>
      <c r="B747" s="1432"/>
      <c r="C747" s="1433"/>
      <c r="D747" s="1433"/>
      <c r="E747" s="1432"/>
      <c r="F747" s="1432"/>
      <c r="G747" s="1432"/>
      <c r="H747" s="1432"/>
      <c r="I747" s="1432"/>
      <c r="J747" s="1432"/>
      <c r="K747" s="1432"/>
      <c r="L747" s="1432"/>
      <c r="M747" s="1432"/>
      <c r="N747" s="1432"/>
      <c r="O747" s="1433"/>
      <c r="P747" s="1432"/>
      <c r="Q747" s="1432"/>
      <c r="R747" s="1432"/>
      <c r="S747" s="1432"/>
      <c r="T747" s="1432"/>
      <c r="U747" s="1432"/>
      <c r="V747" s="1432"/>
      <c r="W747" s="1432"/>
      <c r="X747" s="1432"/>
      <c r="Y747" s="1432"/>
      <c r="Z747" s="1432"/>
    </row>
    <row r="748" spans="1:26" ht="15.75" customHeight="1">
      <c r="A748" s="1433"/>
      <c r="B748" s="1432"/>
      <c r="C748" s="1433"/>
      <c r="D748" s="1433"/>
      <c r="E748" s="1432"/>
      <c r="F748" s="1432"/>
      <c r="G748" s="1432"/>
      <c r="H748" s="1432"/>
      <c r="I748" s="1432"/>
      <c r="J748" s="1432"/>
      <c r="K748" s="1432"/>
      <c r="L748" s="1432"/>
      <c r="M748" s="1432"/>
      <c r="N748" s="1432"/>
      <c r="O748" s="1433"/>
      <c r="P748" s="1432"/>
      <c r="Q748" s="1432"/>
      <c r="R748" s="1432"/>
      <c r="S748" s="1432"/>
      <c r="T748" s="1432"/>
      <c r="U748" s="1432"/>
      <c r="V748" s="1432"/>
      <c r="W748" s="1432"/>
      <c r="X748" s="1432"/>
      <c r="Y748" s="1432"/>
      <c r="Z748" s="1432"/>
    </row>
    <row r="749" spans="1:26" ht="15.75" customHeight="1">
      <c r="A749" s="1433"/>
      <c r="B749" s="1432"/>
      <c r="C749" s="1433"/>
      <c r="D749" s="1433"/>
      <c r="E749" s="1432"/>
      <c r="F749" s="1432"/>
      <c r="G749" s="1432"/>
      <c r="H749" s="1432"/>
      <c r="I749" s="1432"/>
      <c r="J749" s="1432"/>
      <c r="K749" s="1432"/>
      <c r="L749" s="1432"/>
      <c r="M749" s="1432"/>
      <c r="N749" s="1432"/>
      <c r="O749" s="1433"/>
      <c r="P749" s="1432"/>
      <c r="Q749" s="1432"/>
      <c r="R749" s="1432"/>
      <c r="S749" s="1432"/>
      <c r="T749" s="1432"/>
      <c r="U749" s="1432"/>
      <c r="V749" s="1432"/>
      <c r="W749" s="1432"/>
      <c r="X749" s="1432"/>
      <c r="Y749" s="1432"/>
      <c r="Z749" s="1432"/>
    </row>
    <row r="750" spans="1:26" ht="15.75" customHeight="1">
      <c r="A750" s="1433"/>
      <c r="B750" s="1432"/>
      <c r="C750" s="1433"/>
      <c r="D750" s="1433"/>
      <c r="E750" s="1432"/>
      <c r="F750" s="1432"/>
      <c r="G750" s="1432"/>
      <c r="H750" s="1432"/>
      <c r="I750" s="1432"/>
      <c r="J750" s="1432"/>
      <c r="K750" s="1432"/>
      <c r="L750" s="1432"/>
      <c r="M750" s="1432"/>
      <c r="N750" s="1432"/>
      <c r="O750" s="1433"/>
      <c r="P750" s="1432"/>
      <c r="Q750" s="1432"/>
      <c r="R750" s="1432"/>
      <c r="S750" s="1432"/>
      <c r="T750" s="1432"/>
      <c r="U750" s="1432"/>
      <c r="V750" s="1432"/>
      <c r="W750" s="1432"/>
      <c r="X750" s="1432"/>
      <c r="Y750" s="1432"/>
      <c r="Z750" s="1432"/>
    </row>
    <row r="751" spans="1:26" ht="15.75" customHeight="1">
      <c r="A751" s="1433"/>
      <c r="B751" s="1432"/>
      <c r="C751" s="1433"/>
      <c r="D751" s="1433"/>
      <c r="E751" s="1432"/>
      <c r="F751" s="1432"/>
      <c r="G751" s="1432"/>
      <c r="H751" s="1432"/>
      <c r="I751" s="1432"/>
      <c r="J751" s="1432"/>
      <c r="K751" s="1432"/>
      <c r="L751" s="1432"/>
      <c r="M751" s="1432"/>
      <c r="N751" s="1432"/>
      <c r="O751" s="1433"/>
      <c r="P751" s="1432"/>
      <c r="Q751" s="1432"/>
      <c r="R751" s="1432"/>
      <c r="S751" s="1432"/>
      <c r="T751" s="1432"/>
      <c r="U751" s="1432"/>
      <c r="V751" s="1432"/>
      <c r="W751" s="1432"/>
      <c r="X751" s="1432"/>
      <c r="Y751" s="1432"/>
      <c r="Z751" s="1432"/>
    </row>
    <row r="752" spans="1:26" ht="15.75" customHeight="1">
      <c r="A752" s="1433"/>
      <c r="B752" s="1432"/>
      <c r="C752" s="1433"/>
      <c r="D752" s="1433"/>
      <c r="E752" s="1432"/>
      <c r="F752" s="1432"/>
      <c r="G752" s="1432"/>
      <c r="H752" s="1432"/>
      <c r="I752" s="1432"/>
      <c r="J752" s="1432"/>
      <c r="K752" s="1432"/>
      <c r="L752" s="1432"/>
      <c r="M752" s="1432"/>
      <c r="N752" s="1432"/>
      <c r="O752" s="1433"/>
      <c r="P752" s="1432"/>
      <c r="Q752" s="1432"/>
      <c r="R752" s="1432"/>
      <c r="S752" s="1432"/>
      <c r="T752" s="1432"/>
      <c r="U752" s="1432"/>
      <c r="V752" s="1432"/>
      <c r="W752" s="1432"/>
      <c r="X752" s="1432"/>
      <c r="Y752" s="1432"/>
      <c r="Z752" s="1432"/>
    </row>
    <row r="753" spans="1:26" ht="15.75" customHeight="1">
      <c r="A753" s="1433"/>
      <c r="B753" s="1432"/>
      <c r="C753" s="1433"/>
      <c r="D753" s="1433"/>
      <c r="E753" s="1432"/>
      <c r="F753" s="1432"/>
      <c r="G753" s="1432"/>
      <c r="H753" s="1432"/>
      <c r="I753" s="1432"/>
      <c r="J753" s="1432"/>
      <c r="K753" s="1432"/>
      <c r="L753" s="1432"/>
      <c r="M753" s="1432"/>
      <c r="N753" s="1432"/>
      <c r="O753" s="1433"/>
      <c r="P753" s="1432"/>
      <c r="Q753" s="1432"/>
      <c r="R753" s="1432"/>
      <c r="S753" s="1432"/>
      <c r="T753" s="1432"/>
      <c r="U753" s="1432"/>
      <c r="V753" s="1432"/>
      <c r="W753" s="1432"/>
      <c r="X753" s="1432"/>
      <c r="Y753" s="1432"/>
      <c r="Z753" s="1432"/>
    </row>
    <row r="754" spans="1:26" ht="15.75" customHeight="1">
      <c r="A754" s="1433"/>
      <c r="B754" s="1432"/>
      <c r="C754" s="1433"/>
      <c r="D754" s="1433"/>
      <c r="E754" s="1432"/>
      <c r="F754" s="1432"/>
      <c r="G754" s="1432"/>
      <c r="H754" s="1432"/>
      <c r="I754" s="1432"/>
      <c r="J754" s="1432"/>
      <c r="K754" s="1432"/>
      <c r="L754" s="1432"/>
      <c r="M754" s="1432"/>
      <c r="N754" s="1432"/>
      <c r="O754" s="1433"/>
      <c r="P754" s="1432"/>
      <c r="Q754" s="1432"/>
      <c r="R754" s="1432"/>
      <c r="S754" s="1432"/>
      <c r="T754" s="1432"/>
      <c r="U754" s="1432"/>
      <c r="V754" s="1432"/>
      <c r="W754" s="1432"/>
      <c r="X754" s="1432"/>
      <c r="Y754" s="1432"/>
      <c r="Z754" s="1432"/>
    </row>
    <row r="755" spans="1:26" ht="15.75" customHeight="1">
      <c r="A755" s="1433"/>
      <c r="B755" s="1432"/>
      <c r="C755" s="1433"/>
      <c r="D755" s="1433"/>
      <c r="E755" s="1432"/>
      <c r="F755" s="1432"/>
      <c r="G755" s="1432"/>
      <c r="H755" s="1432"/>
      <c r="I755" s="1432"/>
      <c r="J755" s="1432"/>
      <c r="K755" s="1432"/>
      <c r="L755" s="1432"/>
      <c r="M755" s="1432"/>
      <c r="N755" s="1432"/>
      <c r="O755" s="1433"/>
      <c r="P755" s="1432"/>
      <c r="Q755" s="1432"/>
      <c r="R755" s="1432"/>
      <c r="S755" s="1432"/>
      <c r="T755" s="1432"/>
      <c r="U755" s="1432"/>
      <c r="V755" s="1432"/>
      <c r="W755" s="1432"/>
      <c r="X755" s="1432"/>
      <c r="Y755" s="1432"/>
      <c r="Z755" s="1432"/>
    </row>
    <row r="756" spans="1:26" ht="15.75" customHeight="1">
      <c r="A756" s="1433"/>
      <c r="B756" s="1432"/>
      <c r="C756" s="1433"/>
      <c r="D756" s="1433"/>
      <c r="E756" s="1432"/>
      <c r="F756" s="1432"/>
      <c r="G756" s="1432"/>
      <c r="H756" s="1432"/>
      <c r="I756" s="1432"/>
      <c r="J756" s="1432"/>
      <c r="K756" s="1432"/>
      <c r="L756" s="1432"/>
      <c r="M756" s="1432"/>
      <c r="N756" s="1432"/>
      <c r="O756" s="1433"/>
      <c r="P756" s="1432"/>
      <c r="Q756" s="1432"/>
      <c r="R756" s="1432"/>
      <c r="S756" s="1432"/>
      <c r="T756" s="1432"/>
      <c r="U756" s="1432"/>
      <c r="V756" s="1432"/>
      <c r="W756" s="1432"/>
      <c r="X756" s="1432"/>
      <c r="Y756" s="1432"/>
      <c r="Z756" s="1432"/>
    </row>
    <row r="757" spans="1:26" ht="15.75" customHeight="1">
      <c r="A757" s="1433"/>
      <c r="B757" s="1432"/>
      <c r="C757" s="1433"/>
      <c r="D757" s="1433"/>
      <c r="E757" s="1432"/>
      <c r="F757" s="1432"/>
      <c r="G757" s="1432"/>
      <c r="H757" s="1432"/>
      <c r="I757" s="1432"/>
      <c r="J757" s="1432"/>
      <c r="K757" s="1432"/>
      <c r="L757" s="1432"/>
      <c r="M757" s="1432"/>
      <c r="N757" s="1432"/>
      <c r="O757" s="1433"/>
      <c r="P757" s="1432"/>
      <c r="Q757" s="1432"/>
      <c r="R757" s="1432"/>
      <c r="S757" s="1432"/>
      <c r="T757" s="1432"/>
      <c r="U757" s="1432"/>
      <c r="V757" s="1432"/>
      <c r="W757" s="1432"/>
      <c r="X757" s="1432"/>
      <c r="Y757" s="1432"/>
      <c r="Z757" s="1432"/>
    </row>
    <row r="758" spans="1:26" ht="15.75" customHeight="1">
      <c r="A758" s="1433"/>
      <c r="B758" s="1432"/>
      <c r="C758" s="1433"/>
      <c r="D758" s="1433"/>
      <c r="E758" s="1432"/>
      <c r="F758" s="1432"/>
      <c r="G758" s="1432"/>
      <c r="H758" s="1432"/>
      <c r="I758" s="1432"/>
      <c r="J758" s="1432"/>
      <c r="K758" s="1432"/>
      <c r="L758" s="1432"/>
      <c r="M758" s="1432"/>
      <c r="N758" s="1432"/>
      <c r="O758" s="1433"/>
      <c r="P758" s="1432"/>
      <c r="Q758" s="1432"/>
      <c r="R758" s="1432"/>
      <c r="S758" s="1432"/>
      <c r="T758" s="1432"/>
      <c r="U758" s="1432"/>
      <c r="V758" s="1432"/>
      <c r="W758" s="1432"/>
      <c r="X758" s="1432"/>
      <c r="Y758" s="1432"/>
      <c r="Z758" s="1432"/>
    </row>
    <row r="759" spans="1:26" ht="15.75" customHeight="1">
      <c r="A759" s="1433"/>
      <c r="B759" s="1432"/>
      <c r="C759" s="1433"/>
      <c r="D759" s="1433"/>
      <c r="E759" s="1432"/>
      <c r="F759" s="1432"/>
      <c r="G759" s="1432"/>
      <c r="H759" s="1432"/>
      <c r="I759" s="1432"/>
      <c r="J759" s="1432"/>
      <c r="K759" s="1432"/>
      <c r="L759" s="1432"/>
      <c r="M759" s="1432"/>
      <c r="N759" s="1432"/>
      <c r="O759" s="1433"/>
      <c r="P759" s="1432"/>
      <c r="Q759" s="1432"/>
      <c r="R759" s="1432"/>
      <c r="S759" s="1432"/>
      <c r="T759" s="1432"/>
      <c r="U759" s="1432"/>
      <c r="V759" s="1432"/>
      <c r="W759" s="1432"/>
      <c r="X759" s="1432"/>
      <c r="Y759" s="1432"/>
      <c r="Z759" s="1432"/>
    </row>
    <row r="760" spans="1:26" ht="15.75" customHeight="1">
      <c r="A760" s="1433"/>
      <c r="B760" s="1432"/>
      <c r="C760" s="1433"/>
      <c r="D760" s="1433"/>
      <c r="E760" s="1432"/>
      <c r="F760" s="1432"/>
      <c r="G760" s="1432"/>
      <c r="H760" s="1432"/>
      <c r="I760" s="1432"/>
      <c r="J760" s="1432"/>
      <c r="K760" s="1432"/>
      <c r="L760" s="1432"/>
      <c r="M760" s="1432"/>
      <c r="N760" s="1432"/>
      <c r="O760" s="1433"/>
      <c r="P760" s="1432"/>
      <c r="Q760" s="1432"/>
      <c r="R760" s="1432"/>
      <c r="S760" s="1432"/>
      <c r="T760" s="1432"/>
      <c r="U760" s="1432"/>
      <c r="V760" s="1432"/>
      <c r="W760" s="1432"/>
      <c r="X760" s="1432"/>
      <c r="Y760" s="1432"/>
      <c r="Z760" s="1432"/>
    </row>
    <row r="761" spans="1:26" ht="15.75" customHeight="1">
      <c r="A761" s="1433"/>
      <c r="B761" s="1432"/>
      <c r="C761" s="1433"/>
      <c r="D761" s="1433"/>
      <c r="E761" s="1432"/>
      <c r="F761" s="1432"/>
      <c r="G761" s="1432"/>
      <c r="H761" s="1432"/>
      <c r="I761" s="1432"/>
      <c r="J761" s="1432"/>
      <c r="K761" s="1432"/>
      <c r="L761" s="1432"/>
      <c r="M761" s="1432"/>
      <c r="N761" s="1432"/>
      <c r="O761" s="1433"/>
      <c r="P761" s="1432"/>
      <c r="Q761" s="1432"/>
      <c r="R761" s="1432"/>
      <c r="S761" s="1432"/>
      <c r="T761" s="1432"/>
      <c r="U761" s="1432"/>
      <c r="V761" s="1432"/>
      <c r="W761" s="1432"/>
      <c r="X761" s="1432"/>
      <c r="Y761" s="1432"/>
      <c r="Z761" s="1432"/>
    </row>
    <row r="762" spans="1:26" ht="15.75" customHeight="1">
      <c r="A762" s="1433"/>
      <c r="B762" s="1432"/>
      <c r="C762" s="1433"/>
      <c r="D762" s="1433"/>
      <c r="E762" s="1432"/>
      <c r="F762" s="1432"/>
      <c r="G762" s="1432"/>
      <c r="H762" s="1432"/>
      <c r="I762" s="1432"/>
      <c r="J762" s="1432"/>
      <c r="K762" s="1432"/>
      <c r="L762" s="1432"/>
      <c r="M762" s="1432"/>
      <c r="N762" s="1432"/>
      <c r="O762" s="1433"/>
      <c r="P762" s="1432"/>
      <c r="Q762" s="1432"/>
      <c r="R762" s="1432"/>
      <c r="S762" s="1432"/>
      <c r="T762" s="1432"/>
      <c r="U762" s="1432"/>
      <c r="V762" s="1432"/>
      <c r="W762" s="1432"/>
      <c r="X762" s="1432"/>
      <c r="Y762" s="1432"/>
      <c r="Z762" s="1432"/>
    </row>
    <row r="763" spans="1:26" ht="15.75" customHeight="1">
      <c r="A763" s="1433"/>
      <c r="B763" s="1432"/>
      <c r="C763" s="1433"/>
      <c r="D763" s="1433"/>
      <c r="E763" s="1432"/>
      <c r="F763" s="1432"/>
      <c r="G763" s="1432"/>
      <c r="H763" s="1432"/>
      <c r="I763" s="1432"/>
      <c r="J763" s="1432"/>
      <c r="K763" s="1432"/>
      <c r="L763" s="1432"/>
      <c r="M763" s="1432"/>
      <c r="N763" s="1432"/>
      <c r="O763" s="1433"/>
      <c r="P763" s="1432"/>
      <c r="Q763" s="1432"/>
      <c r="R763" s="1432"/>
      <c r="S763" s="1432"/>
      <c r="T763" s="1432"/>
      <c r="U763" s="1432"/>
      <c r="V763" s="1432"/>
      <c r="W763" s="1432"/>
      <c r="X763" s="1432"/>
      <c r="Y763" s="1432"/>
      <c r="Z763" s="1432"/>
    </row>
    <row r="764" spans="1:26" ht="15.75" customHeight="1">
      <c r="A764" s="1433"/>
      <c r="B764" s="1432"/>
      <c r="C764" s="1433"/>
      <c r="D764" s="1433"/>
      <c r="E764" s="1432"/>
      <c r="F764" s="1432"/>
      <c r="G764" s="1432"/>
      <c r="H764" s="1432"/>
      <c r="I764" s="1432"/>
      <c r="J764" s="1432"/>
      <c r="K764" s="1432"/>
      <c r="L764" s="1432"/>
      <c r="M764" s="1432"/>
      <c r="N764" s="1432"/>
      <c r="O764" s="1433"/>
      <c r="P764" s="1432"/>
      <c r="Q764" s="1432"/>
      <c r="R764" s="1432"/>
      <c r="S764" s="1432"/>
      <c r="T764" s="1432"/>
      <c r="U764" s="1432"/>
      <c r="V764" s="1432"/>
      <c r="W764" s="1432"/>
      <c r="X764" s="1432"/>
      <c r="Y764" s="1432"/>
      <c r="Z764" s="1432"/>
    </row>
    <row r="765" spans="1:26" ht="15.75" customHeight="1">
      <c r="A765" s="1433"/>
      <c r="B765" s="1432"/>
      <c r="C765" s="1433"/>
      <c r="D765" s="1433"/>
      <c r="E765" s="1432"/>
      <c r="F765" s="1432"/>
      <c r="G765" s="1432"/>
      <c r="H765" s="1432"/>
      <c r="I765" s="1432"/>
      <c r="J765" s="1432"/>
      <c r="K765" s="1432"/>
      <c r="L765" s="1432"/>
      <c r="M765" s="1432"/>
      <c r="N765" s="1432"/>
      <c r="O765" s="1433"/>
      <c r="P765" s="1432"/>
      <c r="Q765" s="1432"/>
      <c r="R765" s="1432"/>
      <c r="S765" s="1432"/>
      <c r="T765" s="1432"/>
      <c r="U765" s="1432"/>
      <c r="V765" s="1432"/>
      <c r="W765" s="1432"/>
      <c r="X765" s="1432"/>
      <c r="Y765" s="1432"/>
      <c r="Z765" s="1432"/>
    </row>
    <row r="766" spans="1:26" ht="15.75" customHeight="1">
      <c r="A766" s="1433"/>
      <c r="B766" s="1432"/>
      <c r="C766" s="1433"/>
      <c r="D766" s="1433"/>
      <c r="E766" s="1432"/>
      <c r="F766" s="1432"/>
      <c r="G766" s="1432"/>
      <c r="H766" s="1432"/>
      <c r="I766" s="1432"/>
      <c r="J766" s="1432"/>
      <c r="K766" s="1432"/>
      <c r="L766" s="1432"/>
      <c r="M766" s="1432"/>
      <c r="N766" s="1432"/>
      <c r="O766" s="1433"/>
      <c r="P766" s="1432"/>
      <c r="Q766" s="1432"/>
      <c r="R766" s="1432"/>
      <c r="S766" s="1432"/>
      <c r="T766" s="1432"/>
      <c r="U766" s="1432"/>
      <c r="V766" s="1432"/>
      <c r="W766" s="1432"/>
      <c r="X766" s="1432"/>
      <c r="Y766" s="1432"/>
      <c r="Z766" s="1432"/>
    </row>
    <row r="767" spans="1:26" ht="15.75" customHeight="1">
      <c r="A767" s="1433"/>
      <c r="B767" s="1432"/>
      <c r="C767" s="1433"/>
      <c r="D767" s="1433"/>
      <c r="E767" s="1432"/>
      <c r="F767" s="1432"/>
      <c r="G767" s="1432"/>
      <c r="H767" s="1432"/>
      <c r="I767" s="1432"/>
      <c r="J767" s="1432"/>
      <c r="K767" s="1432"/>
      <c r="L767" s="1432"/>
      <c r="M767" s="1432"/>
      <c r="N767" s="1432"/>
      <c r="O767" s="1433"/>
      <c r="P767" s="1432"/>
      <c r="Q767" s="1432"/>
      <c r="R767" s="1432"/>
      <c r="S767" s="1432"/>
      <c r="T767" s="1432"/>
      <c r="U767" s="1432"/>
      <c r="V767" s="1432"/>
      <c r="W767" s="1432"/>
      <c r="X767" s="1432"/>
      <c r="Y767" s="1432"/>
      <c r="Z767" s="1432"/>
    </row>
    <row r="768" spans="1:26" ht="15.75" customHeight="1">
      <c r="A768" s="1433"/>
      <c r="B768" s="1432"/>
      <c r="C768" s="1433"/>
      <c r="D768" s="1433"/>
      <c r="E768" s="1432"/>
      <c r="F768" s="1432"/>
      <c r="G768" s="1432"/>
      <c r="H768" s="1432"/>
      <c r="I768" s="1432"/>
      <c r="J768" s="1432"/>
      <c r="K768" s="1432"/>
      <c r="L768" s="1432"/>
      <c r="M768" s="1432"/>
      <c r="N768" s="1432"/>
      <c r="O768" s="1433"/>
      <c r="P768" s="1432"/>
      <c r="Q768" s="1432"/>
      <c r="R768" s="1432"/>
      <c r="S768" s="1432"/>
      <c r="T768" s="1432"/>
      <c r="U768" s="1432"/>
      <c r="V768" s="1432"/>
      <c r="W768" s="1432"/>
      <c r="X768" s="1432"/>
      <c r="Y768" s="1432"/>
      <c r="Z768" s="1432"/>
    </row>
    <row r="769" spans="1:26" ht="15.75" customHeight="1">
      <c r="A769" s="1433"/>
      <c r="B769" s="1432"/>
      <c r="C769" s="1433"/>
      <c r="D769" s="1433"/>
      <c r="E769" s="1432"/>
      <c r="F769" s="1432"/>
      <c r="G769" s="1432"/>
      <c r="H769" s="1432"/>
      <c r="I769" s="1432"/>
      <c r="J769" s="1432"/>
      <c r="K769" s="1432"/>
      <c r="L769" s="1432"/>
      <c r="M769" s="1432"/>
      <c r="N769" s="1432"/>
      <c r="O769" s="1433"/>
      <c r="P769" s="1432"/>
      <c r="Q769" s="1432"/>
      <c r="R769" s="1432"/>
      <c r="S769" s="1432"/>
      <c r="T769" s="1432"/>
      <c r="U769" s="1432"/>
      <c r="V769" s="1432"/>
      <c r="W769" s="1432"/>
      <c r="X769" s="1432"/>
      <c r="Y769" s="1432"/>
      <c r="Z769" s="1432"/>
    </row>
    <row r="770" spans="1:26" ht="15.75" customHeight="1">
      <c r="A770" s="1433"/>
      <c r="B770" s="1432"/>
      <c r="C770" s="1433"/>
      <c r="D770" s="1433"/>
      <c r="E770" s="1432"/>
      <c r="F770" s="1432"/>
      <c r="G770" s="1432"/>
      <c r="H770" s="1432"/>
      <c r="I770" s="1432"/>
      <c r="J770" s="1432"/>
      <c r="K770" s="1432"/>
      <c r="L770" s="1432"/>
      <c r="M770" s="1432"/>
      <c r="N770" s="1432"/>
      <c r="O770" s="1433"/>
      <c r="P770" s="1432"/>
      <c r="Q770" s="1432"/>
      <c r="R770" s="1432"/>
      <c r="S770" s="1432"/>
      <c r="T770" s="1432"/>
      <c r="U770" s="1432"/>
      <c r="V770" s="1432"/>
      <c r="W770" s="1432"/>
      <c r="X770" s="1432"/>
      <c r="Y770" s="1432"/>
      <c r="Z770" s="1432"/>
    </row>
    <row r="771" spans="1:26" ht="15.75" customHeight="1">
      <c r="A771" s="1433"/>
      <c r="B771" s="1432"/>
      <c r="C771" s="1433"/>
      <c r="D771" s="1433"/>
      <c r="E771" s="1432"/>
      <c r="F771" s="1432"/>
      <c r="G771" s="1432"/>
      <c r="H771" s="1432"/>
      <c r="I771" s="1432"/>
      <c r="J771" s="1432"/>
      <c r="K771" s="1432"/>
      <c r="L771" s="1432"/>
      <c r="M771" s="1432"/>
      <c r="N771" s="1432"/>
      <c r="O771" s="1433"/>
      <c r="P771" s="1432"/>
      <c r="Q771" s="1432"/>
      <c r="R771" s="1432"/>
      <c r="S771" s="1432"/>
      <c r="T771" s="1432"/>
      <c r="U771" s="1432"/>
      <c r="V771" s="1432"/>
      <c r="W771" s="1432"/>
      <c r="X771" s="1432"/>
      <c r="Y771" s="1432"/>
      <c r="Z771" s="1432"/>
    </row>
    <row r="772" spans="1:26" ht="15.75" customHeight="1">
      <c r="A772" s="1433"/>
      <c r="B772" s="1432"/>
      <c r="C772" s="1433"/>
      <c r="D772" s="1433"/>
      <c r="E772" s="1432"/>
      <c r="F772" s="1432"/>
      <c r="G772" s="1432"/>
      <c r="H772" s="1432"/>
      <c r="I772" s="1432"/>
      <c r="J772" s="1432"/>
      <c r="K772" s="1432"/>
      <c r="L772" s="1432"/>
      <c r="M772" s="1432"/>
      <c r="N772" s="1432"/>
      <c r="O772" s="1433"/>
      <c r="P772" s="1432"/>
      <c r="Q772" s="1432"/>
      <c r="R772" s="1432"/>
      <c r="S772" s="1432"/>
      <c r="T772" s="1432"/>
      <c r="U772" s="1432"/>
      <c r="V772" s="1432"/>
      <c r="W772" s="1432"/>
      <c r="X772" s="1432"/>
      <c r="Y772" s="1432"/>
      <c r="Z772" s="1432"/>
    </row>
    <row r="773" spans="1:26" ht="15.75" customHeight="1">
      <c r="A773" s="1433"/>
      <c r="B773" s="1432"/>
      <c r="C773" s="1433"/>
      <c r="D773" s="1433"/>
      <c r="E773" s="1432"/>
      <c r="F773" s="1432"/>
      <c r="G773" s="1432"/>
      <c r="H773" s="1432"/>
      <c r="I773" s="1432"/>
      <c r="J773" s="1432"/>
      <c r="K773" s="1432"/>
      <c r="L773" s="1432"/>
      <c r="M773" s="1432"/>
      <c r="N773" s="1432"/>
      <c r="O773" s="1433"/>
      <c r="P773" s="1432"/>
      <c r="Q773" s="1432"/>
      <c r="R773" s="1432"/>
      <c r="S773" s="1432"/>
      <c r="T773" s="1432"/>
      <c r="U773" s="1432"/>
      <c r="V773" s="1432"/>
      <c r="W773" s="1432"/>
      <c r="X773" s="1432"/>
      <c r="Y773" s="1432"/>
      <c r="Z773" s="1432"/>
    </row>
    <row r="774" spans="1:26" ht="15.75" customHeight="1">
      <c r="A774" s="1433"/>
      <c r="B774" s="1432"/>
      <c r="C774" s="1433"/>
      <c r="D774" s="1433"/>
      <c r="E774" s="1432"/>
      <c r="F774" s="1432"/>
      <c r="G774" s="1432"/>
      <c r="H774" s="1432"/>
      <c r="I774" s="1432"/>
      <c r="J774" s="1432"/>
      <c r="K774" s="1432"/>
      <c r="L774" s="1432"/>
      <c r="M774" s="1432"/>
      <c r="N774" s="1432"/>
      <c r="O774" s="1433"/>
      <c r="P774" s="1432"/>
      <c r="Q774" s="1432"/>
      <c r="R774" s="1432"/>
      <c r="S774" s="1432"/>
      <c r="T774" s="1432"/>
      <c r="U774" s="1432"/>
      <c r="V774" s="1432"/>
      <c r="W774" s="1432"/>
      <c r="X774" s="1432"/>
      <c r="Y774" s="1432"/>
      <c r="Z774" s="1432"/>
    </row>
    <row r="775" spans="1:26" ht="15.75" customHeight="1">
      <c r="A775" s="1433"/>
      <c r="B775" s="1432"/>
      <c r="C775" s="1433"/>
      <c r="D775" s="1433"/>
      <c r="E775" s="1432"/>
      <c r="F775" s="1432"/>
      <c r="G775" s="1432"/>
      <c r="H775" s="1432"/>
      <c r="I775" s="1432"/>
      <c r="J775" s="1432"/>
      <c r="K775" s="1432"/>
      <c r="L775" s="1432"/>
      <c r="M775" s="1432"/>
      <c r="N775" s="1432"/>
      <c r="O775" s="1433"/>
      <c r="P775" s="1432"/>
      <c r="Q775" s="1432"/>
      <c r="R775" s="1432"/>
      <c r="S775" s="1432"/>
      <c r="T775" s="1432"/>
      <c r="U775" s="1432"/>
      <c r="V775" s="1432"/>
      <c r="W775" s="1432"/>
      <c r="X775" s="1432"/>
      <c r="Y775" s="1432"/>
      <c r="Z775" s="1432"/>
    </row>
    <row r="776" spans="1:26" ht="15.75" customHeight="1">
      <c r="A776" s="1433"/>
      <c r="B776" s="1432"/>
      <c r="C776" s="1433"/>
      <c r="D776" s="1433"/>
      <c r="E776" s="1432"/>
      <c r="F776" s="1432"/>
      <c r="G776" s="1432"/>
      <c r="H776" s="1432"/>
      <c r="I776" s="1432"/>
      <c r="J776" s="1432"/>
      <c r="K776" s="1432"/>
      <c r="L776" s="1432"/>
      <c r="M776" s="1432"/>
      <c r="N776" s="1432"/>
      <c r="O776" s="1433"/>
      <c r="P776" s="1432"/>
      <c r="Q776" s="1432"/>
      <c r="R776" s="1432"/>
      <c r="S776" s="1432"/>
      <c r="T776" s="1432"/>
      <c r="U776" s="1432"/>
      <c r="V776" s="1432"/>
      <c r="W776" s="1432"/>
      <c r="X776" s="1432"/>
      <c r="Y776" s="1432"/>
      <c r="Z776" s="1432"/>
    </row>
    <row r="777" spans="1:26" ht="15.75" customHeight="1">
      <c r="A777" s="1433"/>
      <c r="B777" s="1432"/>
      <c r="C777" s="1433"/>
      <c r="D777" s="1433"/>
      <c r="E777" s="1432"/>
      <c r="F777" s="1432"/>
      <c r="G777" s="1432"/>
      <c r="H777" s="1432"/>
      <c r="I777" s="1432"/>
      <c r="J777" s="1432"/>
      <c r="K777" s="1432"/>
      <c r="L777" s="1432"/>
      <c r="M777" s="1432"/>
      <c r="N777" s="1432"/>
      <c r="O777" s="1433"/>
      <c r="P777" s="1432"/>
      <c r="Q777" s="1432"/>
      <c r="R777" s="1432"/>
      <c r="S777" s="1432"/>
      <c r="T777" s="1432"/>
      <c r="U777" s="1432"/>
      <c r="V777" s="1432"/>
      <c r="W777" s="1432"/>
      <c r="X777" s="1432"/>
      <c r="Y777" s="1432"/>
      <c r="Z777" s="1432"/>
    </row>
    <row r="778" spans="1:26" ht="15.75" customHeight="1">
      <c r="A778" s="1433"/>
      <c r="B778" s="1432"/>
      <c r="C778" s="1433"/>
      <c r="D778" s="1433"/>
      <c r="E778" s="1432"/>
      <c r="F778" s="1432"/>
      <c r="G778" s="1432"/>
      <c r="H778" s="1432"/>
      <c r="I778" s="1432"/>
      <c r="J778" s="1432"/>
      <c r="K778" s="1432"/>
      <c r="L778" s="1432"/>
      <c r="M778" s="1432"/>
      <c r="N778" s="1432"/>
      <c r="O778" s="1433"/>
      <c r="P778" s="1432"/>
      <c r="Q778" s="1432"/>
      <c r="R778" s="1432"/>
      <c r="S778" s="1432"/>
      <c r="T778" s="1432"/>
      <c r="U778" s="1432"/>
      <c r="V778" s="1432"/>
      <c r="W778" s="1432"/>
      <c r="X778" s="1432"/>
      <c r="Y778" s="1432"/>
      <c r="Z778" s="1432"/>
    </row>
    <row r="779" spans="1:26" ht="15.75" customHeight="1">
      <c r="A779" s="1433"/>
      <c r="B779" s="1432"/>
      <c r="C779" s="1433"/>
      <c r="D779" s="1433"/>
      <c r="E779" s="1432"/>
      <c r="F779" s="1432"/>
      <c r="G779" s="1432"/>
      <c r="H779" s="1432"/>
      <c r="I779" s="1432"/>
      <c r="J779" s="1432"/>
      <c r="K779" s="1432"/>
      <c r="L779" s="1432"/>
      <c r="M779" s="1432"/>
      <c r="N779" s="1432"/>
      <c r="O779" s="1433"/>
      <c r="P779" s="1432"/>
      <c r="Q779" s="1432"/>
      <c r="R779" s="1432"/>
      <c r="S779" s="1432"/>
      <c r="T779" s="1432"/>
      <c r="U779" s="1432"/>
      <c r="V779" s="1432"/>
      <c r="W779" s="1432"/>
      <c r="X779" s="1432"/>
      <c r="Y779" s="1432"/>
      <c r="Z779" s="1432"/>
    </row>
    <row r="780" spans="1:26" ht="15.75" customHeight="1">
      <c r="A780" s="1433"/>
      <c r="B780" s="1432"/>
      <c r="C780" s="1433"/>
      <c r="D780" s="1433"/>
      <c r="E780" s="1432"/>
      <c r="F780" s="1432"/>
      <c r="G780" s="1432"/>
      <c r="H780" s="1432"/>
      <c r="I780" s="1432"/>
      <c r="J780" s="1432"/>
      <c r="K780" s="1432"/>
      <c r="L780" s="1432"/>
      <c r="M780" s="1432"/>
      <c r="N780" s="1432"/>
      <c r="O780" s="1433"/>
      <c r="P780" s="1432"/>
      <c r="Q780" s="1432"/>
      <c r="R780" s="1432"/>
      <c r="S780" s="1432"/>
      <c r="T780" s="1432"/>
      <c r="U780" s="1432"/>
      <c r="V780" s="1432"/>
      <c r="W780" s="1432"/>
      <c r="X780" s="1432"/>
      <c r="Y780" s="1432"/>
      <c r="Z780" s="1432"/>
    </row>
    <row r="781" spans="1:26" ht="15.75" customHeight="1">
      <c r="A781" s="1433"/>
      <c r="B781" s="1432"/>
      <c r="C781" s="1433"/>
      <c r="D781" s="1433"/>
      <c r="E781" s="1432"/>
      <c r="F781" s="1432"/>
      <c r="G781" s="1432"/>
      <c r="H781" s="1432"/>
      <c r="I781" s="1432"/>
      <c r="J781" s="1432"/>
      <c r="K781" s="1432"/>
      <c r="L781" s="1432"/>
      <c r="M781" s="1432"/>
      <c r="N781" s="1432"/>
      <c r="O781" s="1433"/>
      <c r="P781" s="1432"/>
      <c r="Q781" s="1432"/>
      <c r="R781" s="1432"/>
      <c r="S781" s="1432"/>
      <c r="T781" s="1432"/>
      <c r="U781" s="1432"/>
      <c r="V781" s="1432"/>
      <c r="W781" s="1432"/>
      <c r="X781" s="1432"/>
      <c r="Y781" s="1432"/>
      <c r="Z781" s="1432"/>
    </row>
    <row r="782" spans="1:26" ht="15.75" customHeight="1">
      <c r="A782" s="1433"/>
      <c r="B782" s="1432"/>
      <c r="C782" s="1433"/>
      <c r="D782" s="1433"/>
      <c r="E782" s="1432"/>
      <c r="F782" s="1432"/>
      <c r="G782" s="1432"/>
      <c r="H782" s="1432"/>
      <c r="I782" s="1432"/>
      <c r="J782" s="1432"/>
      <c r="K782" s="1432"/>
      <c r="L782" s="1432"/>
      <c r="M782" s="1432"/>
      <c r="N782" s="1432"/>
      <c r="O782" s="1433"/>
      <c r="P782" s="1432"/>
      <c r="Q782" s="1432"/>
      <c r="R782" s="1432"/>
      <c r="S782" s="1432"/>
      <c r="T782" s="1432"/>
      <c r="U782" s="1432"/>
      <c r="V782" s="1432"/>
      <c r="W782" s="1432"/>
      <c r="X782" s="1432"/>
      <c r="Y782" s="1432"/>
      <c r="Z782" s="1432"/>
    </row>
    <row r="783" spans="1:26" ht="15.75" customHeight="1">
      <c r="A783" s="1433"/>
      <c r="B783" s="1432"/>
      <c r="C783" s="1433"/>
      <c r="D783" s="1433"/>
      <c r="E783" s="1432"/>
      <c r="F783" s="1432"/>
      <c r="G783" s="1432"/>
      <c r="H783" s="1432"/>
      <c r="I783" s="1432"/>
      <c r="J783" s="1432"/>
      <c r="K783" s="1432"/>
      <c r="L783" s="1432"/>
      <c r="M783" s="1432"/>
      <c r="N783" s="1432"/>
      <c r="O783" s="1433"/>
      <c r="P783" s="1432"/>
      <c r="Q783" s="1432"/>
      <c r="R783" s="1432"/>
      <c r="S783" s="1432"/>
      <c r="T783" s="1432"/>
      <c r="U783" s="1432"/>
      <c r="V783" s="1432"/>
      <c r="W783" s="1432"/>
      <c r="X783" s="1432"/>
      <c r="Y783" s="1432"/>
      <c r="Z783" s="1432"/>
    </row>
    <row r="784" spans="1:26" ht="15.75" customHeight="1">
      <c r="A784" s="1433"/>
      <c r="B784" s="1432"/>
      <c r="C784" s="1433"/>
      <c r="D784" s="1433"/>
      <c r="E784" s="1432"/>
      <c r="F784" s="1432"/>
      <c r="G784" s="1432"/>
      <c r="H784" s="1432"/>
      <c r="I784" s="1432"/>
      <c r="J784" s="1432"/>
      <c r="K784" s="1432"/>
      <c r="L784" s="1432"/>
      <c r="M784" s="1432"/>
      <c r="N784" s="1432"/>
      <c r="O784" s="1433"/>
      <c r="P784" s="1432"/>
      <c r="Q784" s="1432"/>
      <c r="R784" s="1432"/>
      <c r="S784" s="1432"/>
      <c r="T784" s="1432"/>
      <c r="U784" s="1432"/>
      <c r="V784" s="1432"/>
      <c r="W784" s="1432"/>
      <c r="X784" s="1432"/>
      <c r="Y784" s="1432"/>
      <c r="Z784" s="1432"/>
    </row>
    <row r="785" spans="1:26" ht="15.75" customHeight="1">
      <c r="A785" s="1433"/>
      <c r="B785" s="1432"/>
      <c r="C785" s="1433"/>
      <c r="D785" s="1433"/>
      <c r="E785" s="1432"/>
      <c r="F785" s="1432"/>
      <c r="G785" s="1432"/>
      <c r="H785" s="1432"/>
      <c r="I785" s="1432"/>
      <c r="J785" s="1432"/>
      <c r="K785" s="1432"/>
      <c r="L785" s="1432"/>
      <c r="M785" s="1432"/>
      <c r="N785" s="1432"/>
      <c r="O785" s="1433"/>
      <c r="P785" s="1432"/>
      <c r="Q785" s="1432"/>
      <c r="R785" s="1432"/>
      <c r="S785" s="1432"/>
      <c r="T785" s="1432"/>
      <c r="U785" s="1432"/>
      <c r="V785" s="1432"/>
      <c r="W785" s="1432"/>
      <c r="X785" s="1432"/>
      <c r="Y785" s="1432"/>
      <c r="Z785" s="1432"/>
    </row>
    <row r="786" spans="1:26" ht="15.75" customHeight="1">
      <c r="A786" s="1433"/>
      <c r="B786" s="1432"/>
      <c r="C786" s="1433"/>
      <c r="D786" s="1433"/>
      <c r="E786" s="1432"/>
      <c r="F786" s="1432"/>
      <c r="G786" s="1432"/>
      <c r="H786" s="1432"/>
      <c r="I786" s="1432"/>
      <c r="J786" s="1432"/>
      <c r="K786" s="1432"/>
      <c r="L786" s="1432"/>
      <c r="M786" s="1432"/>
      <c r="N786" s="1432"/>
      <c r="O786" s="1433"/>
      <c r="P786" s="1432"/>
      <c r="Q786" s="1432"/>
      <c r="R786" s="1432"/>
      <c r="S786" s="1432"/>
      <c r="T786" s="1432"/>
      <c r="U786" s="1432"/>
      <c r="V786" s="1432"/>
      <c r="W786" s="1432"/>
      <c r="X786" s="1432"/>
      <c r="Y786" s="1432"/>
      <c r="Z786" s="1432"/>
    </row>
    <row r="787" spans="1:26" ht="15.75" customHeight="1">
      <c r="A787" s="1433"/>
      <c r="B787" s="1432"/>
      <c r="C787" s="1433"/>
      <c r="D787" s="1433"/>
      <c r="E787" s="1432"/>
      <c r="F787" s="1432"/>
      <c r="G787" s="1432"/>
      <c r="H787" s="1432"/>
      <c r="I787" s="1432"/>
      <c r="J787" s="1432"/>
      <c r="K787" s="1432"/>
      <c r="L787" s="1432"/>
      <c r="M787" s="1432"/>
      <c r="N787" s="1432"/>
      <c r="O787" s="1433"/>
      <c r="P787" s="1432"/>
      <c r="Q787" s="1432"/>
      <c r="R787" s="1432"/>
      <c r="S787" s="1432"/>
      <c r="T787" s="1432"/>
      <c r="U787" s="1432"/>
      <c r="V787" s="1432"/>
      <c r="W787" s="1432"/>
      <c r="X787" s="1432"/>
      <c r="Y787" s="1432"/>
      <c r="Z787" s="1432"/>
    </row>
    <row r="788" spans="1:26" ht="15.75" customHeight="1">
      <c r="A788" s="1433"/>
      <c r="B788" s="1432"/>
      <c r="C788" s="1433"/>
      <c r="D788" s="1433"/>
      <c r="E788" s="1432"/>
      <c r="F788" s="1432"/>
      <c r="G788" s="1432"/>
      <c r="H788" s="1432"/>
      <c r="I788" s="1432"/>
      <c r="J788" s="1432"/>
      <c r="K788" s="1432"/>
      <c r="L788" s="1432"/>
      <c r="M788" s="1432"/>
      <c r="N788" s="1432"/>
      <c r="O788" s="1433"/>
      <c r="P788" s="1432"/>
      <c r="Q788" s="1432"/>
      <c r="R788" s="1432"/>
      <c r="S788" s="1432"/>
      <c r="T788" s="1432"/>
      <c r="U788" s="1432"/>
      <c r="V788" s="1432"/>
      <c r="W788" s="1432"/>
      <c r="X788" s="1432"/>
      <c r="Y788" s="1432"/>
      <c r="Z788" s="1432"/>
    </row>
    <row r="789" spans="1:26" ht="15.75" customHeight="1">
      <c r="A789" s="1433"/>
      <c r="B789" s="1432"/>
      <c r="C789" s="1433"/>
      <c r="D789" s="1433"/>
      <c r="E789" s="1432"/>
      <c r="F789" s="1432"/>
      <c r="G789" s="1432"/>
      <c r="H789" s="1432"/>
      <c r="I789" s="1432"/>
      <c r="J789" s="1432"/>
      <c r="K789" s="1432"/>
      <c r="L789" s="1432"/>
      <c r="M789" s="1432"/>
      <c r="N789" s="1432"/>
      <c r="O789" s="1433"/>
      <c r="P789" s="1432"/>
      <c r="Q789" s="1432"/>
      <c r="R789" s="1432"/>
      <c r="S789" s="1432"/>
      <c r="T789" s="1432"/>
      <c r="U789" s="1432"/>
      <c r="V789" s="1432"/>
      <c r="W789" s="1432"/>
      <c r="X789" s="1432"/>
      <c r="Y789" s="1432"/>
      <c r="Z789" s="1432"/>
    </row>
    <row r="790" spans="1:26" ht="15.75" customHeight="1">
      <c r="A790" s="1433"/>
      <c r="B790" s="1432"/>
      <c r="C790" s="1433"/>
      <c r="D790" s="1433"/>
      <c r="E790" s="1432"/>
      <c r="F790" s="1432"/>
      <c r="G790" s="1432"/>
      <c r="H790" s="1432"/>
      <c r="I790" s="1432"/>
      <c r="J790" s="1432"/>
      <c r="K790" s="1432"/>
      <c r="L790" s="1432"/>
      <c r="M790" s="1432"/>
      <c r="N790" s="1432"/>
      <c r="O790" s="1433"/>
      <c r="P790" s="1432"/>
      <c r="Q790" s="1432"/>
      <c r="R790" s="1432"/>
      <c r="S790" s="1432"/>
      <c r="T790" s="1432"/>
      <c r="U790" s="1432"/>
      <c r="V790" s="1432"/>
      <c r="W790" s="1432"/>
      <c r="X790" s="1432"/>
      <c r="Y790" s="1432"/>
      <c r="Z790" s="1432"/>
    </row>
    <row r="791" spans="1:26" ht="15.75" customHeight="1">
      <c r="A791" s="1433"/>
      <c r="B791" s="1432"/>
      <c r="C791" s="1433"/>
      <c r="D791" s="1433"/>
      <c r="E791" s="1432"/>
      <c r="F791" s="1432"/>
      <c r="G791" s="1432"/>
      <c r="H791" s="1432"/>
      <c r="I791" s="1432"/>
      <c r="J791" s="1432"/>
      <c r="K791" s="1432"/>
      <c r="L791" s="1432"/>
      <c r="M791" s="1432"/>
      <c r="N791" s="1432"/>
      <c r="O791" s="1433"/>
      <c r="P791" s="1432"/>
      <c r="Q791" s="1432"/>
      <c r="R791" s="1432"/>
      <c r="S791" s="1432"/>
      <c r="T791" s="1432"/>
      <c r="U791" s="1432"/>
      <c r="V791" s="1432"/>
      <c r="W791" s="1432"/>
      <c r="X791" s="1432"/>
      <c r="Y791" s="1432"/>
      <c r="Z791" s="1432"/>
    </row>
    <row r="792" spans="1:26" ht="15.75" customHeight="1">
      <c r="A792" s="1433"/>
      <c r="B792" s="1432"/>
      <c r="C792" s="1433"/>
      <c r="D792" s="1433"/>
      <c r="E792" s="1432"/>
      <c r="F792" s="1432"/>
      <c r="G792" s="1432"/>
      <c r="H792" s="1432"/>
      <c r="I792" s="1432"/>
      <c r="J792" s="1432"/>
      <c r="K792" s="1432"/>
      <c r="L792" s="1432"/>
      <c r="M792" s="1432"/>
      <c r="N792" s="1432"/>
      <c r="O792" s="1433"/>
      <c r="P792" s="1432"/>
      <c r="Q792" s="1432"/>
      <c r="R792" s="1432"/>
      <c r="S792" s="1432"/>
      <c r="T792" s="1432"/>
      <c r="U792" s="1432"/>
      <c r="V792" s="1432"/>
      <c r="W792" s="1432"/>
      <c r="X792" s="1432"/>
      <c r="Y792" s="1432"/>
      <c r="Z792" s="1432"/>
    </row>
    <row r="793" spans="1:26" ht="15.75" customHeight="1">
      <c r="A793" s="1433"/>
      <c r="B793" s="1432"/>
      <c r="C793" s="1433"/>
      <c r="D793" s="1433"/>
      <c r="E793" s="1432"/>
      <c r="F793" s="1432"/>
      <c r="G793" s="1432"/>
      <c r="H793" s="1432"/>
      <c r="I793" s="1432"/>
      <c r="J793" s="1432"/>
      <c r="K793" s="1432"/>
      <c r="L793" s="1432"/>
      <c r="M793" s="1432"/>
      <c r="N793" s="1432"/>
      <c r="O793" s="1433"/>
      <c r="P793" s="1432"/>
      <c r="Q793" s="1432"/>
      <c r="R793" s="1432"/>
      <c r="S793" s="1432"/>
      <c r="T793" s="1432"/>
      <c r="U793" s="1432"/>
      <c r="V793" s="1432"/>
      <c r="W793" s="1432"/>
      <c r="X793" s="1432"/>
      <c r="Y793" s="1432"/>
      <c r="Z793" s="1432"/>
    </row>
    <row r="794" spans="1:26" ht="15.75" customHeight="1">
      <c r="A794" s="1433"/>
      <c r="B794" s="1432"/>
      <c r="C794" s="1433"/>
      <c r="D794" s="1433"/>
      <c r="E794" s="1432"/>
      <c r="F794" s="1432"/>
      <c r="G794" s="1432"/>
      <c r="H794" s="1432"/>
      <c r="I794" s="1432"/>
      <c r="J794" s="1432"/>
      <c r="K794" s="1432"/>
      <c r="L794" s="1432"/>
      <c r="M794" s="1432"/>
      <c r="N794" s="1432"/>
      <c r="O794" s="1433"/>
      <c r="P794" s="1432"/>
      <c r="Q794" s="1432"/>
      <c r="R794" s="1432"/>
      <c r="S794" s="1432"/>
      <c r="T794" s="1432"/>
      <c r="U794" s="1432"/>
      <c r="V794" s="1432"/>
      <c r="W794" s="1432"/>
      <c r="X794" s="1432"/>
      <c r="Y794" s="1432"/>
      <c r="Z794" s="1432"/>
    </row>
    <row r="795" spans="1:26" ht="15.75" customHeight="1">
      <c r="A795" s="1433"/>
      <c r="B795" s="1432"/>
      <c r="C795" s="1433"/>
      <c r="D795" s="1433"/>
      <c r="E795" s="1432"/>
      <c r="F795" s="1432"/>
      <c r="G795" s="1432"/>
      <c r="H795" s="1432"/>
      <c r="I795" s="1432"/>
      <c r="J795" s="1432"/>
      <c r="K795" s="1432"/>
      <c r="L795" s="1432"/>
      <c r="M795" s="1432"/>
      <c r="N795" s="1432"/>
      <c r="O795" s="1433"/>
      <c r="P795" s="1432"/>
      <c r="Q795" s="1432"/>
      <c r="R795" s="1432"/>
      <c r="S795" s="1432"/>
      <c r="T795" s="1432"/>
      <c r="U795" s="1432"/>
      <c r="V795" s="1432"/>
      <c r="W795" s="1432"/>
      <c r="X795" s="1432"/>
      <c r="Y795" s="1432"/>
      <c r="Z795" s="1432"/>
    </row>
    <row r="796" spans="1:26" ht="15.75" customHeight="1">
      <c r="A796" s="1433"/>
      <c r="B796" s="1432"/>
      <c r="C796" s="1433"/>
      <c r="D796" s="1433"/>
      <c r="E796" s="1432"/>
      <c r="F796" s="1432"/>
      <c r="G796" s="1432"/>
      <c r="H796" s="1432"/>
      <c r="I796" s="1432"/>
      <c r="J796" s="1432"/>
      <c r="K796" s="1432"/>
      <c r="L796" s="1432"/>
      <c r="M796" s="1432"/>
      <c r="N796" s="1432"/>
      <c r="O796" s="1433"/>
      <c r="P796" s="1432"/>
      <c r="Q796" s="1432"/>
      <c r="R796" s="1432"/>
      <c r="S796" s="1432"/>
      <c r="T796" s="1432"/>
      <c r="U796" s="1432"/>
      <c r="V796" s="1432"/>
      <c r="W796" s="1432"/>
      <c r="X796" s="1432"/>
      <c r="Y796" s="1432"/>
      <c r="Z796" s="1432"/>
    </row>
    <row r="797" spans="1:26" ht="15.75" customHeight="1">
      <c r="A797" s="1433"/>
      <c r="B797" s="1432"/>
      <c r="C797" s="1433"/>
      <c r="D797" s="1433"/>
      <c r="E797" s="1432"/>
      <c r="F797" s="1432"/>
      <c r="G797" s="1432"/>
      <c r="H797" s="1432"/>
      <c r="I797" s="1432"/>
      <c r="J797" s="1432"/>
      <c r="K797" s="1432"/>
      <c r="L797" s="1432"/>
      <c r="M797" s="1432"/>
      <c r="N797" s="1432"/>
      <c r="O797" s="1433"/>
      <c r="P797" s="1432"/>
      <c r="Q797" s="1432"/>
      <c r="R797" s="1432"/>
      <c r="S797" s="1432"/>
      <c r="T797" s="1432"/>
      <c r="U797" s="1432"/>
      <c r="V797" s="1432"/>
      <c r="W797" s="1432"/>
      <c r="X797" s="1432"/>
      <c r="Y797" s="1432"/>
      <c r="Z797" s="1432"/>
    </row>
    <row r="798" spans="1:26" ht="15.75" customHeight="1">
      <c r="A798" s="1433"/>
      <c r="B798" s="1432"/>
      <c r="C798" s="1433"/>
      <c r="D798" s="1433"/>
      <c r="E798" s="1432"/>
      <c r="F798" s="1432"/>
      <c r="G798" s="1432"/>
      <c r="H798" s="1432"/>
      <c r="I798" s="1432"/>
      <c r="J798" s="1432"/>
      <c r="K798" s="1432"/>
      <c r="L798" s="1432"/>
      <c r="M798" s="1432"/>
      <c r="N798" s="1432"/>
      <c r="O798" s="1433"/>
      <c r="P798" s="1432"/>
      <c r="Q798" s="1432"/>
      <c r="R798" s="1432"/>
      <c r="S798" s="1432"/>
      <c r="T798" s="1432"/>
      <c r="U798" s="1432"/>
      <c r="V798" s="1432"/>
      <c r="W798" s="1432"/>
      <c r="X798" s="1432"/>
      <c r="Y798" s="1432"/>
      <c r="Z798" s="1432"/>
    </row>
    <row r="799" spans="1:26" ht="15.75" customHeight="1">
      <c r="A799" s="1433"/>
      <c r="B799" s="1432"/>
      <c r="C799" s="1433"/>
      <c r="D799" s="1433"/>
      <c r="E799" s="1432"/>
      <c r="F799" s="1432"/>
      <c r="G799" s="1432"/>
      <c r="H799" s="1432"/>
      <c r="I799" s="1432"/>
      <c r="J799" s="1432"/>
      <c r="K799" s="1432"/>
      <c r="L799" s="1432"/>
      <c r="M799" s="1432"/>
      <c r="N799" s="1432"/>
      <c r="O799" s="1433"/>
      <c r="P799" s="1432"/>
      <c r="Q799" s="1432"/>
      <c r="R799" s="1432"/>
      <c r="S799" s="1432"/>
      <c r="T799" s="1432"/>
      <c r="U799" s="1432"/>
      <c r="V799" s="1432"/>
      <c r="W799" s="1432"/>
      <c r="X799" s="1432"/>
      <c r="Y799" s="1432"/>
      <c r="Z799" s="1432"/>
    </row>
    <row r="800" spans="1:26" ht="15.75" customHeight="1">
      <c r="A800" s="1433"/>
      <c r="B800" s="1432"/>
      <c r="C800" s="1433"/>
      <c r="D800" s="1433"/>
      <c r="E800" s="1432"/>
      <c r="F800" s="1432"/>
      <c r="G800" s="1432"/>
      <c r="H800" s="1432"/>
      <c r="I800" s="1432"/>
      <c r="J800" s="1432"/>
      <c r="K800" s="1432"/>
      <c r="L800" s="1432"/>
      <c r="M800" s="1432"/>
      <c r="N800" s="1432"/>
      <c r="O800" s="1433"/>
      <c r="P800" s="1432"/>
      <c r="Q800" s="1432"/>
      <c r="R800" s="1432"/>
      <c r="S800" s="1432"/>
      <c r="T800" s="1432"/>
      <c r="U800" s="1432"/>
      <c r="V800" s="1432"/>
      <c r="W800" s="1432"/>
      <c r="X800" s="1432"/>
      <c r="Y800" s="1432"/>
      <c r="Z800" s="1432"/>
    </row>
    <row r="801" spans="1:26" ht="15.75" customHeight="1">
      <c r="A801" s="1433"/>
      <c r="B801" s="1432"/>
      <c r="C801" s="1433"/>
      <c r="D801" s="1433"/>
      <c r="E801" s="1432"/>
      <c r="F801" s="1432"/>
      <c r="G801" s="1432"/>
      <c r="H801" s="1432"/>
      <c r="I801" s="1432"/>
      <c r="J801" s="1432"/>
      <c r="K801" s="1432"/>
      <c r="L801" s="1432"/>
      <c r="M801" s="1432"/>
      <c r="N801" s="1432"/>
      <c r="O801" s="1433"/>
      <c r="P801" s="1432"/>
      <c r="Q801" s="1432"/>
      <c r="R801" s="1432"/>
      <c r="S801" s="1432"/>
      <c r="T801" s="1432"/>
      <c r="U801" s="1432"/>
      <c r="V801" s="1432"/>
      <c r="W801" s="1432"/>
      <c r="X801" s="1432"/>
      <c r="Y801" s="1432"/>
      <c r="Z801" s="1432"/>
    </row>
    <row r="802" spans="1:26" ht="15.75" customHeight="1">
      <c r="A802" s="1433"/>
      <c r="B802" s="1432"/>
      <c r="C802" s="1433"/>
      <c r="D802" s="1433"/>
      <c r="E802" s="1432"/>
      <c r="F802" s="1432"/>
      <c r="G802" s="1432"/>
      <c r="H802" s="1432"/>
      <c r="I802" s="1432"/>
      <c r="J802" s="1432"/>
      <c r="K802" s="1432"/>
      <c r="L802" s="1432"/>
      <c r="M802" s="1432"/>
      <c r="N802" s="1432"/>
      <c r="O802" s="1433"/>
      <c r="P802" s="1432"/>
      <c r="Q802" s="1432"/>
      <c r="R802" s="1432"/>
      <c r="S802" s="1432"/>
      <c r="T802" s="1432"/>
      <c r="U802" s="1432"/>
      <c r="V802" s="1432"/>
      <c r="W802" s="1432"/>
      <c r="X802" s="1432"/>
      <c r="Y802" s="1432"/>
      <c r="Z802" s="1432"/>
    </row>
    <row r="803" spans="1:26" ht="15.75" customHeight="1">
      <c r="A803" s="1433"/>
      <c r="B803" s="1432"/>
      <c r="C803" s="1433"/>
      <c r="D803" s="1433"/>
      <c r="E803" s="1432"/>
      <c r="F803" s="1432"/>
      <c r="G803" s="1432"/>
      <c r="H803" s="1432"/>
      <c r="I803" s="1432"/>
      <c r="J803" s="1432"/>
      <c r="K803" s="1432"/>
      <c r="L803" s="1432"/>
      <c r="M803" s="1432"/>
      <c r="N803" s="1432"/>
      <c r="O803" s="1433"/>
      <c r="P803" s="1432"/>
      <c r="Q803" s="1432"/>
      <c r="R803" s="1432"/>
      <c r="S803" s="1432"/>
      <c r="T803" s="1432"/>
      <c r="U803" s="1432"/>
      <c r="V803" s="1432"/>
      <c r="W803" s="1432"/>
      <c r="X803" s="1432"/>
      <c r="Y803" s="1432"/>
      <c r="Z803" s="1432"/>
    </row>
    <row r="804" spans="1:26" ht="15.75" customHeight="1">
      <c r="A804" s="1433"/>
      <c r="B804" s="1432"/>
      <c r="C804" s="1433"/>
      <c r="D804" s="1433"/>
      <c r="E804" s="1432"/>
      <c r="F804" s="1432"/>
      <c r="G804" s="1432"/>
      <c r="H804" s="1432"/>
      <c r="I804" s="1432"/>
      <c r="J804" s="1432"/>
      <c r="K804" s="1432"/>
      <c r="L804" s="1432"/>
      <c r="M804" s="1432"/>
      <c r="N804" s="1432"/>
      <c r="O804" s="1433"/>
      <c r="P804" s="1432"/>
      <c r="Q804" s="1432"/>
      <c r="R804" s="1432"/>
      <c r="S804" s="1432"/>
      <c r="T804" s="1432"/>
      <c r="U804" s="1432"/>
      <c r="V804" s="1432"/>
      <c r="W804" s="1432"/>
      <c r="X804" s="1432"/>
      <c r="Y804" s="1432"/>
      <c r="Z804" s="1432"/>
    </row>
    <row r="805" spans="1:26" ht="15.75" customHeight="1">
      <c r="A805" s="1433"/>
      <c r="B805" s="1432"/>
      <c r="C805" s="1433"/>
      <c r="D805" s="1433"/>
      <c r="E805" s="1432"/>
      <c r="F805" s="1432"/>
      <c r="G805" s="1432"/>
      <c r="H805" s="1432"/>
      <c r="I805" s="1432"/>
      <c r="J805" s="1432"/>
      <c r="K805" s="1432"/>
      <c r="L805" s="1432"/>
      <c r="M805" s="1432"/>
      <c r="N805" s="1432"/>
      <c r="O805" s="1433"/>
      <c r="P805" s="1432"/>
      <c r="Q805" s="1432"/>
      <c r="R805" s="1432"/>
      <c r="S805" s="1432"/>
      <c r="T805" s="1432"/>
      <c r="U805" s="1432"/>
      <c r="V805" s="1432"/>
      <c r="W805" s="1432"/>
      <c r="X805" s="1432"/>
      <c r="Y805" s="1432"/>
      <c r="Z805" s="1432"/>
    </row>
    <row r="806" spans="1:26" ht="15.75" customHeight="1">
      <c r="A806" s="1433"/>
      <c r="B806" s="1432"/>
      <c r="C806" s="1433"/>
      <c r="D806" s="1433"/>
      <c r="E806" s="1432"/>
      <c r="F806" s="1432"/>
      <c r="G806" s="1432"/>
      <c r="H806" s="1432"/>
      <c r="I806" s="1432"/>
      <c r="J806" s="1432"/>
      <c r="K806" s="1432"/>
      <c r="L806" s="1432"/>
      <c r="M806" s="1432"/>
      <c r="N806" s="1432"/>
      <c r="O806" s="1433"/>
      <c r="P806" s="1432"/>
      <c r="Q806" s="1432"/>
      <c r="R806" s="1432"/>
      <c r="S806" s="1432"/>
      <c r="T806" s="1432"/>
      <c r="U806" s="1432"/>
      <c r="V806" s="1432"/>
      <c r="W806" s="1432"/>
      <c r="X806" s="1432"/>
      <c r="Y806" s="1432"/>
      <c r="Z806" s="1432"/>
    </row>
    <row r="807" spans="1:26" ht="15.75" customHeight="1">
      <c r="A807" s="1433"/>
      <c r="B807" s="1432"/>
      <c r="C807" s="1433"/>
      <c r="D807" s="1433"/>
      <c r="E807" s="1432"/>
      <c r="F807" s="1432"/>
      <c r="G807" s="1432"/>
      <c r="H807" s="1432"/>
      <c r="I807" s="1432"/>
      <c r="J807" s="1432"/>
      <c r="K807" s="1432"/>
      <c r="L807" s="1432"/>
      <c r="M807" s="1432"/>
      <c r="N807" s="1432"/>
      <c r="O807" s="1433"/>
      <c r="P807" s="1432"/>
      <c r="Q807" s="1432"/>
      <c r="R807" s="1432"/>
      <c r="S807" s="1432"/>
      <c r="T807" s="1432"/>
      <c r="U807" s="1432"/>
      <c r="V807" s="1432"/>
      <c r="W807" s="1432"/>
      <c r="X807" s="1432"/>
      <c r="Y807" s="1432"/>
      <c r="Z807" s="1432"/>
    </row>
    <row r="808" spans="1:26" ht="15.75" customHeight="1">
      <c r="A808" s="1433"/>
      <c r="B808" s="1432"/>
      <c r="C808" s="1433"/>
      <c r="D808" s="1433"/>
      <c r="E808" s="1432"/>
      <c r="F808" s="1432"/>
      <c r="G808" s="1432"/>
      <c r="H808" s="1432"/>
      <c r="I808" s="1432"/>
      <c r="J808" s="1432"/>
      <c r="K808" s="1432"/>
      <c r="L808" s="1432"/>
      <c r="M808" s="1432"/>
      <c r="N808" s="1432"/>
      <c r="O808" s="1433"/>
      <c r="P808" s="1432"/>
      <c r="Q808" s="1432"/>
      <c r="R808" s="1432"/>
      <c r="S808" s="1432"/>
      <c r="T808" s="1432"/>
      <c r="U808" s="1432"/>
      <c r="V808" s="1432"/>
      <c r="W808" s="1432"/>
      <c r="X808" s="1432"/>
      <c r="Y808" s="1432"/>
      <c r="Z808" s="1432"/>
    </row>
    <row r="809" spans="1:26" ht="15.75" customHeight="1">
      <c r="A809" s="1433"/>
      <c r="B809" s="1432"/>
      <c r="C809" s="1433"/>
      <c r="D809" s="1433"/>
      <c r="E809" s="1432"/>
      <c r="F809" s="1432"/>
      <c r="G809" s="1432"/>
      <c r="H809" s="1432"/>
      <c r="I809" s="1432"/>
      <c r="J809" s="1432"/>
      <c r="K809" s="1432"/>
      <c r="L809" s="1432"/>
      <c r="M809" s="1432"/>
      <c r="N809" s="1432"/>
      <c r="O809" s="1433"/>
      <c r="P809" s="1432"/>
      <c r="Q809" s="1432"/>
      <c r="R809" s="1432"/>
      <c r="S809" s="1432"/>
      <c r="T809" s="1432"/>
      <c r="U809" s="1432"/>
      <c r="V809" s="1432"/>
      <c r="W809" s="1432"/>
      <c r="X809" s="1432"/>
      <c r="Y809" s="1432"/>
      <c r="Z809" s="1432"/>
    </row>
    <row r="810" spans="1:26" ht="15.75" customHeight="1">
      <c r="A810" s="1433"/>
      <c r="B810" s="1432"/>
      <c r="C810" s="1433"/>
      <c r="D810" s="1433"/>
      <c r="E810" s="1432"/>
      <c r="F810" s="1432"/>
      <c r="G810" s="1432"/>
      <c r="H810" s="1432"/>
      <c r="I810" s="1432"/>
      <c r="J810" s="1432"/>
      <c r="K810" s="1432"/>
      <c r="L810" s="1432"/>
      <c r="M810" s="1432"/>
      <c r="N810" s="1432"/>
      <c r="O810" s="1433"/>
      <c r="P810" s="1432"/>
      <c r="Q810" s="1432"/>
      <c r="R810" s="1432"/>
      <c r="S810" s="1432"/>
      <c r="T810" s="1432"/>
      <c r="U810" s="1432"/>
      <c r="V810" s="1432"/>
      <c r="W810" s="1432"/>
      <c r="X810" s="1432"/>
      <c r="Y810" s="1432"/>
      <c r="Z810" s="1432"/>
    </row>
    <row r="811" spans="1:26" ht="15.75" customHeight="1">
      <c r="A811" s="1433"/>
      <c r="B811" s="1432"/>
      <c r="C811" s="1433"/>
      <c r="D811" s="1433"/>
      <c r="E811" s="1432"/>
      <c r="F811" s="1432"/>
      <c r="G811" s="1432"/>
      <c r="H811" s="1432"/>
      <c r="I811" s="1432"/>
      <c r="J811" s="1432"/>
      <c r="K811" s="1432"/>
      <c r="L811" s="1432"/>
      <c r="M811" s="1432"/>
      <c r="N811" s="1432"/>
      <c r="O811" s="1433"/>
      <c r="P811" s="1432"/>
      <c r="Q811" s="1432"/>
      <c r="R811" s="1432"/>
      <c r="S811" s="1432"/>
      <c r="T811" s="1432"/>
      <c r="U811" s="1432"/>
      <c r="V811" s="1432"/>
      <c r="W811" s="1432"/>
      <c r="X811" s="1432"/>
      <c r="Y811" s="1432"/>
      <c r="Z811" s="1432"/>
    </row>
    <row r="812" spans="1:26" ht="15.75" customHeight="1">
      <c r="A812" s="1433"/>
      <c r="B812" s="1432"/>
      <c r="C812" s="1433"/>
      <c r="D812" s="1433"/>
      <c r="E812" s="1432"/>
      <c r="F812" s="1432"/>
      <c r="G812" s="1432"/>
      <c r="H812" s="1432"/>
      <c r="I812" s="1432"/>
      <c r="J812" s="1432"/>
      <c r="K812" s="1432"/>
      <c r="L812" s="1432"/>
      <c r="M812" s="1432"/>
      <c r="N812" s="1432"/>
      <c r="O812" s="1433"/>
      <c r="P812" s="1432"/>
      <c r="Q812" s="1432"/>
      <c r="R812" s="1432"/>
      <c r="S812" s="1432"/>
      <c r="T812" s="1432"/>
      <c r="U812" s="1432"/>
      <c r="V812" s="1432"/>
      <c r="W812" s="1432"/>
      <c r="X812" s="1432"/>
      <c r="Y812" s="1432"/>
      <c r="Z812" s="1432"/>
    </row>
    <row r="813" spans="1:26" ht="15.75" customHeight="1">
      <c r="A813" s="1433"/>
      <c r="B813" s="1432"/>
      <c r="C813" s="1433"/>
      <c r="D813" s="1433"/>
      <c r="E813" s="1432"/>
      <c r="F813" s="1432"/>
      <c r="G813" s="1432"/>
      <c r="H813" s="1432"/>
      <c r="I813" s="1432"/>
      <c r="J813" s="1432"/>
      <c r="K813" s="1432"/>
      <c r="L813" s="1432"/>
      <c r="M813" s="1432"/>
      <c r="N813" s="1432"/>
      <c r="O813" s="1433"/>
      <c r="P813" s="1432"/>
      <c r="Q813" s="1432"/>
      <c r="R813" s="1432"/>
      <c r="S813" s="1432"/>
      <c r="T813" s="1432"/>
      <c r="U813" s="1432"/>
      <c r="V813" s="1432"/>
      <c r="W813" s="1432"/>
      <c r="X813" s="1432"/>
      <c r="Y813" s="1432"/>
      <c r="Z813" s="1432"/>
    </row>
    <row r="814" spans="1:26" ht="15.75" customHeight="1">
      <c r="A814" s="1433"/>
      <c r="B814" s="1432"/>
      <c r="C814" s="1433"/>
      <c r="D814" s="1433"/>
      <c r="E814" s="1432"/>
      <c r="F814" s="1432"/>
      <c r="G814" s="1432"/>
      <c r="H814" s="1432"/>
      <c r="I814" s="1432"/>
      <c r="J814" s="1432"/>
      <c r="K814" s="1432"/>
      <c r="L814" s="1432"/>
      <c r="M814" s="1432"/>
      <c r="N814" s="1432"/>
      <c r="O814" s="1433"/>
      <c r="P814" s="1432"/>
      <c r="Q814" s="1432"/>
      <c r="R814" s="1432"/>
      <c r="S814" s="1432"/>
      <c r="T814" s="1432"/>
      <c r="U814" s="1432"/>
      <c r="V814" s="1432"/>
      <c r="W814" s="1432"/>
      <c r="X814" s="1432"/>
      <c r="Y814" s="1432"/>
      <c r="Z814" s="1432"/>
    </row>
    <row r="815" spans="1:26" ht="15.75" customHeight="1">
      <c r="A815" s="1433"/>
      <c r="B815" s="1432"/>
      <c r="C815" s="1433"/>
      <c r="D815" s="1433"/>
      <c r="E815" s="1432"/>
      <c r="F815" s="1432"/>
      <c r="G815" s="1432"/>
      <c r="H815" s="1432"/>
      <c r="I815" s="1432"/>
      <c r="J815" s="1432"/>
      <c r="K815" s="1432"/>
      <c r="L815" s="1432"/>
      <c r="M815" s="1432"/>
      <c r="N815" s="1432"/>
      <c r="O815" s="1433"/>
      <c r="P815" s="1432"/>
      <c r="Q815" s="1432"/>
      <c r="R815" s="1432"/>
      <c r="S815" s="1432"/>
      <c r="T815" s="1432"/>
      <c r="U815" s="1432"/>
      <c r="V815" s="1432"/>
      <c r="W815" s="1432"/>
      <c r="X815" s="1432"/>
      <c r="Y815" s="1432"/>
      <c r="Z815" s="1432"/>
    </row>
    <row r="816" spans="1:26" ht="15.75" customHeight="1">
      <c r="A816" s="1433"/>
      <c r="B816" s="1432"/>
      <c r="C816" s="1433"/>
      <c r="D816" s="1433"/>
      <c r="E816" s="1432"/>
      <c r="F816" s="1432"/>
      <c r="G816" s="1432"/>
      <c r="H816" s="1432"/>
      <c r="I816" s="1432"/>
      <c r="J816" s="1432"/>
      <c r="K816" s="1432"/>
      <c r="L816" s="1432"/>
      <c r="M816" s="1432"/>
      <c r="N816" s="1432"/>
      <c r="O816" s="1433"/>
      <c r="P816" s="1432"/>
      <c r="Q816" s="1432"/>
      <c r="R816" s="1432"/>
      <c r="S816" s="1432"/>
      <c r="T816" s="1432"/>
      <c r="U816" s="1432"/>
      <c r="V816" s="1432"/>
      <c r="W816" s="1432"/>
      <c r="X816" s="1432"/>
      <c r="Y816" s="1432"/>
      <c r="Z816" s="1432"/>
    </row>
    <row r="817" spans="1:26" ht="15.75" customHeight="1">
      <c r="A817" s="1433"/>
      <c r="B817" s="1432"/>
      <c r="C817" s="1433"/>
      <c r="D817" s="1433"/>
      <c r="E817" s="1432"/>
      <c r="F817" s="1432"/>
      <c r="G817" s="1432"/>
      <c r="H817" s="1432"/>
      <c r="I817" s="1432"/>
      <c r="J817" s="1432"/>
      <c r="K817" s="1432"/>
      <c r="L817" s="1432"/>
      <c r="M817" s="1432"/>
      <c r="N817" s="1432"/>
      <c r="O817" s="1433"/>
      <c r="P817" s="1432"/>
      <c r="Q817" s="1432"/>
      <c r="R817" s="1432"/>
      <c r="S817" s="1432"/>
      <c r="T817" s="1432"/>
      <c r="U817" s="1432"/>
      <c r="V817" s="1432"/>
      <c r="W817" s="1432"/>
      <c r="X817" s="1432"/>
      <c r="Y817" s="1432"/>
      <c r="Z817" s="1432"/>
    </row>
    <row r="818" spans="1:26" ht="15.75" customHeight="1">
      <c r="A818" s="1433"/>
      <c r="B818" s="1432"/>
      <c r="C818" s="1433"/>
      <c r="D818" s="1433"/>
      <c r="E818" s="1432"/>
      <c r="F818" s="1432"/>
      <c r="G818" s="1432"/>
      <c r="H818" s="1432"/>
      <c r="I818" s="1432"/>
      <c r="J818" s="1432"/>
      <c r="K818" s="1432"/>
      <c r="L818" s="1432"/>
      <c r="M818" s="1432"/>
      <c r="N818" s="1432"/>
      <c r="O818" s="1433"/>
      <c r="P818" s="1432"/>
      <c r="Q818" s="1432"/>
      <c r="R818" s="1432"/>
      <c r="S818" s="1432"/>
      <c r="T818" s="1432"/>
      <c r="U818" s="1432"/>
      <c r="V818" s="1432"/>
      <c r="W818" s="1432"/>
      <c r="X818" s="1432"/>
      <c r="Y818" s="1432"/>
      <c r="Z818" s="1432"/>
    </row>
    <row r="819" spans="1:26" ht="15.75" customHeight="1">
      <c r="A819" s="1433"/>
      <c r="B819" s="1432"/>
      <c r="C819" s="1433"/>
      <c r="D819" s="1433"/>
      <c r="E819" s="1432"/>
      <c r="F819" s="1432"/>
      <c r="G819" s="1432"/>
      <c r="H819" s="1432"/>
      <c r="I819" s="1432"/>
      <c r="J819" s="1432"/>
      <c r="K819" s="1432"/>
      <c r="L819" s="1432"/>
      <c r="M819" s="1432"/>
      <c r="N819" s="1432"/>
      <c r="O819" s="1433"/>
      <c r="P819" s="1432"/>
      <c r="Q819" s="1432"/>
      <c r="R819" s="1432"/>
      <c r="S819" s="1432"/>
      <c r="T819" s="1432"/>
      <c r="U819" s="1432"/>
      <c r="V819" s="1432"/>
      <c r="W819" s="1432"/>
      <c r="X819" s="1432"/>
      <c r="Y819" s="1432"/>
      <c r="Z819" s="1432"/>
    </row>
    <row r="820" spans="1:26" ht="15.75" customHeight="1">
      <c r="A820" s="1433"/>
      <c r="B820" s="1432"/>
      <c r="C820" s="1433"/>
      <c r="D820" s="1433"/>
      <c r="E820" s="1432"/>
      <c r="F820" s="1432"/>
      <c r="G820" s="1432"/>
      <c r="H820" s="1432"/>
      <c r="I820" s="1432"/>
      <c r="J820" s="1432"/>
      <c r="K820" s="1432"/>
      <c r="L820" s="1432"/>
      <c r="M820" s="1432"/>
      <c r="N820" s="1432"/>
      <c r="O820" s="1433"/>
      <c r="P820" s="1432"/>
      <c r="Q820" s="1432"/>
      <c r="R820" s="1432"/>
      <c r="S820" s="1432"/>
      <c r="T820" s="1432"/>
      <c r="U820" s="1432"/>
      <c r="V820" s="1432"/>
      <c r="W820" s="1432"/>
      <c r="X820" s="1432"/>
      <c r="Y820" s="1432"/>
      <c r="Z820" s="1432"/>
    </row>
    <row r="821" spans="1:26" ht="15.75" customHeight="1">
      <c r="A821" s="1433"/>
      <c r="B821" s="1432"/>
      <c r="C821" s="1433"/>
      <c r="D821" s="1433"/>
      <c r="E821" s="1432"/>
      <c r="F821" s="1432"/>
      <c r="G821" s="1432"/>
      <c r="H821" s="1432"/>
      <c r="I821" s="1432"/>
      <c r="J821" s="1432"/>
      <c r="K821" s="1432"/>
      <c r="L821" s="1432"/>
      <c r="M821" s="1432"/>
      <c r="N821" s="1432"/>
      <c r="O821" s="1433"/>
      <c r="P821" s="1432"/>
      <c r="Q821" s="1432"/>
      <c r="R821" s="1432"/>
      <c r="S821" s="1432"/>
      <c r="T821" s="1432"/>
      <c r="U821" s="1432"/>
      <c r="V821" s="1432"/>
      <c r="W821" s="1432"/>
      <c r="X821" s="1432"/>
      <c r="Y821" s="1432"/>
      <c r="Z821" s="1432"/>
    </row>
    <row r="822" spans="1:26" ht="15.75" customHeight="1">
      <c r="A822" s="1433"/>
      <c r="B822" s="1432"/>
      <c r="C822" s="1433"/>
      <c r="D822" s="1433"/>
      <c r="E822" s="1432"/>
      <c r="F822" s="1432"/>
      <c r="G822" s="1432"/>
      <c r="H822" s="1432"/>
      <c r="I822" s="1432"/>
      <c r="J822" s="1432"/>
      <c r="K822" s="1432"/>
      <c r="L822" s="1432"/>
      <c r="M822" s="1432"/>
      <c r="N822" s="1432"/>
      <c r="O822" s="1433"/>
      <c r="P822" s="1432"/>
      <c r="Q822" s="1432"/>
      <c r="R822" s="1432"/>
      <c r="S822" s="1432"/>
      <c r="T822" s="1432"/>
      <c r="U822" s="1432"/>
      <c r="V822" s="1432"/>
      <c r="W822" s="1432"/>
      <c r="X822" s="1432"/>
      <c r="Y822" s="1432"/>
      <c r="Z822" s="1432"/>
    </row>
    <row r="823" spans="1:26" ht="15.75" customHeight="1">
      <c r="A823" s="1433"/>
      <c r="B823" s="1432"/>
      <c r="C823" s="1433"/>
      <c r="D823" s="1433"/>
      <c r="E823" s="1432"/>
      <c r="F823" s="1432"/>
      <c r="G823" s="1432"/>
      <c r="H823" s="1432"/>
      <c r="I823" s="1432"/>
      <c r="J823" s="1432"/>
      <c r="K823" s="1432"/>
      <c r="L823" s="1432"/>
      <c r="M823" s="1432"/>
      <c r="N823" s="1432"/>
      <c r="O823" s="1433"/>
      <c r="P823" s="1432"/>
      <c r="Q823" s="1432"/>
      <c r="R823" s="1432"/>
      <c r="S823" s="1432"/>
      <c r="T823" s="1432"/>
      <c r="U823" s="1432"/>
      <c r="V823" s="1432"/>
      <c r="W823" s="1432"/>
      <c r="X823" s="1432"/>
      <c r="Y823" s="1432"/>
      <c r="Z823" s="1432"/>
    </row>
    <row r="824" spans="1:26" ht="15.75" customHeight="1">
      <c r="A824" s="1433"/>
      <c r="B824" s="1432"/>
      <c r="C824" s="1433"/>
      <c r="D824" s="1433"/>
      <c r="E824" s="1432"/>
      <c r="F824" s="1432"/>
      <c r="G824" s="1432"/>
      <c r="H824" s="1432"/>
      <c r="I824" s="1432"/>
      <c r="J824" s="1432"/>
      <c r="K824" s="1432"/>
      <c r="L824" s="1432"/>
      <c r="M824" s="1432"/>
      <c r="N824" s="1432"/>
      <c r="O824" s="1433"/>
      <c r="P824" s="1432"/>
      <c r="Q824" s="1432"/>
      <c r="R824" s="1432"/>
      <c r="S824" s="1432"/>
      <c r="T824" s="1432"/>
      <c r="U824" s="1432"/>
      <c r="V824" s="1432"/>
      <c r="W824" s="1432"/>
      <c r="X824" s="1432"/>
      <c r="Y824" s="1432"/>
      <c r="Z824" s="1432"/>
    </row>
    <row r="825" spans="1:26" ht="15.75" customHeight="1">
      <c r="A825" s="1433"/>
      <c r="B825" s="1432"/>
      <c r="C825" s="1433"/>
      <c r="D825" s="1433"/>
      <c r="E825" s="1432"/>
      <c r="F825" s="1432"/>
      <c r="G825" s="1432"/>
      <c r="H825" s="1432"/>
      <c r="I825" s="1432"/>
      <c r="J825" s="1432"/>
      <c r="K825" s="1432"/>
      <c r="L825" s="1432"/>
      <c r="M825" s="1432"/>
      <c r="N825" s="1432"/>
      <c r="O825" s="1433"/>
      <c r="P825" s="1432"/>
      <c r="Q825" s="1432"/>
      <c r="R825" s="1432"/>
      <c r="S825" s="1432"/>
      <c r="T825" s="1432"/>
      <c r="U825" s="1432"/>
      <c r="V825" s="1432"/>
      <c r="W825" s="1432"/>
      <c r="X825" s="1432"/>
      <c r="Y825" s="1432"/>
      <c r="Z825" s="1432"/>
    </row>
    <row r="826" spans="1:26" ht="15.75" customHeight="1">
      <c r="A826" s="1433"/>
      <c r="B826" s="1432"/>
      <c r="C826" s="1433"/>
      <c r="D826" s="1433"/>
      <c r="E826" s="1432"/>
      <c r="F826" s="1432"/>
      <c r="G826" s="1432"/>
      <c r="H826" s="1432"/>
      <c r="I826" s="1432"/>
      <c r="J826" s="1432"/>
      <c r="K826" s="1432"/>
      <c r="L826" s="1432"/>
      <c r="M826" s="1432"/>
      <c r="N826" s="1432"/>
      <c r="O826" s="1433"/>
      <c r="P826" s="1432"/>
      <c r="Q826" s="1432"/>
      <c r="R826" s="1432"/>
      <c r="S826" s="1432"/>
      <c r="T826" s="1432"/>
      <c r="U826" s="1432"/>
      <c r="V826" s="1432"/>
      <c r="W826" s="1432"/>
      <c r="X826" s="1432"/>
      <c r="Y826" s="1432"/>
      <c r="Z826" s="1432"/>
    </row>
    <row r="827" spans="1:26" ht="15.75" customHeight="1">
      <c r="A827" s="1433"/>
      <c r="B827" s="1432"/>
      <c r="C827" s="1433"/>
      <c r="D827" s="1433"/>
      <c r="E827" s="1432"/>
      <c r="F827" s="1432"/>
      <c r="G827" s="1432"/>
      <c r="H827" s="1432"/>
      <c r="I827" s="1432"/>
      <c r="J827" s="1432"/>
      <c r="K827" s="1432"/>
      <c r="L827" s="1432"/>
      <c r="M827" s="1432"/>
      <c r="N827" s="1432"/>
      <c r="O827" s="1433"/>
      <c r="P827" s="1432"/>
      <c r="Q827" s="1432"/>
      <c r="R827" s="1432"/>
      <c r="S827" s="1432"/>
      <c r="T827" s="1432"/>
      <c r="U827" s="1432"/>
      <c r="V827" s="1432"/>
      <c r="W827" s="1432"/>
      <c r="X827" s="1432"/>
      <c r="Y827" s="1432"/>
      <c r="Z827" s="1432"/>
    </row>
    <row r="828" spans="1:26" ht="15.75" customHeight="1">
      <c r="A828" s="1433"/>
      <c r="B828" s="1432"/>
      <c r="C828" s="1433"/>
      <c r="D828" s="1433"/>
      <c r="E828" s="1432"/>
      <c r="F828" s="1432"/>
      <c r="G828" s="1432"/>
      <c r="H828" s="1432"/>
      <c r="I828" s="1432"/>
      <c r="J828" s="1432"/>
      <c r="K828" s="1432"/>
      <c r="L828" s="1432"/>
      <c r="M828" s="1432"/>
      <c r="N828" s="1432"/>
      <c r="O828" s="1433"/>
      <c r="P828" s="1432"/>
      <c r="Q828" s="1432"/>
      <c r="R828" s="1432"/>
      <c r="S828" s="1432"/>
      <c r="T828" s="1432"/>
      <c r="U828" s="1432"/>
      <c r="V828" s="1432"/>
      <c r="W828" s="1432"/>
      <c r="X828" s="1432"/>
      <c r="Y828" s="1432"/>
      <c r="Z828" s="1432"/>
    </row>
    <row r="829" spans="1:26" ht="15.75" customHeight="1">
      <c r="A829" s="1433"/>
      <c r="B829" s="1432"/>
      <c r="C829" s="1433"/>
      <c r="D829" s="1433"/>
      <c r="E829" s="1432"/>
      <c r="F829" s="1432"/>
      <c r="G829" s="1432"/>
      <c r="H829" s="1432"/>
      <c r="I829" s="1432"/>
      <c r="J829" s="1432"/>
      <c r="K829" s="1432"/>
      <c r="L829" s="1432"/>
      <c r="M829" s="1432"/>
      <c r="N829" s="1432"/>
      <c r="O829" s="1433"/>
      <c r="P829" s="1432"/>
      <c r="Q829" s="1432"/>
      <c r="R829" s="1432"/>
      <c r="S829" s="1432"/>
      <c r="T829" s="1432"/>
      <c r="U829" s="1432"/>
      <c r="V829" s="1432"/>
      <c r="W829" s="1432"/>
      <c r="X829" s="1432"/>
      <c r="Y829" s="1432"/>
      <c r="Z829" s="1432"/>
    </row>
    <row r="830" spans="1:26" ht="15.75" customHeight="1">
      <c r="A830" s="1433"/>
      <c r="B830" s="1432"/>
      <c r="C830" s="1433"/>
      <c r="D830" s="1433"/>
      <c r="E830" s="1432"/>
      <c r="F830" s="1432"/>
      <c r="G830" s="1432"/>
      <c r="H830" s="1432"/>
      <c r="I830" s="1432"/>
      <c r="J830" s="1432"/>
      <c r="K830" s="1432"/>
      <c r="L830" s="1432"/>
      <c r="M830" s="1432"/>
      <c r="N830" s="1432"/>
      <c r="O830" s="1433"/>
      <c r="P830" s="1432"/>
      <c r="Q830" s="1432"/>
      <c r="R830" s="1432"/>
      <c r="S830" s="1432"/>
      <c r="T830" s="1432"/>
      <c r="U830" s="1432"/>
      <c r="V830" s="1432"/>
      <c r="W830" s="1432"/>
      <c r="X830" s="1432"/>
      <c r="Y830" s="1432"/>
      <c r="Z830" s="1432"/>
    </row>
    <row r="831" spans="1:26" ht="15.75" customHeight="1">
      <c r="A831" s="1433"/>
      <c r="B831" s="1432"/>
      <c r="C831" s="1433"/>
      <c r="D831" s="1433"/>
      <c r="E831" s="1432"/>
      <c r="F831" s="1432"/>
      <c r="G831" s="1432"/>
      <c r="H831" s="1432"/>
      <c r="I831" s="1432"/>
      <c r="J831" s="1432"/>
      <c r="K831" s="1432"/>
      <c r="L831" s="1432"/>
      <c r="M831" s="1432"/>
      <c r="N831" s="1432"/>
      <c r="O831" s="1433"/>
      <c r="P831" s="1432"/>
      <c r="Q831" s="1432"/>
      <c r="R831" s="1432"/>
      <c r="S831" s="1432"/>
      <c r="T831" s="1432"/>
      <c r="U831" s="1432"/>
      <c r="V831" s="1432"/>
      <c r="W831" s="1432"/>
      <c r="X831" s="1432"/>
      <c r="Y831" s="1432"/>
      <c r="Z831" s="1432"/>
    </row>
    <row r="832" spans="1:26" ht="15.75" customHeight="1">
      <c r="A832" s="1433"/>
      <c r="B832" s="1432"/>
      <c r="C832" s="1433"/>
      <c r="D832" s="1433"/>
      <c r="E832" s="1432"/>
      <c r="F832" s="1432"/>
      <c r="G832" s="1432"/>
      <c r="H832" s="1432"/>
      <c r="I832" s="1432"/>
      <c r="J832" s="1432"/>
      <c r="K832" s="1432"/>
      <c r="L832" s="1432"/>
      <c r="M832" s="1432"/>
      <c r="N832" s="1432"/>
      <c r="O832" s="1433"/>
      <c r="P832" s="1432"/>
      <c r="Q832" s="1432"/>
      <c r="R832" s="1432"/>
      <c r="S832" s="1432"/>
      <c r="T832" s="1432"/>
      <c r="U832" s="1432"/>
      <c r="V832" s="1432"/>
      <c r="W832" s="1432"/>
      <c r="X832" s="1432"/>
      <c r="Y832" s="1432"/>
      <c r="Z832" s="1432"/>
    </row>
    <row r="833" spans="1:26" ht="15.75" customHeight="1">
      <c r="A833" s="1433"/>
      <c r="B833" s="1432"/>
      <c r="C833" s="1433"/>
      <c r="D833" s="1433"/>
      <c r="E833" s="1432"/>
      <c r="F833" s="1432"/>
      <c r="G833" s="1432"/>
      <c r="H833" s="1432"/>
      <c r="I833" s="1432"/>
      <c r="J833" s="1432"/>
      <c r="K833" s="1432"/>
      <c r="L833" s="1432"/>
      <c r="M833" s="1432"/>
      <c r="N833" s="1432"/>
      <c r="O833" s="1433"/>
      <c r="P833" s="1432"/>
      <c r="Q833" s="1432"/>
      <c r="R833" s="1432"/>
      <c r="S833" s="1432"/>
      <c r="T833" s="1432"/>
      <c r="U833" s="1432"/>
      <c r="V833" s="1432"/>
      <c r="W833" s="1432"/>
      <c r="X833" s="1432"/>
      <c r="Y833" s="1432"/>
      <c r="Z833" s="1432"/>
    </row>
    <row r="834" spans="1:26" ht="15.75" customHeight="1">
      <c r="A834" s="1433"/>
      <c r="B834" s="1432"/>
      <c r="C834" s="1433"/>
      <c r="D834" s="1433"/>
      <c r="E834" s="1432"/>
      <c r="F834" s="1432"/>
      <c r="G834" s="1432"/>
      <c r="H834" s="1432"/>
      <c r="I834" s="1432"/>
      <c r="J834" s="1432"/>
      <c r="K834" s="1432"/>
      <c r="L834" s="1432"/>
      <c r="M834" s="1432"/>
      <c r="N834" s="1432"/>
      <c r="O834" s="1433"/>
      <c r="P834" s="1432"/>
      <c r="Q834" s="1432"/>
      <c r="R834" s="1432"/>
      <c r="S834" s="1432"/>
      <c r="T834" s="1432"/>
      <c r="U834" s="1432"/>
      <c r="V834" s="1432"/>
      <c r="W834" s="1432"/>
      <c r="X834" s="1432"/>
      <c r="Y834" s="1432"/>
      <c r="Z834" s="1432"/>
    </row>
    <row r="835" spans="1:26" ht="15.75" customHeight="1">
      <c r="A835" s="1433"/>
      <c r="B835" s="1432"/>
      <c r="C835" s="1433"/>
      <c r="D835" s="1433"/>
      <c r="E835" s="1432"/>
      <c r="F835" s="1432"/>
      <c r="G835" s="1432"/>
      <c r="H835" s="1432"/>
      <c r="I835" s="1432"/>
      <c r="J835" s="1432"/>
      <c r="K835" s="1432"/>
      <c r="L835" s="1432"/>
      <c r="M835" s="1432"/>
      <c r="N835" s="1432"/>
      <c r="O835" s="1433"/>
      <c r="P835" s="1432"/>
      <c r="Q835" s="1432"/>
      <c r="R835" s="1432"/>
      <c r="S835" s="1432"/>
      <c r="T835" s="1432"/>
      <c r="U835" s="1432"/>
      <c r="V835" s="1432"/>
      <c r="W835" s="1432"/>
      <c r="X835" s="1432"/>
      <c r="Y835" s="1432"/>
      <c r="Z835" s="1432"/>
    </row>
    <row r="836" spans="1:26" ht="15.75" customHeight="1">
      <c r="A836" s="1433"/>
      <c r="B836" s="1432"/>
      <c r="C836" s="1433"/>
      <c r="D836" s="1433"/>
      <c r="E836" s="1432"/>
      <c r="F836" s="1432"/>
      <c r="G836" s="1432"/>
      <c r="H836" s="1432"/>
      <c r="I836" s="1432"/>
      <c r="J836" s="1432"/>
      <c r="K836" s="1432"/>
      <c r="L836" s="1432"/>
      <c r="M836" s="1432"/>
      <c r="N836" s="1432"/>
      <c r="O836" s="1433"/>
      <c r="P836" s="1432"/>
      <c r="Q836" s="1432"/>
      <c r="R836" s="1432"/>
      <c r="S836" s="1432"/>
      <c r="T836" s="1432"/>
      <c r="U836" s="1432"/>
      <c r="V836" s="1432"/>
      <c r="W836" s="1432"/>
      <c r="X836" s="1432"/>
      <c r="Y836" s="1432"/>
      <c r="Z836" s="1432"/>
    </row>
    <row r="837" spans="1:26" ht="15.75" customHeight="1">
      <c r="A837" s="1433"/>
      <c r="B837" s="1432"/>
      <c r="C837" s="1433"/>
      <c r="D837" s="1433"/>
      <c r="E837" s="1432"/>
      <c r="F837" s="1432"/>
      <c r="G837" s="1432"/>
      <c r="H837" s="1432"/>
      <c r="I837" s="1432"/>
      <c r="J837" s="1432"/>
      <c r="K837" s="1432"/>
      <c r="L837" s="1432"/>
      <c r="M837" s="1432"/>
      <c r="N837" s="1432"/>
      <c r="O837" s="1433"/>
      <c r="P837" s="1432"/>
      <c r="Q837" s="1432"/>
      <c r="R837" s="1432"/>
      <c r="S837" s="1432"/>
      <c r="T837" s="1432"/>
      <c r="U837" s="1432"/>
      <c r="V837" s="1432"/>
      <c r="W837" s="1432"/>
      <c r="X837" s="1432"/>
      <c r="Y837" s="1432"/>
      <c r="Z837" s="1432"/>
    </row>
    <row r="838" spans="1:26" ht="15.75" customHeight="1">
      <c r="A838" s="1433"/>
      <c r="B838" s="1432"/>
      <c r="C838" s="1433"/>
      <c r="D838" s="1433"/>
      <c r="E838" s="1432"/>
      <c r="F838" s="1432"/>
      <c r="G838" s="1432"/>
      <c r="H838" s="1432"/>
      <c r="I838" s="1432"/>
      <c r="J838" s="1432"/>
      <c r="K838" s="1432"/>
      <c r="L838" s="1432"/>
      <c r="M838" s="1432"/>
      <c r="N838" s="1432"/>
      <c r="O838" s="1433"/>
      <c r="P838" s="1432"/>
      <c r="Q838" s="1432"/>
      <c r="R838" s="1432"/>
      <c r="S838" s="1432"/>
      <c r="T838" s="1432"/>
      <c r="U838" s="1432"/>
      <c r="V838" s="1432"/>
      <c r="W838" s="1432"/>
      <c r="X838" s="1432"/>
      <c r="Y838" s="1432"/>
      <c r="Z838" s="1432"/>
    </row>
    <row r="839" spans="1:26" ht="15.75" customHeight="1">
      <c r="A839" s="1433"/>
      <c r="B839" s="1432"/>
      <c r="C839" s="1433"/>
      <c r="D839" s="1433"/>
      <c r="E839" s="1432"/>
      <c r="F839" s="1432"/>
      <c r="G839" s="1432"/>
      <c r="H839" s="1432"/>
      <c r="I839" s="1432"/>
      <c r="J839" s="1432"/>
      <c r="K839" s="1432"/>
      <c r="L839" s="1432"/>
      <c r="M839" s="1432"/>
      <c r="N839" s="1432"/>
      <c r="O839" s="1433"/>
      <c r="P839" s="1432"/>
      <c r="Q839" s="1432"/>
      <c r="R839" s="1432"/>
      <c r="S839" s="1432"/>
      <c r="T839" s="1432"/>
      <c r="U839" s="1432"/>
      <c r="V839" s="1432"/>
      <c r="W839" s="1432"/>
      <c r="X839" s="1432"/>
      <c r="Y839" s="1432"/>
      <c r="Z839" s="1432"/>
    </row>
    <row r="840" spans="1:26" ht="15.75" customHeight="1">
      <c r="A840" s="1433"/>
      <c r="B840" s="1432"/>
      <c r="C840" s="1433"/>
      <c r="D840" s="1433"/>
      <c r="E840" s="1432"/>
      <c r="F840" s="1432"/>
      <c r="G840" s="1432"/>
      <c r="H840" s="1432"/>
      <c r="I840" s="1432"/>
      <c r="J840" s="1432"/>
      <c r="K840" s="1432"/>
      <c r="L840" s="1432"/>
      <c r="M840" s="1432"/>
      <c r="N840" s="1432"/>
      <c r="O840" s="1433"/>
      <c r="P840" s="1432"/>
      <c r="Q840" s="1432"/>
      <c r="R840" s="1432"/>
      <c r="S840" s="1432"/>
      <c r="T840" s="1432"/>
      <c r="U840" s="1432"/>
      <c r="V840" s="1432"/>
      <c r="W840" s="1432"/>
      <c r="X840" s="1432"/>
      <c r="Y840" s="1432"/>
      <c r="Z840" s="1432"/>
    </row>
    <row r="841" spans="1:26" ht="15.75" customHeight="1">
      <c r="A841" s="1433"/>
      <c r="B841" s="1432"/>
      <c r="C841" s="1433"/>
      <c r="D841" s="1433"/>
      <c r="E841" s="1432"/>
      <c r="F841" s="1432"/>
      <c r="G841" s="1432"/>
      <c r="H841" s="1432"/>
      <c r="I841" s="1432"/>
      <c r="J841" s="1432"/>
      <c r="K841" s="1432"/>
      <c r="L841" s="1432"/>
      <c r="M841" s="1432"/>
      <c r="N841" s="1432"/>
      <c r="O841" s="1433"/>
      <c r="P841" s="1432"/>
      <c r="Q841" s="1432"/>
      <c r="R841" s="1432"/>
      <c r="S841" s="1432"/>
      <c r="T841" s="1432"/>
      <c r="U841" s="1432"/>
      <c r="V841" s="1432"/>
      <c r="W841" s="1432"/>
      <c r="X841" s="1432"/>
      <c r="Y841" s="1432"/>
      <c r="Z841" s="1432"/>
    </row>
    <row r="842" spans="1:26" ht="15.75" customHeight="1">
      <c r="A842" s="1433"/>
      <c r="B842" s="1432"/>
      <c r="C842" s="1433"/>
      <c r="D842" s="1433"/>
      <c r="E842" s="1432"/>
      <c r="F842" s="1432"/>
      <c r="G842" s="1432"/>
      <c r="H842" s="1432"/>
      <c r="I842" s="1432"/>
      <c r="J842" s="1432"/>
      <c r="K842" s="1432"/>
      <c r="L842" s="1432"/>
      <c r="M842" s="1432"/>
      <c r="N842" s="1432"/>
      <c r="O842" s="1433"/>
      <c r="P842" s="1432"/>
      <c r="Q842" s="1432"/>
      <c r="R842" s="1432"/>
      <c r="S842" s="1432"/>
      <c r="T842" s="1432"/>
      <c r="U842" s="1432"/>
      <c r="V842" s="1432"/>
      <c r="W842" s="1432"/>
      <c r="X842" s="1432"/>
      <c r="Y842" s="1432"/>
      <c r="Z842" s="1432"/>
    </row>
    <row r="843" spans="1:26" ht="15.75" customHeight="1">
      <c r="A843" s="1433"/>
      <c r="B843" s="1432"/>
      <c r="C843" s="1433"/>
      <c r="D843" s="1433"/>
      <c r="E843" s="1432"/>
      <c r="F843" s="1432"/>
      <c r="G843" s="1432"/>
      <c r="H843" s="1432"/>
      <c r="I843" s="1432"/>
      <c r="J843" s="1432"/>
      <c r="K843" s="1432"/>
      <c r="L843" s="1432"/>
      <c r="M843" s="1432"/>
      <c r="N843" s="1432"/>
      <c r="O843" s="1433"/>
      <c r="P843" s="1432"/>
      <c r="Q843" s="1432"/>
      <c r="R843" s="1432"/>
      <c r="S843" s="1432"/>
      <c r="T843" s="1432"/>
      <c r="U843" s="1432"/>
      <c r="V843" s="1432"/>
      <c r="W843" s="1432"/>
      <c r="X843" s="1432"/>
      <c r="Y843" s="1432"/>
      <c r="Z843" s="1432"/>
    </row>
    <row r="844" spans="1:26" ht="15.75" customHeight="1">
      <c r="A844" s="1433"/>
      <c r="B844" s="1432"/>
      <c r="C844" s="1433"/>
      <c r="D844" s="1433"/>
      <c r="E844" s="1432"/>
      <c r="F844" s="1432"/>
      <c r="G844" s="1432"/>
      <c r="H844" s="1432"/>
      <c r="I844" s="1432"/>
      <c r="J844" s="1432"/>
      <c r="K844" s="1432"/>
      <c r="L844" s="1432"/>
      <c r="M844" s="1432"/>
      <c r="N844" s="1432"/>
      <c r="O844" s="1433"/>
      <c r="P844" s="1432"/>
      <c r="Q844" s="1432"/>
      <c r="R844" s="1432"/>
      <c r="S844" s="1432"/>
      <c r="T844" s="1432"/>
      <c r="U844" s="1432"/>
      <c r="V844" s="1432"/>
      <c r="W844" s="1432"/>
      <c r="X844" s="1432"/>
      <c r="Y844" s="1432"/>
      <c r="Z844" s="1432"/>
    </row>
    <row r="845" spans="1:26" ht="15.75" customHeight="1">
      <c r="A845" s="1433"/>
      <c r="B845" s="1432"/>
      <c r="C845" s="1433"/>
      <c r="D845" s="1433"/>
      <c r="E845" s="1432"/>
      <c r="F845" s="1432"/>
      <c r="G845" s="1432"/>
      <c r="H845" s="1432"/>
      <c r="I845" s="1432"/>
      <c r="J845" s="1432"/>
      <c r="K845" s="1432"/>
      <c r="L845" s="1432"/>
      <c r="M845" s="1432"/>
      <c r="N845" s="1432"/>
      <c r="O845" s="1433"/>
      <c r="P845" s="1432"/>
      <c r="Q845" s="1432"/>
      <c r="R845" s="1432"/>
      <c r="S845" s="1432"/>
      <c r="T845" s="1432"/>
      <c r="U845" s="1432"/>
      <c r="V845" s="1432"/>
      <c r="W845" s="1432"/>
      <c r="X845" s="1432"/>
      <c r="Y845" s="1432"/>
      <c r="Z845" s="1432"/>
    </row>
    <row r="846" spans="1:26" ht="15.75" customHeight="1">
      <c r="A846" s="1433"/>
      <c r="B846" s="1432"/>
      <c r="C846" s="1433"/>
      <c r="D846" s="1433"/>
      <c r="E846" s="1432"/>
      <c r="F846" s="1432"/>
      <c r="G846" s="1432"/>
      <c r="H846" s="1432"/>
      <c r="I846" s="1432"/>
      <c r="J846" s="1432"/>
      <c r="K846" s="1432"/>
      <c r="L846" s="1432"/>
      <c r="M846" s="1432"/>
      <c r="N846" s="1432"/>
      <c r="O846" s="1433"/>
      <c r="P846" s="1432"/>
      <c r="Q846" s="1432"/>
      <c r="R846" s="1432"/>
      <c r="S846" s="1432"/>
      <c r="T846" s="1432"/>
      <c r="U846" s="1432"/>
      <c r="V846" s="1432"/>
      <c r="W846" s="1432"/>
      <c r="X846" s="1432"/>
      <c r="Y846" s="1432"/>
      <c r="Z846" s="1432"/>
    </row>
    <row r="847" spans="1:26" ht="15.75" customHeight="1">
      <c r="A847" s="1433"/>
      <c r="B847" s="1432"/>
      <c r="C847" s="1433"/>
      <c r="D847" s="1433"/>
      <c r="E847" s="1432"/>
      <c r="F847" s="1432"/>
      <c r="G847" s="1432"/>
      <c r="H847" s="1432"/>
      <c r="I847" s="1432"/>
      <c r="J847" s="1432"/>
      <c r="K847" s="1432"/>
      <c r="L847" s="1432"/>
      <c r="M847" s="1432"/>
      <c r="N847" s="1432"/>
      <c r="O847" s="1433"/>
      <c r="P847" s="1432"/>
      <c r="Q847" s="1432"/>
      <c r="R847" s="1432"/>
      <c r="S847" s="1432"/>
      <c r="T847" s="1432"/>
      <c r="U847" s="1432"/>
      <c r="V847" s="1432"/>
      <c r="W847" s="1432"/>
      <c r="X847" s="1432"/>
      <c r="Y847" s="1432"/>
      <c r="Z847" s="1432"/>
    </row>
    <row r="848" spans="1:26" ht="15.75" customHeight="1">
      <c r="A848" s="1433"/>
      <c r="B848" s="1432"/>
      <c r="C848" s="1433"/>
      <c r="D848" s="1433"/>
      <c r="E848" s="1432"/>
      <c r="F848" s="1432"/>
      <c r="G848" s="1432"/>
      <c r="H848" s="1432"/>
      <c r="I848" s="1432"/>
      <c r="J848" s="1432"/>
      <c r="K848" s="1432"/>
      <c r="L848" s="1432"/>
      <c r="M848" s="1432"/>
      <c r="N848" s="1432"/>
      <c r="O848" s="1433"/>
      <c r="P848" s="1432"/>
      <c r="Q848" s="1432"/>
      <c r="R848" s="1432"/>
      <c r="S848" s="1432"/>
      <c r="T848" s="1432"/>
      <c r="U848" s="1432"/>
      <c r="V848" s="1432"/>
      <c r="W848" s="1432"/>
      <c r="X848" s="1432"/>
      <c r="Y848" s="1432"/>
      <c r="Z848" s="1432"/>
    </row>
    <row r="849" spans="1:26" ht="15.75" customHeight="1">
      <c r="A849" s="1433"/>
      <c r="B849" s="1432"/>
      <c r="C849" s="1433"/>
      <c r="D849" s="1433"/>
      <c r="E849" s="1432"/>
      <c r="F849" s="1432"/>
      <c r="G849" s="1432"/>
      <c r="H849" s="1432"/>
      <c r="I849" s="1432"/>
      <c r="J849" s="1432"/>
      <c r="K849" s="1432"/>
      <c r="L849" s="1432"/>
      <c r="M849" s="1432"/>
      <c r="N849" s="1432"/>
      <c r="O849" s="1433"/>
      <c r="P849" s="1432"/>
      <c r="Q849" s="1432"/>
      <c r="R849" s="1432"/>
      <c r="S849" s="1432"/>
      <c r="T849" s="1432"/>
      <c r="U849" s="1432"/>
      <c r="V849" s="1432"/>
      <c r="W849" s="1432"/>
      <c r="X849" s="1432"/>
      <c r="Y849" s="1432"/>
      <c r="Z849" s="1432"/>
    </row>
    <row r="850" spans="1:26" ht="15.75" customHeight="1">
      <c r="A850" s="1433"/>
      <c r="B850" s="1432"/>
      <c r="C850" s="1433"/>
      <c r="D850" s="1433"/>
      <c r="E850" s="1432"/>
      <c r="F850" s="1432"/>
      <c r="G850" s="1432"/>
      <c r="H850" s="1432"/>
      <c r="I850" s="1432"/>
      <c r="J850" s="1432"/>
      <c r="K850" s="1432"/>
      <c r="L850" s="1432"/>
      <c r="M850" s="1432"/>
      <c r="N850" s="1432"/>
      <c r="O850" s="1433"/>
      <c r="P850" s="1432"/>
      <c r="Q850" s="1432"/>
      <c r="R850" s="1432"/>
      <c r="S850" s="1432"/>
      <c r="T850" s="1432"/>
      <c r="U850" s="1432"/>
      <c r="V850" s="1432"/>
      <c r="W850" s="1432"/>
      <c r="X850" s="1432"/>
      <c r="Y850" s="1432"/>
      <c r="Z850" s="1432"/>
    </row>
    <row r="851" spans="1:26" ht="15.75" customHeight="1">
      <c r="A851" s="1433"/>
      <c r="B851" s="1432"/>
      <c r="C851" s="1433"/>
      <c r="D851" s="1433"/>
      <c r="E851" s="1432"/>
      <c r="F851" s="1432"/>
      <c r="G851" s="1432"/>
      <c r="H851" s="1432"/>
      <c r="I851" s="1432"/>
      <c r="J851" s="1432"/>
      <c r="K851" s="1432"/>
      <c r="L851" s="1432"/>
      <c r="M851" s="1432"/>
      <c r="N851" s="1432"/>
      <c r="O851" s="1433"/>
      <c r="P851" s="1432"/>
      <c r="Q851" s="1432"/>
      <c r="R851" s="1432"/>
      <c r="S851" s="1432"/>
      <c r="T851" s="1432"/>
      <c r="U851" s="1432"/>
      <c r="V851" s="1432"/>
      <c r="W851" s="1432"/>
      <c r="X851" s="1432"/>
      <c r="Y851" s="1432"/>
      <c r="Z851" s="1432"/>
    </row>
    <row r="852" spans="1:26" ht="15.75" customHeight="1">
      <c r="A852" s="1433"/>
      <c r="B852" s="1432"/>
      <c r="C852" s="1433"/>
      <c r="D852" s="1433"/>
      <c r="E852" s="1432"/>
      <c r="F852" s="1432"/>
      <c r="G852" s="1432"/>
      <c r="H852" s="1432"/>
      <c r="I852" s="1432"/>
      <c r="J852" s="1432"/>
      <c r="K852" s="1432"/>
      <c r="L852" s="1432"/>
      <c r="M852" s="1432"/>
      <c r="N852" s="1432"/>
      <c r="O852" s="1433"/>
      <c r="P852" s="1432"/>
      <c r="Q852" s="1432"/>
      <c r="R852" s="1432"/>
      <c r="S852" s="1432"/>
      <c r="T852" s="1432"/>
      <c r="U852" s="1432"/>
      <c r="V852" s="1432"/>
      <c r="W852" s="1432"/>
      <c r="X852" s="1432"/>
      <c r="Y852" s="1432"/>
      <c r="Z852" s="1432"/>
    </row>
    <row r="853" spans="1:26" ht="15.75" customHeight="1">
      <c r="A853" s="1433"/>
      <c r="B853" s="1432"/>
      <c r="C853" s="1433"/>
      <c r="D853" s="1433"/>
      <c r="E853" s="1432"/>
      <c r="F853" s="1432"/>
      <c r="G853" s="1432"/>
      <c r="H853" s="1432"/>
      <c r="I853" s="1432"/>
      <c r="J853" s="1432"/>
      <c r="K853" s="1432"/>
      <c r="L853" s="1432"/>
      <c r="M853" s="1432"/>
      <c r="N853" s="1432"/>
      <c r="O853" s="1433"/>
      <c r="P853" s="1432"/>
      <c r="Q853" s="1432"/>
      <c r="R853" s="1432"/>
      <c r="S853" s="1432"/>
      <c r="T853" s="1432"/>
      <c r="U853" s="1432"/>
      <c r="V853" s="1432"/>
      <c r="W853" s="1432"/>
      <c r="X853" s="1432"/>
      <c r="Y853" s="1432"/>
      <c r="Z853" s="1432"/>
    </row>
    <row r="854" spans="1:26" ht="15.75" customHeight="1">
      <c r="A854" s="1433"/>
      <c r="B854" s="1432"/>
      <c r="C854" s="1433"/>
      <c r="D854" s="1433"/>
      <c r="E854" s="1432"/>
      <c r="F854" s="1432"/>
      <c r="G854" s="1432"/>
      <c r="H854" s="1432"/>
      <c r="I854" s="1432"/>
      <c r="J854" s="1432"/>
      <c r="K854" s="1432"/>
      <c r="L854" s="1432"/>
      <c r="M854" s="1432"/>
      <c r="N854" s="1432"/>
      <c r="O854" s="1433"/>
      <c r="P854" s="1432"/>
      <c r="Q854" s="1432"/>
      <c r="R854" s="1432"/>
      <c r="S854" s="1432"/>
      <c r="T854" s="1432"/>
      <c r="U854" s="1432"/>
      <c r="V854" s="1432"/>
      <c r="W854" s="1432"/>
      <c r="X854" s="1432"/>
      <c r="Y854" s="1432"/>
      <c r="Z854" s="1432"/>
    </row>
    <row r="855" spans="1:26" ht="15.75" customHeight="1">
      <c r="A855" s="1433"/>
      <c r="B855" s="1432"/>
      <c r="C855" s="1433"/>
      <c r="D855" s="1433"/>
      <c r="E855" s="1432"/>
      <c r="F855" s="1432"/>
      <c r="G855" s="1432"/>
      <c r="H855" s="1432"/>
      <c r="I855" s="1432"/>
      <c r="J855" s="1432"/>
      <c r="K855" s="1432"/>
      <c r="L855" s="1432"/>
      <c r="M855" s="1432"/>
      <c r="N855" s="1432"/>
      <c r="O855" s="1433"/>
      <c r="P855" s="1432"/>
      <c r="Q855" s="1432"/>
      <c r="R855" s="1432"/>
      <c r="S855" s="1432"/>
      <c r="T855" s="1432"/>
      <c r="U855" s="1432"/>
      <c r="V855" s="1432"/>
      <c r="W855" s="1432"/>
      <c r="X855" s="1432"/>
      <c r="Y855" s="1432"/>
      <c r="Z855" s="1432"/>
    </row>
    <row r="856" spans="1:26" ht="15.75" customHeight="1">
      <c r="A856" s="1433"/>
      <c r="B856" s="1432"/>
      <c r="C856" s="1433"/>
      <c r="D856" s="1433"/>
      <c r="E856" s="1432"/>
      <c r="F856" s="1432"/>
      <c r="G856" s="1432"/>
      <c r="H856" s="1432"/>
      <c r="I856" s="1432"/>
      <c r="J856" s="1432"/>
      <c r="K856" s="1432"/>
      <c r="L856" s="1432"/>
      <c r="M856" s="1432"/>
      <c r="N856" s="1432"/>
      <c r="O856" s="1433"/>
      <c r="P856" s="1432"/>
      <c r="Q856" s="1432"/>
      <c r="R856" s="1432"/>
      <c r="S856" s="1432"/>
      <c r="T856" s="1432"/>
      <c r="U856" s="1432"/>
      <c r="V856" s="1432"/>
      <c r="W856" s="1432"/>
      <c r="X856" s="1432"/>
      <c r="Y856" s="1432"/>
      <c r="Z856" s="1432"/>
    </row>
    <row r="857" spans="1:26" ht="15.75" customHeight="1">
      <c r="A857" s="1433"/>
      <c r="B857" s="1432"/>
      <c r="C857" s="1433"/>
      <c r="D857" s="1433"/>
      <c r="E857" s="1432"/>
      <c r="F857" s="1432"/>
      <c r="G857" s="1432"/>
      <c r="H857" s="1432"/>
      <c r="I857" s="1432"/>
      <c r="J857" s="1432"/>
      <c r="K857" s="1432"/>
      <c r="L857" s="1432"/>
      <c r="M857" s="1432"/>
      <c r="N857" s="1432"/>
      <c r="O857" s="1433"/>
      <c r="P857" s="1432"/>
      <c r="Q857" s="1432"/>
      <c r="R857" s="1432"/>
      <c r="S857" s="1432"/>
      <c r="T857" s="1432"/>
      <c r="U857" s="1432"/>
      <c r="V857" s="1432"/>
      <c r="W857" s="1432"/>
      <c r="X857" s="1432"/>
      <c r="Y857" s="1432"/>
      <c r="Z857" s="1432"/>
    </row>
    <row r="858" spans="1:26" ht="15.75" customHeight="1">
      <c r="A858" s="1433"/>
      <c r="B858" s="1432"/>
      <c r="C858" s="1433"/>
      <c r="D858" s="1433"/>
      <c r="E858" s="1432"/>
      <c r="F858" s="1432"/>
      <c r="G858" s="1432"/>
      <c r="H858" s="1432"/>
      <c r="I858" s="1432"/>
      <c r="J858" s="1432"/>
      <c r="K858" s="1432"/>
      <c r="L858" s="1432"/>
      <c r="M858" s="1432"/>
      <c r="N858" s="1432"/>
      <c r="O858" s="1433"/>
      <c r="P858" s="1432"/>
      <c r="Q858" s="1432"/>
      <c r="R858" s="1432"/>
      <c r="S858" s="1432"/>
      <c r="T858" s="1432"/>
      <c r="U858" s="1432"/>
      <c r="V858" s="1432"/>
      <c r="W858" s="1432"/>
      <c r="X858" s="1432"/>
      <c r="Y858" s="1432"/>
      <c r="Z858" s="1432"/>
    </row>
    <row r="859" spans="1:26" ht="15.75" customHeight="1">
      <c r="A859" s="1433"/>
      <c r="B859" s="1432"/>
      <c r="C859" s="1433"/>
      <c r="D859" s="1433"/>
      <c r="E859" s="1432"/>
      <c r="F859" s="1432"/>
      <c r="G859" s="1432"/>
      <c r="H859" s="1432"/>
      <c r="I859" s="1432"/>
      <c r="J859" s="1432"/>
      <c r="K859" s="1432"/>
      <c r="L859" s="1432"/>
      <c r="M859" s="1432"/>
      <c r="N859" s="1432"/>
      <c r="O859" s="1433"/>
      <c r="P859" s="1432"/>
      <c r="Q859" s="1432"/>
      <c r="R859" s="1432"/>
      <c r="S859" s="1432"/>
      <c r="T859" s="1432"/>
      <c r="U859" s="1432"/>
      <c r="V859" s="1432"/>
      <c r="W859" s="1432"/>
      <c r="X859" s="1432"/>
      <c r="Y859" s="1432"/>
      <c r="Z859" s="1432"/>
    </row>
    <row r="860" spans="1:26" ht="15.75" customHeight="1">
      <c r="A860" s="1433"/>
      <c r="B860" s="1432"/>
      <c r="C860" s="1433"/>
      <c r="D860" s="1433"/>
      <c r="E860" s="1432"/>
      <c r="F860" s="1432"/>
      <c r="G860" s="1432"/>
      <c r="H860" s="1432"/>
      <c r="I860" s="1432"/>
      <c r="J860" s="1432"/>
      <c r="K860" s="1432"/>
      <c r="L860" s="1432"/>
      <c r="M860" s="1432"/>
      <c r="N860" s="1432"/>
      <c r="O860" s="1433"/>
      <c r="P860" s="1432"/>
      <c r="Q860" s="1432"/>
      <c r="R860" s="1432"/>
      <c r="S860" s="1432"/>
      <c r="T860" s="1432"/>
      <c r="U860" s="1432"/>
      <c r="V860" s="1432"/>
      <c r="W860" s="1432"/>
      <c r="X860" s="1432"/>
      <c r="Y860" s="1432"/>
      <c r="Z860" s="1432"/>
    </row>
    <row r="861" spans="1:26" ht="15.75" customHeight="1">
      <c r="A861" s="1433"/>
      <c r="B861" s="1432"/>
      <c r="C861" s="1433"/>
      <c r="D861" s="1433"/>
      <c r="E861" s="1432"/>
      <c r="F861" s="1432"/>
      <c r="G861" s="1432"/>
      <c r="H861" s="1432"/>
      <c r="I861" s="1432"/>
      <c r="J861" s="1432"/>
      <c r="K861" s="1432"/>
      <c r="L861" s="1432"/>
      <c r="M861" s="1432"/>
      <c r="N861" s="1432"/>
      <c r="O861" s="1433"/>
      <c r="P861" s="1432"/>
      <c r="Q861" s="1432"/>
      <c r="R861" s="1432"/>
      <c r="S861" s="1432"/>
      <c r="T861" s="1432"/>
      <c r="U861" s="1432"/>
      <c r="V861" s="1432"/>
      <c r="W861" s="1432"/>
      <c r="X861" s="1432"/>
      <c r="Y861" s="1432"/>
      <c r="Z861" s="1432"/>
    </row>
    <row r="862" spans="1:26" ht="15.75" customHeight="1">
      <c r="A862" s="1433"/>
      <c r="B862" s="1432"/>
      <c r="C862" s="1433"/>
      <c r="D862" s="1433"/>
      <c r="E862" s="1432"/>
      <c r="F862" s="1432"/>
      <c r="G862" s="1432"/>
      <c r="H862" s="1432"/>
      <c r="I862" s="1432"/>
      <c r="J862" s="1432"/>
      <c r="K862" s="1432"/>
      <c r="L862" s="1432"/>
      <c r="M862" s="1432"/>
      <c r="N862" s="1432"/>
      <c r="O862" s="1433"/>
      <c r="P862" s="1432"/>
      <c r="Q862" s="1432"/>
      <c r="R862" s="1432"/>
      <c r="S862" s="1432"/>
      <c r="T862" s="1432"/>
      <c r="U862" s="1432"/>
      <c r="V862" s="1432"/>
      <c r="W862" s="1432"/>
      <c r="X862" s="1432"/>
      <c r="Y862" s="1432"/>
      <c r="Z862" s="1432"/>
    </row>
    <row r="863" spans="1:26" ht="15.75" customHeight="1">
      <c r="A863" s="1433"/>
      <c r="B863" s="1432"/>
      <c r="C863" s="1433"/>
      <c r="D863" s="1433"/>
      <c r="E863" s="1432"/>
      <c r="F863" s="1432"/>
      <c r="G863" s="1432"/>
      <c r="H863" s="1432"/>
      <c r="I863" s="1432"/>
      <c r="J863" s="1432"/>
      <c r="K863" s="1432"/>
      <c r="L863" s="1432"/>
      <c r="M863" s="1432"/>
      <c r="N863" s="1432"/>
      <c r="O863" s="1433"/>
      <c r="P863" s="1432"/>
      <c r="Q863" s="1432"/>
      <c r="R863" s="1432"/>
      <c r="S863" s="1432"/>
      <c r="T863" s="1432"/>
      <c r="U863" s="1432"/>
      <c r="V863" s="1432"/>
      <c r="W863" s="1432"/>
      <c r="X863" s="1432"/>
      <c r="Y863" s="1432"/>
      <c r="Z863" s="1432"/>
    </row>
    <row r="864" spans="1:26" ht="15.75" customHeight="1">
      <c r="A864" s="1433"/>
      <c r="B864" s="1432"/>
      <c r="C864" s="1433"/>
      <c r="D864" s="1433"/>
      <c r="E864" s="1432"/>
      <c r="F864" s="1432"/>
      <c r="G864" s="1432"/>
      <c r="H864" s="1432"/>
      <c r="I864" s="1432"/>
      <c r="J864" s="1432"/>
      <c r="K864" s="1432"/>
      <c r="L864" s="1432"/>
      <c r="M864" s="1432"/>
      <c r="N864" s="1432"/>
      <c r="O864" s="1433"/>
      <c r="P864" s="1432"/>
      <c r="Q864" s="1432"/>
      <c r="R864" s="1432"/>
      <c r="S864" s="1432"/>
      <c r="T864" s="1432"/>
      <c r="U864" s="1432"/>
      <c r="V864" s="1432"/>
      <c r="W864" s="1432"/>
      <c r="X864" s="1432"/>
      <c r="Y864" s="1432"/>
      <c r="Z864" s="1432"/>
    </row>
    <row r="865" spans="1:26" ht="15.75" customHeight="1">
      <c r="A865" s="1433"/>
      <c r="B865" s="1432"/>
      <c r="C865" s="1433"/>
      <c r="D865" s="1433"/>
      <c r="E865" s="1432"/>
      <c r="F865" s="1432"/>
      <c r="G865" s="1432"/>
      <c r="H865" s="1432"/>
      <c r="I865" s="1432"/>
      <c r="J865" s="1432"/>
      <c r="K865" s="1432"/>
      <c r="L865" s="1432"/>
      <c r="M865" s="1432"/>
      <c r="N865" s="1432"/>
      <c r="O865" s="1433"/>
      <c r="P865" s="1432"/>
      <c r="Q865" s="1432"/>
      <c r="R865" s="1432"/>
      <c r="S865" s="1432"/>
      <c r="T865" s="1432"/>
      <c r="U865" s="1432"/>
      <c r="V865" s="1432"/>
      <c r="W865" s="1432"/>
      <c r="X865" s="1432"/>
      <c r="Y865" s="1432"/>
      <c r="Z865" s="1432"/>
    </row>
    <row r="866" spans="1:26" ht="15.75" customHeight="1">
      <c r="A866" s="1433"/>
      <c r="B866" s="1432"/>
      <c r="C866" s="1433"/>
      <c r="D866" s="1433"/>
      <c r="E866" s="1432"/>
      <c r="F866" s="1432"/>
      <c r="G866" s="1432"/>
      <c r="H866" s="1432"/>
      <c r="I866" s="1432"/>
      <c r="J866" s="1432"/>
      <c r="K866" s="1432"/>
      <c r="L866" s="1432"/>
      <c r="M866" s="1432"/>
      <c r="N866" s="1432"/>
      <c r="O866" s="1433"/>
      <c r="P866" s="1432"/>
      <c r="Q866" s="1432"/>
      <c r="R866" s="1432"/>
      <c r="S866" s="1432"/>
      <c r="T866" s="1432"/>
      <c r="U866" s="1432"/>
      <c r="V866" s="1432"/>
      <c r="W866" s="1432"/>
      <c r="X866" s="1432"/>
      <c r="Y866" s="1432"/>
      <c r="Z866" s="1432"/>
    </row>
    <row r="867" spans="1:26" ht="15.75" customHeight="1">
      <c r="A867" s="1433"/>
      <c r="B867" s="1432"/>
      <c r="C867" s="1433"/>
      <c r="D867" s="1433"/>
      <c r="E867" s="1432"/>
      <c r="F867" s="1432"/>
      <c r="G867" s="1432"/>
      <c r="H867" s="1432"/>
      <c r="I867" s="1432"/>
      <c r="J867" s="1432"/>
      <c r="K867" s="1432"/>
      <c r="L867" s="1432"/>
      <c r="M867" s="1432"/>
      <c r="N867" s="1432"/>
      <c r="O867" s="1433"/>
      <c r="P867" s="1432"/>
      <c r="Q867" s="1432"/>
      <c r="R867" s="1432"/>
      <c r="S867" s="1432"/>
      <c r="T867" s="1432"/>
      <c r="U867" s="1432"/>
      <c r="V867" s="1432"/>
      <c r="W867" s="1432"/>
      <c r="X867" s="1432"/>
      <c r="Y867" s="1432"/>
      <c r="Z867" s="1432"/>
    </row>
    <row r="868" spans="1:26" ht="15.75" customHeight="1">
      <c r="A868" s="1433"/>
      <c r="B868" s="1432"/>
      <c r="C868" s="1433"/>
      <c r="D868" s="1433"/>
      <c r="E868" s="1432"/>
      <c r="F868" s="1432"/>
      <c r="G868" s="1432"/>
      <c r="H868" s="1432"/>
      <c r="I868" s="1432"/>
      <c r="J868" s="1432"/>
      <c r="K868" s="1432"/>
      <c r="L868" s="1432"/>
      <c r="M868" s="1432"/>
      <c r="N868" s="1432"/>
      <c r="O868" s="1433"/>
      <c r="P868" s="1432"/>
      <c r="Q868" s="1432"/>
      <c r="R868" s="1432"/>
      <c r="S868" s="1432"/>
      <c r="T868" s="1432"/>
      <c r="U868" s="1432"/>
      <c r="V868" s="1432"/>
      <c r="W868" s="1432"/>
      <c r="X868" s="1432"/>
      <c r="Y868" s="1432"/>
      <c r="Z868" s="1432"/>
    </row>
    <row r="869" spans="1:26" ht="15.75" customHeight="1">
      <c r="A869" s="1433"/>
      <c r="B869" s="1432"/>
      <c r="C869" s="1433"/>
      <c r="D869" s="1433"/>
      <c r="E869" s="1432"/>
      <c r="F869" s="1432"/>
      <c r="G869" s="1432"/>
      <c r="H869" s="1432"/>
      <c r="I869" s="1432"/>
      <c r="J869" s="1432"/>
      <c r="K869" s="1432"/>
      <c r="L869" s="1432"/>
      <c r="M869" s="1432"/>
      <c r="N869" s="1432"/>
      <c r="O869" s="1433"/>
      <c r="P869" s="1432"/>
      <c r="Q869" s="1432"/>
      <c r="R869" s="1432"/>
      <c r="S869" s="1432"/>
      <c r="T869" s="1432"/>
      <c r="U869" s="1432"/>
      <c r="V869" s="1432"/>
      <c r="W869" s="1432"/>
      <c r="X869" s="1432"/>
      <c r="Y869" s="1432"/>
      <c r="Z869" s="1432"/>
    </row>
    <row r="870" spans="1:26" ht="15.75" customHeight="1">
      <c r="A870" s="1433"/>
      <c r="B870" s="1432"/>
      <c r="C870" s="1433"/>
      <c r="D870" s="1433"/>
      <c r="E870" s="1432"/>
      <c r="F870" s="1432"/>
      <c r="G870" s="1432"/>
      <c r="H870" s="1432"/>
      <c r="I870" s="1432"/>
      <c r="J870" s="1432"/>
      <c r="K870" s="1432"/>
      <c r="L870" s="1432"/>
      <c r="M870" s="1432"/>
      <c r="N870" s="1432"/>
      <c r="O870" s="1433"/>
      <c r="P870" s="1432"/>
      <c r="Q870" s="1432"/>
      <c r="R870" s="1432"/>
      <c r="S870" s="1432"/>
      <c r="T870" s="1432"/>
      <c r="U870" s="1432"/>
      <c r="V870" s="1432"/>
      <c r="W870" s="1432"/>
      <c r="X870" s="1432"/>
      <c r="Y870" s="1432"/>
      <c r="Z870" s="1432"/>
    </row>
    <row r="871" spans="1:26" ht="15.75" customHeight="1">
      <c r="A871" s="1433"/>
      <c r="B871" s="1432"/>
      <c r="C871" s="1433"/>
      <c r="D871" s="1433"/>
      <c r="E871" s="1432"/>
      <c r="F871" s="1432"/>
      <c r="G871" s="1432"/>
      <c r="H871" s="1432"/>
      <c r="I871" s="1432"/>
      <c r="J871" s="1432"/>
      <c r="K871" s="1432"/>
      <c r="L871" s="1432"/>
      <c r="M871" s="1432"/>
      <c r="N871" s="1432"/>
      <c r="O871" s="1433"/>
      <c r="P871" s="1432"/>
      <c r="Q871" s="1432"/>
      <c r="R871" s="1432"/>
      <c r="S871" s="1432"/>
      <c r="T871" s="1432"/>
      <c r="U871" s="1432"/>
      <c r="V871" s="1432"/>
      <c r="W871" s="1432"/>
      <c r="X871" s="1432"/>
      <c r="Y871" s="1432"/>
      <c r="Z871" s="1432"/>
    </row>
    <row r="872" spans="1:26" ht="15.75" customHeight="1">
      <c r="A872" s="1433"/>
      <c r="B872" s="1432"/>
      <c r="C872" s="1433"/>
      <c r="D872" s="1433"/>
      <c r="E872" s="1432"/>
      <c r="F872" s="1432"/>
      <c r="G872" s="1432"/>
      <c r="H872" s="1432"/>
      <c r="I872" s="1432"/>
      <c r="J872" s="1432"/>
      <c r="K872" s="1432"/>
      <c r="L872" s="1432"/>
      <c r="M872" s="1432"/>
      <c r="N872" s="1432"/>
      <c r="O872" s="1433"/>
      <c r="P872" s="1432"/>
      <c r="Q872" s="1432"/>
      <c r="R872" s="1432"/>
      <c r="S872" s="1432"/>
      <c r="T872" s="1432"/>
      <c r="U872" s="1432"/>
      <c r="V872" s="1432"/>
      <c r="W872" s="1432"/>
      <c r="X872" s="1432"/>
      <c r="Y872" s="1432"/>
      <c r="Z872" s="1432"/>
    </row>
    <row r="873" spans="1:26" ht="15.75" customHeight="1">
      <c r="A873" s="1433"/>
      <c r="B873" s="1432"/>
      <c r="C873" s="1433"/>
      <c r="D873" s="1433"/>
      <c r="E873" s="1432"/>
      <c r="F873" s="1432"/>
      <c r="G873" s="1432"/>
      <c r="H873" s="1432"/>
      <c r="I873" s="1432"/>
      <c r="J873" s="1432"/>
      <c r="K873" s="1432"/>
      <c r="L873" s="1432"/>
      <c r="M873" s="1432"/>
      <c r="N873" s="1432"/>
      <c r="O873" s="1433"/>
      <c r="P873" s="1432"/>
      <c r="Q873" s="1432"/>
      <c r="R873" s="1432"/>
      <c r="S873" s="1432"/>
      <c r="T873" s="1432"/>
      <c r="U873" s="1432"/>
      <c r="V873" s="1432"/>
      <c r="W873" s="1432"/>
      <c r="X873" s="1432"/>
      <c r="Y873" s="1432"/>
      <c r="Z873" s="1432"/>
    </row>
    <row r="874" spans="1:26" ht="15.75" customHeight="1">
      <c r="A874" s="1433"/>
      <c r="B874" s="1432"/>
      <c r="C874" s="1433"/>
      <c r="D874" s="1433"/>
      <c r="E874" s="1432"/>
      <c r="F874" s="1432"/>
      <c r="G874" s="1432"/>
      <c r="H874" s="1432"/>
      <c r="I874" s="1432"/>
      <c r="J874" s="1432"/>
      <c r="K874" s="1432"/>
      <c r="L874" s="1432"/>
      <c r="M874" s="1432"/>
      <c r="N874" s="1432"/>
      <c r="O874" s="1433"/>
      <c r="P874" s="1432"/>
      <c r="Q874" s="1432"/>
      <c r="R874" s="1432"/>
      <c r="S874" s="1432"/>
      <c r="T874" s="1432"/>
      <c r="U874" s="1432"/>
      <c r="V874" s="1432"/>
      <c r="W874" s="1432"/>
      <c r="X874" s="1432"/>
      <c r="Y874" s="1432"/>
      <c r="Z874" s="1432"/>
    </row>
    <row r="875" spans="1:26" ht="15.75" customHeight="1">
      <c r="A875" s="1433"/>
      <c r="B875" s="1432"/>
      <c r="C875" s="1433"/>
      <c r="D875" s="1433"/>
      <c r="E875" s="1432"/>
      <c r="F875" s="1432"/>
      <c r="G875" s="1432"/>
      <c r="H875" s="1432"/>
      <c r="I875" s="1432"/>
      <c r="J875" s="1432"/>
      <c r="K875" s="1432"/>
      <c r="L875" s="1432"/>
      <c r="M875" s="1432"/>
      <c r="N875" s="1432"/>
      <c r="O875" s="1433"/>
      <c r="P875" s="1432"/>
      <c r="Q875" s="1432"/>
      <c r="R875" s="1432"/>
      <c r="S875" s="1432"/>
      <c r="T875" s="1432"/>
      <c r="U875" s="1432"/>
      <c r="V875" s="1432"/>
      <c r="W875" s="1432"/>
      <c r="X875" s="1432"/>
      <c r="Y875" s="1432"/>
      <c r="Z875" s="1432"/>
    </row>
    <row r="876" spans="1:26" ht="15.75" customHeight="1">
      <c r="A876" s="1433"/>
      <c r="B876" s="1432"/>
      <c r="C876" s="1433"/>
      <c r="D876" s="1433"/>
      <c r="E876" s="1432"/>
      <c r="F876" s="1432"/>
      <c r="G876" s="1432"/>
      <c r="H876" s="1432"/>
      <c r="I876" s="1432"/>
      <c r="J876" s="1432"/>
      <c r="K876" s="1432"/>
      <c r="L876" s="1432"/>
      <c r="M876" s="1432"/>
      <c r="N876" s="1432"/>
      <c r="O876" s="1433"/>
      <c r="P876" s="1432"/>
      <c r="Q876" s="1432"/>
      <c r="R876" s="1432"/>
      <c r="S876" s="1432"/>
      <c r="T876" s="1432"/>
      <c r="U876" s="1432"/>
      <c r="V876" s="1432"/>
      <c r="W876" s="1432"/>
      <c r="X876" s="1432"/>
      <c r="Y876" s="1432"/>
      <c r="Z876" s="1432"/>
    </row>
    <row r="877" spans="1:26" ht="15.75" customHeight="1">
      <c r="A877" s="1433"/>
      <c r="B877" s="1432"/>
      <c r="C877" s="1433"/>
      <c r="D877" s="1433"/>
      <c r="E877" s="1432"/>
      <c r="F877" s="1432"/>
      <c r="G877" s="1432"/>
      <c r="H877" s="1432"/>
      <c r="I877" s="1432"/>
      <c r="J877" s="1432"/>
      <c r="K877" s="1432"/>
      <c r="L877" s="1432"/>
      <c r="M877" s="1432"/>
      <c r="N877" s="1432"/>
      <c r="O877" s="1433"/>
      <c r="P877" s="1432"/>
      <c r="Q877" s="1432"/>
      <c r="R877" s="1432"/>
      <c r="S877" s="1432"/>
      <c r="T877" s="1432"/>
      <c r="U877" s="1432"/>
      <c r="V877" s="1432"/>
      <c r="W877" s="1432"/>
      <c r="X877" s="1432"/>
      <c r="Y877" s="1432"/>
      <c r="Z877" s="1432"/>
    </row>
    <row r="878" spans="1:26" ht="15.75" customHeight="1">
      <c r="A878" s="1433"/>
      <c r="B878" s="1432"/>
      <c r="C878" s="1433"/>
      <c r="D878" s="1433"/>
      <c r="E878" s="1432"/>
      <c r="F878" s="1432"/>
      <c r="G878" s="1432"/>
      <c r="H878" s="1432"/>
      <c r="I878" s="1432"/>
      <c r="J878" s="1432"/>
      <c r="K878" s="1432"/>
      <c r="L878" s="1432"/>
      <c r="M878" s="1432"/>
      <c r="N878" s="1432"/>
      <c r="O878" s="1433"/>
      <c r="P878" s="1432"/>
      <c r="Q878" s="1432"/>
      <c r="R878" s="1432"/>
      <c r="S878" s="1432"/>
      <c r="T878" s="1432"/>
      <c r="U878" s="1432"/>
      <c r="V878" s="1432"/>
      <c r="W878" s="1432"/>
      <c r="X878" s="1432"/>
      <c r="Y878" s="1432"/>
      <c r="Z878" s="1432"/>
    </row>
    <row r="879" spans="1:26" ht="15.75" customHeight="1">
      <c r="A879" s="1433"/>
      <c r="B879" s="1432"/>
      <c r="C879" s="1433"/>
      <c r="D879" s="1433"/>
      <c r="E879" s="1432"/>
      <c r="F879" s="1432"/>
      <c r="G879" s="1432"/>
      <c r="H879" s="1432"/>
      <c r="I879" s="1432"/>
      <c r="J879" s="1432"/>
      <c r="K879" s="1432"/>
      <c r="L879" s="1432"/>
      <c r="M879" s="1432"/>
      <c r="N879" s="1432"/>
      <c r="O879" s="1433"/>
      <c r="P879" s="1432"/>
      <c r="Q879" s="1432"/>
      <c r="R879" s="1432"/>
      <c r="S879" s="1432"/>
      <c r="T879" s="1432"/>
      <c r="U879" s="1432"/>
      <c r="V879" s="1432"/>
      <c r="W879" s="1432"/>
      <c r="X879" s="1432"/>
      <c r="Y879" s="1432"/>
      <c r="Z879" s="1432"/>
    </row>
    <row r="880" spans="1:26" ht="15.75" customHeight="1">
      <c r="A880" s="1433"/>
      <c r="B880" s="1432"/>
      <c r="C880" s="1433"/>
      <c r="D880" s="1433"/>
      <c r="E880" s="1432"/>
      <c r="F880" s="1432"/>
      <c r="G880" s="1432"/>
      <c r="H880" s="1432"/>
      <c r="I880" s="1432"/>
      <c r="J880" s="1432"/>
      <c r="K880" s="1432"/>
      <c r="L880" s="1432"/>
      <c r="M880" s="1432"/>
      <c r="N880" s="1432"/>
      <c r="O880" s="1433"/>
      <c r="P880" s="1432"/>
      <c r="Q880" s="1432"/>
      <c r="R880" s="1432"/>
      <c r="S880" s="1432"/>
      <c r="T880" s="1432"/>
      <c r="U880" s="1432"/>
      <c r="V880" s="1432"/>
      <c r="W880" s="1432"/>
      <c r="X880" s="1432"/>
      <c r="Y880" s="1432"/>
      <c r="Z880" s="1432"/>
    </row>
    <row r="881" spans="1:26" ht="15.75" customHeight="1">
      <c r="A881" s="1433"/>
      <c r="B881" s="1432"/>
      <c r="C881" s="1433"/>
      <c r="D881" s="1433"/>
      <c r="E881" s="1432"/>
      <c r="F881" s="1432"/>
      <c r="G881" s="1432"/>
      <c r="H881" s="1432"/>
      <c r="I881" s="1432"/>
      <c r="J881" s="1432"/>
      <c r="K881" s="1432"/>
      <c r="L881" s="1432"/>
      <c r="M881" s="1432"/>
      <c r="N881" s="1432"/>
      <c r="O881" s="1433"/>
      <c r="P881" s="1432"/>
      <c r="Q881" s="1432"/>
      <c r="R881" s="1432"/>
      <c r="S881" s="1432"/>
      <c r="T881" s="1432"/>
      <c r="U881" s="1432"/>
      <c r="V881" s="1432"/>
      <c r="W881" s="1432"/>
      <c r="X881" s="1432"/>
      <c r="Y881" s="1432"/>
      <c r="Z881" s="1432"/>
    </row>
    <row r="882" spans="1:26" ht="15.75" customHeight="1">
      <c r="A882" s="1433"/>
      <c r="B882" s="1432"/>
      <c r="C882" s="1433"/>
      <c r="D882" s="1433"/>
      <c r="E882" s="1432"/>
      <c r="F882" s="1432"/>
      <c r="G882" s="1432"/>
      <c r="H882" s="1432"/>
      <c r="I882" s="1432"/>
      <c r="J882" s="1432"/>
      <c r="K882" s="1432"/>
      <c r="L882" s="1432"/>
      <c r="M882" s="1432"/>
      <c r="N882" s="1432"/>
      <c r="O882" s="1433"/>
      <c r="P882" s="1432"/>
      <c r="Q882" s="1432"/>
      <c r="R882" s="1432"/>
      <c r="S882" s="1432"/>
      <c r="T882" s="1432"/>
      <c r="U882" s="1432"/>
      <c r="V882" s="1432"/>
      <c r="W882" s="1432"/>
      <c r="X882" s="1432"/>
      <c r="Y882" s="1432"/>
      <c r="Z882" s="1432"/>
    </row>
    <row r="883" spans="1:26" ht="15.75" customHeight="1">
      <c r="A883" s="1433"/>
      <c r="B883" s="1432"/>
      <c r="C883" s="1433"/>
      <c r="D883" s="1433"/>
      <c r="E883" s="1432"/>
      <c r="F883" s="1432"/>
      <c r="G883" s="1432"/>
      <c r="H883" s="1432"/>
      <c r="I883" s="1432"/>
      <c r="J883" s="1432"/>
      <c r="K883" s="1432"/>
      <c r="L883" s="1432"/>
      <c r="M883" s="1432"/>
      <c r="N883" s="1432"/>
      <c r="O883" s="1433"/>
      <c r="P883" s="1432"/>
      <c r="Q883" s="1432"/>
      <c r="R883" s="1432"/>
      <c r="S883" s="1432"/>
      <c r="T883" s="1432"/>
      <c r="U883" s="1432"/>
      <c r="V883" s="1432"/>
      <c r="W883" s="1432"/>
      <c r="X883" s="1432"/>
      <c r="Y883" s="1432"/>
      <c r="Z883" s="1432"/>
    </row>
    <row r="884" spans="1:26" ht="15.75" customHeight="1">
      <c r="A884" s="1433"/>
      <c r="B884" s="1432"/>
      <c r="C884" s="1433"/>
      <c r="D884" s="1433"/>
      <c r="E884" s="1432"/>
      <c r="F884" s="1432"/>
      <c r="G884" s="1432"/>
      <c r="H884" s="1432"/>
      <c r="I884" s="1432"/>
      <c r="J884" s="1432"/>
      <c r="K884" s="1432"/>
      <c r="L884" s="1432"/>
      <c r="M884" s="1432"/>
      <c r="N884" s="1432"/>
      <c r="O884" s="1433"/>
      <c r="P884" s="1432"/>
      <c r="Q884" s="1432"/>
      <c r="R884" s="1432"/>
      <c r="S884" s="1432"/>
      <c r="T884" s="1432"/>
      <c r="U884" s="1432"/>
      <c r="V884" s="1432"/>
      <c r="W884" s="1432"/>
      <c r="X884" s="1432"/>
      <c r="Y884" s="1432"/>
      <c r="Z884" s="1432"/>
    </row>
    <row r="885" spans="1:26" ht="15.75" customHeight="1">
      <c r="A885" s="1433"/>
      <c r="B885" s="1432"/>
      <c r="C885" s="1433"/>
      <c r="D885" s="1433"/>
      <c r="E885" s="1432"/>
      <c r="F885" s="1432"/>
      <c r="G885" s="1432"/>
      <c r="H885" s="1432"/>
      <c r="I885" s="1432"/>
      <c r="J885" s="1432"/>
      <c r="K885" s="1432"/>
      <c r="L885" s="1432"/>
      <c r="M885" s="1432"/>
      <c r="N885" s="1432"/>
      <c r="O885" s="1433"/>
      <c r="P885" s="1432"/>
      <c r="Q885" s="1432"/>
      <c r="R885" s="1432"/>
      <c r="S885" s="1432"/>
      <c r="T885" s="1432"/>
      <c r="U885" s="1432"/>
      <c r="V885" s="1432"/>
      <c r="W885" s="1432"/>
      <c r="X885" s="1432"/>
      <c r="Y885" s="1432"/>
      <c r="Z885" s="1432"/>
    </row>
    <row r="886" spans="1:26" ht="15.75" customHeight="1">
      <c r="A886" s="1433"/>
      <c r="B886" s="1432"/>
      <c r="C886" s="1433"/>
      <c r="D886" s="1433"/>
      <c r="E886" s="1432"/>
      <c r="F886" s="1432"/>
      <c r="G886" s="1432"/>
      <c r="H886" s="1432"/>
      <c r="I886" s="1432"/>
      <c r="J886" s="1432"/>
      <c r="K886" s="1432"/>
      <c r="L886" s="1432"/>
      <c r="M886" s="1432"/>
      <c r="N886" s="1432"/>
      <c r="O886" s="1433"/>
      <c r="P886" s="1432"/>
      <c r="Q886" s="1432"/>
      <c r="R886" s="1432"/>
      <c r="S886" s="1432"/>
      <c r="T886" s="1432"/>
      <c r="U886" s="1432"/>
      <c r="V886" s="1432"/>
      <c r="W886" s="1432"/>
      <c r="X886" s="1432"/>
      <c r="Y886" s="1432"/>
      <c r="Z886" s="1432"/>
    </row>
    <row r="887" spans="1:26" ht="15.75" customHeight="1">
      <c r="A887" s="1433"/>
      <c r="B887" s="1432"/>
      <c r="C887" s="1433"/>
      <c r="D887" s="1433"/>
      <c r="E887" s="1432"/>
      <c r="F887" s="1432"/>
      <c r="G887" s="1432"/>
      <c r="H887" s="1432"/>
      <c r="I887" s="1432"/>
      <c r="J887" s="1432"/>
      <c r="K887" s="1432"/>
      <c r="L887" s="1432"/>
      <c r="M887" s="1432"/>
      <c r="N887" s="1432"/>
      <c r="O887" s="1433"/>
      <c r="P887" s="1432"/>
      <c r="Q887" s="1432"/>
      <c r="R887" s="1432"/>
      <c r="S887" s="1432"/>
      <c r="T887" s="1432"/>
      <c r="U887" s="1432"/>
      <c r="V887" s="1432"/>
      <c r="W887" s="1432"/>
      <c r="X887" s="1432"/>
      <c r="Y887" s="1432"/>
      <c r="Z887" s="1432"/>
    </row>
    <row r="888" spans="1:26" ht="15.75" customHeight="1">
      <c r="A888" s="1433"/>
      <c r="B888" s="1432"/>
      <c r="C888" s="1433"/>
      <c r="D888" s="1433"/>
      <c r="E888" s="1432"/>
      <c r="F888" s="1432"/>
      <c r="G888" s="1432"/>
      <c r="H888" s="1432"/>
      <c r="I888" s="1432"/>
      <c r="J888" s="1432"/>
      <c r="K888" s="1432"/>
      <c r="L888" s="1432"/>
      <c r="M888" s="1432"/>
      <c r="N888" s="1432"/>
      <c r="O888" s="1433"/>
      <c r="P888" s="1432"/>
      <c r="Q888" s="1432"/>
      <c r="R888" s="1432"/>
      <c r="S888" s="1432"/>
      <c r="T888" s="1432"/>
      <c r="U888" s="1432"/>
      <c r="V888" s="1432"/>
      <c r="W888" s="1432"/>
      <c r="X888" s="1432"/>
      <c r="Y888" s="1432"/>
      <c r="Z888" s="1432"/>
    </row>
    <row r="889" spans="1:26" ht="15.75" customHeight="1">
      <c r="A889" s="1433"/>
      <c r="B889" s="1432"/>
      <c r="C889" s="1433"/>
      <c r="D889" s="1433"/>
      <c r="E889" s="1432"/>
      <c r="F889" s="1432"/>
      <c r="G889" s="1432"/>
      <c r="H889" s="1432"/>
      <c r="I889" s="1432"/>
      <c r="J889" s="1432"/>
      <c r="K889" s="1432"/>
      <c r="L889" s="1432"/>
      <c r="M889" s="1432"/>
      <c r="N889" s="1432"/>
      <c r="O889" s="1433"/>
      <c r="P889" s="1432"/>
      <c r="Q889" s="1432"/>
      <c r="R889" s="1432"/>
      <c r="S889" s="1432"/>
      <c r="T889" s="1432"/>
      <c r="U889" s="1432"/>
      <c r="V889" s="1432"/>
      <c r="W889" s="1432"/>
      <c r="X889" s="1432"/>
      <c r="Y889" s="1432"/>
      <c r="Z889" s="1432"/>
    </row>
    <row r="890" spans="1:26" ht="15.75" customHeight="1">
      <c r="A890" s="1433"/>
      <c r="B890" s="1432"/>
      <c r="C890" s="1433"/>
      <c r="D890" s="1433"/>
      <c r="E890" s="1432"/>
      <c r="F890" s="1432"/>
      <c r="G890" s="1432"/>
      <c r="H890" s="1432"/>
      <c r="I890" s="1432"/>
      <c r="J890" s="1432"/>
      <c r="K890" s="1432"/>
      <c r="L890" s="1432"/>
      <c r="M890" s="1432"/>
      <c r="N890" s="1432"/>
      <c r="O890" s="1433"/>
      <c r="P890" s="1432"/>
      <c r="Q890" s="1432"/>
      <c r="R890" s="1432"/>
      <c r="S890" s="1432"/>
      <c r="T890" s="1432"/>
      <c r="U890" s="1432"/>
      <c r="V890" s="1432"/>
      <c r="W890" s="1432"/>
      <c r="X890" s="1432"/>
      <c r="Y890" s="1432"/>
      <c r="Z890" s="1432"/>
    </row>
    <row r="891" spans="1:26" ht="15.75" customHeight="1">
      <c r="A891" s="1433"/>
      <c r="B891" s="1432"/>
      <c r="C891" s="1433"/>
      <c r="D891" s="1433"/>
      <c r="E891" s="1432"/>
      <c r="F891" s="1432"/>
      <c r="G891" s="1432"/>
      <c r="H891" s="1432"/>
      <c r="I891" s="1432"/>
      <c r="J891" s="1432"/>
      <c r="K891" s="1432"/>
      <c r="L891" s="1432"/>
      <c r="M891" s="1432"/>
      <c r="N891" s="1432"/>
      <c r="O891" s="1433"/>
      <c r="P891" s="1432"/>
      <c r="Q891" s="1432"/>
      <c r="R891" s="1432"/>
      <c r="S891" s="1432"/>
      <c r="T891" s="1432"/>
      <c r="U891" s="1432"/>
      <c r="V891" s="1432"/>
      <c r="W891" s="1432"/>
      <c r="X891" s="1432"/>
      <c r="Y891" s="1432"/>
      <c r="Z891" s="1432"/>
    </row>
    <row r="892" spans="1:26" ht="15.75" customHeight="1">
      <c r="A892" s="1433"/>
      <c r="B892" s="1432"/>
      <c r="C892" s="1433"/>
      <c r="D892" s="1433"/>
      <c r="E892" s="1432"/>
      <c r="F892" s="1432"/>
      <c r="G892" s="1432"/>
      <c r="H892" s="1432"/>
      <c r="I892" s="1432"/>
      <c r="J892" s="1432"/>
      <c r="K892" s="1432"/>
      <c r="L892" s="1432"/>
      <c r="M892" s="1432"/>
      <c r="N892" s="1432"/>
      <c r="O892" s="1433"/>
      <c r="P892" s="1432"/>
      <c r="Q892" s="1432"/>
      <c r="R892" s="1432"/>
      <c r="S892" s="1432"/>
      <c r="T892" s="1432"/>
      <c r="U892" s="1432"/>
      <c r="V892" s="1432"/>
      <c r="W892" s="1432"/>
      <c r="X892" s="1432"/>
      <c r="Y892" s="1432"/>
      <c r="Z892" s="1432"/>
    </row>
    <row r="893" spans="1:26" ht="15.75" customHeight="1">
      <c r="A893" s="1433"/>
      <c r="B893" s="1432"/>
      <c r="C893" s="1433"/>
      <c r="D893" s="1433"/>
      <c r="E893" s="1432"/>
      <c r="F893" s="1432"/>
      <c r="G893" s="1432"/>
      <c r="H893" s="1432"/>
      <c r="I893" s="1432"/>
      <c r="J893" s="1432"/>
      <c r="K893" s="1432"/>
      <c r="L893" s="1432"/>
      <c r="M893" s="1432"/>
      <c r="N893" s="1432"/>
      <c r="O893" s="1433"/>
      <c r="P893" s="1432"/>
      <c r="Q893" s="1432"/>
      <c r="R893" s="1432"/>
      <c r="S893" s="1432"/>
      <c r="T893" s="1432"/>
      <c r="U893" s="1432"/>
      <c r="V893" s="1432"/>
      <c r="W893" s="1432"/>
      <c r="X893" s="1432"/>
      <c r="Y893" s="1432"/>
      <c r="Z893" s="1432"/>
    </row>
    <row r="894" spans="1:26" ht="15.75" customHeight="1">
      <c r="A894" s="1433"/>
      <c r="B894" s="1432"/>
      <c r="C894" s="1433"/>
      <c r="D894" s="1433"/>
      <c r="E894" s="1432"/>
      <c r="F894" s="1432"/>
      <c r="G894" s="1432"/>
      <c r="H894" s="1432"/>
      <c r="I894" s="1432"/>
      <c r="J894" s="1432"/>
      <c r="K894" s="1432"/>
      <c r="L894" s="1432"/>
      <c r="M894" s="1432"/>
      <c r="N894" s="1432"/>
      <c r="O894" s="1433"/>
      <c r="P894" s="1432"/>
      <c r="Q894" s="1432"/>
      <c r="R894" s="1432"/>
      <c r="S894" s="1432"/>
      <c r="T894" s="1432"/>
      <c r="U894" s="1432"/>
      <c r="V894" s="1432"/>
      <c r="W894" s="1432"/>
      <c r="X894" s="1432"/>
      <c r="Y894" s="1432"/>
      <c r="Z894" s="1432"/>
    </row>
    <row r="895" spans="1:26" ht="15.75" customHeight="1">
      <c r="A895" s="1433"/>
      <c r="B895" s="1432"/>
      <c r="C895" s="1433"/>
      <c r="D895" s="1433"/>
      <c r="E895" s="1432"/>
      <c r="F895" s="1432"/>
      <c r="G895" s="1432"/>
      <c r="H895" s="1432"/>
      <c r="I895" s="1432"/>
      <c r="J895" s="1432"/>
      <c r="K895" s="1432"/>
      <c r="L895" s="1432"/>
      <c r="M895" s="1432"/>
      <c r="N895" s="1432"/>
      <c r="O895" s="1433"/>
      <c r="P895" s="1432"/>
      <c r="Q895" s="1432"/>
      <c r="R895" s="1432"/>
      <c r="S895" s="1432"/>
      <c r="T895" s="1432"/>
      <c r="U895" s="1432"/>
      <c r="V895" s="1432"/>
      <c r="W895" s="1432"/>
      <c r="X895" s="1432"/>
      <c r="Y895" s="1432"/>
      <c r="Z895" s="1432"/>
    </row>
    <row r="896" spans="1:26" ht="15.75" customHeight="1">
      <c r="A896" s="1433"/>
      <c r="B896" s="1432"/>
      <c r="C896" s="1433"/>
      <c r="D896" s="1433"/>
      <c r="E896" s="1432"/>
      <c r="F896" s="1432"/>
      <c r="G896" s="1432"/>
      <c r="H896" s="1432"/>
      <c r="I896" s="1432"/>
      <c r="J896" s="1432"/>
      <c r="K896" s="1432"/>
      <c r="L896" s="1432"/>
      <c r="M896" s="1432"/>
      <c r="N896" s="1432"/>
      <c r="O896" s="1433"/>
      <c r="P896" s="1432"/>
      <c r="Q896" s="1432"/>
      <c r="R896" s="1432"/>
      <c r="S896" s="1432"/>
      <c r="T896" s="1432"/>
      <c r="U896" s="1432"/>
      <c r="V896" s="1432"/>
      <c r="W896" s="1432"/>
      <c r="X896" s="1432"/>
      <c r="Y896" s="1432"/>
      <c r="Z896" s="1432"/>
    </row>
    <row r="897" spans="1:26" ht="15.75" customHeight="1">
      <c r="A897" s="1433"/>
      <c r="B897" s="1432"/>
      <c r="C897" s="1433"/>
      <c r="D897" s="1433"/>
      <c r="E897" s="1432"/>
      <c r="F897" s="1432"/>
      <c r="G897" s="1432"/>
      <c r="H897" s="1432"/>
      <c r="I897" s="1432"/>
      <c r="J897" s="1432"/>
      <c r="K897" s="1432"/>
      <c r="L897" s="1432"/>
      <c r="M897" s="1432"/>
      <c r="N897" s="1432"/>
      <c r="O897" s="1433"/>
      <c r="P897" s="1432"/>
      <c r="Q897" s="1432"/>
      <c r="R897" s="1432"/>
      <c r="S897" s="1432"/>
      <c r="T897" s="1432"/>
      <c r="U897" s="1432"/>
      <c r="V897" s="1432"/>
      <c r="W897" s="1432"/>
      <c r="X897" s="1432"/>
      <c r="Y897" s="1432"/>
      <c r="Z897" s="1432"/>
    </row>
    <row r="898" spans="1:26" ht="15.75" customHeight="1">
      <c r="A898" s="1433"/>
      <c r="B898" s="1432"/>
      <c r="C898" s="1433"/>
      <c r="D898" s="1433"/>
      <c r="E898" s="1432"/>
      <c r="F898" s="1432"/>
      <c r="G898" s="1432"/>
      <c r="H898" s="1432"/>
      <c r="I898" s="1432"/>
      <c r="J898" s="1432"/>
      <c r="K898" s="1432"/>
      <c r="L898" s="1432"/>
      <c r="M898" s="1432"/>
      <c r="N898" s="1432"/>
      <c r="O898" s="1433"/>
      <c r="P898" s="1432"/>
      <c r="Q898" s="1432"/>
      <c r="R898" s="1432"/>
      <c r="S898" s="1432"/>
      <c r="T898" s="1432"/>
      <c r="U898" s="1432"/>
      <c r="V898" s="1432"/>
      <c r="W898" s="1432"/>
      <c r="X898" s="1432"/>
      <c r="Y898" s="1432"/>
      <c r="Z898" s="1432"/>
    </row>
    <row r="899" spans="1:26" ht="15.75" customHeight="1">
      <c r="A899" s="1433"/>
      <c r="B899" s="1432"/>
      <c r="C899" s="1433"/>
      <c r="D899" s="1433"/>
      <c r="E899" s="1432"/>
      <c r="F899" s="1432"/>
      <c r="G899" s="1432"/>
      <c r="H899" s="1432"/>
      <c r="I899" s="1432"/>
      <c r="J899" s="1432"/>
      <c r="K899" s="1432"/>
      <c r="L899" s="1432"/>
      <c r="M899" s="1432"/>
      <c r="N899" s="1432"/>
      <c r="O899" s="1433"/>
      <c r="P899" s="1432"/>
      <c r="Q899" s="1432"/>
      <c r="R899" s="1432"/>
      <c r="S899" s="1432"/>
      <c r="T899" s="1432"/>
      <c r="U899" s="1432"/>
      <c r="V899" s="1432"/>
      <c r="W899" s="1432"/>
      <c r="X899" s="1432"/>
      <c r="Y899" s="1432"/>
      <c r="Z899" s="1432"/>
    </row>
    <row r="900" spans="1:26" ht="15.75" customHeight="1">
      <c r="A900" s="1433"/>
      <c r="B900" s="1432"/>
      <c r="C900" s="1433"/>
      <c r="D900" s="1433"/>
      <c r="E900" s="1432"/>
      <c r="F900" s="1432"/>
      <c r="G900" s="1432"/>
      <c r="H900" s="1432"/>
      <c r="I900" s="1432"/>
      <c r="J900" s="1432"/>
      <c r="K900" s="1432"/>
      <c r="L900" s="1432"/>
      <c r="M900" s="1432"/>
      <c r="N900" s="1432"/>
      <c r="O900" s="1433"/>
      <c r="P900" s="1432"/>
      <c r="Q900" s="1432"/>
      <c r="R900" s="1432"/>
      <c r="S900" s="1432"/>
      <c r="T900" s="1432"/>
      <c r="U900" s="1432"/>
      <c r="V900" s="1432"/>
      <c r="W900" s="1432"/>
      <c r="X900" s="1432"/>
      <c r="Y900" s="1432"/>
      <c r="Z900" s="1432"/>
    </row>
    <row r="901" spans="1:26" ht="15.75" customHeight="1">
      <c r="A901" s="1433"/>
      <c r="B901" s="1432"/>
      <c r="C901" s="1433"/>
      <c r="D901" s="1433"/>
      <c r="E901" s="1432"/>
      <c r="F901" s="1432"/>
      <c r="G901" s="1432"/>
      <c r="H901" s="1432"/>
      <c r="I901" s="1432"/>
      <c r="J901" s="1432"/>
      <c r="K901" s="1432"/>
      <c r="L901" s="1432"/>
      <c r="M901" s="1432"/>
      <c r="N901" s="1432"/>
      <c r="O901" s="1433"/>
      <c r="P901" s="1432"/>
      <c r="Q901" s="1432"/>
      <c r="R901" s="1432"/>
      <c r="S901" s="1432"/>
      <c r="T901" s="1432"/>
      <c r="U901" s="1432"/>
      <c r="V901" s="1432"/>
      <c r="W901" s="1432"/>
      <c r="X901" s="1432"/>
      <c r="Y901" s="1432"/>
      <c r="Z901" s="1432"/>
    </row>
    <row r="902" spans="1:26" ht="15.75" customHeight="1">
      <c r="A902" s="1433"/>
      <c r="B902" s="1432"/>
      <c r="C902" s="1433"/>
      <c r="D902" s="1433"/>
      <c r="E902" s="1432"/>
      <c r="F902" s="1432"/>
      <c r="G902" s="1432"/>
      <c r="H902" s="1432"/>
      <c r="I902" s="1432"/>
      <c r="J902" s="1432"/>
      <c r="K902" s="1432"/>
      <c r="L902" s="1432"/>
      <c r="M902" s="1432"/>
      <c r="N902" s="1432"/>
      <c r="O902" s="1433"/>
      <c r="P902" s="1432"/>
      <c r="Q902" s="1432"/>
      <c r="R902" s="1432"/>
      <c r="S902" s="1432"/>
      <c r="T902" s="1432"/>
      <c r="U902" s="1432"/>
      <c r="V902" s="1432"/>
      <c r="W902" s="1432"/>
      <c r="X902" s="1432"/>
      <c r="Y902" s="1432"/>
      <c r="Z902" s="1432"/>
    </row>
    <row r="903" spans="1:26" ht="15.75" customHeight="1">
      <c r="A903" s="1433"/>
      <c r="B903" s="1432"/>
      <c r="C903" s="1433"/>
      <c r="D903" s="1433"/>
      <c r="E903" s="1432"/>
      <c r="F903" s="1432"/>
      <c r="G903" s="1432"/>
      <c r="H903" s="1432"/>
      <c r="I903" s="1432"/>
      <c r="J903" s="1432"/>
      <c r="K903" s="1432"/>
      <c r="L903" s="1432"/>
      <c r="M903" s="1432"/>
      <c r="N903" s="1432"/>
      <c r="O903" s="1433"/>
      <c r="P903" s="1432"/>
      <c r="Q903" s="1432"/>
      <c r="R903" s="1432"/>
      <c r="S903" s="1432"/>
      <c r="T903" s="1432"/>
      <c r="U903" s="1432"/>
      <c r="V903" s="1432"/>
      <c r="W903" s="1432"/>
      <c r="X903" s="1432"/>
      <c r="Y903" s="1432"/>
      <c r="Z903" s="1432"/>
    </row>
    <row r="904" spans="1:26" ht="15.75" customHeight="1">
      <c r="A904" s="1433"/>
      <c r="B904" s="1432"/>
      <c r="C904" s="1433"/>
      <c r="D904" s="1433"/>
      <c r="E904" s="1432"/>
      <c r="F904" s="1432"/>
      <c r="G904" s="1432"/>
      <c r="H904" s="1432"/>
      <c r="I904" s="1432"/>
      <c r="J904" s="1432"/>
      <c r="K904" s="1432"/>
      <c r="L904" s="1432"/>
      <c r="M904" s="1432"/>
      <c r="N904" s="1432"/>
      <c r="O904" s="1433"/>
      <c r="P904" s="1432"/>
      <c r="Q904" s="1432"/>
      <c r="R904" s="1432"/>
      <c r="S904" s="1432"/>
      <c r="T904" s="1432"/>
      <c r="U904" s="1432"/>
      <c r="V904" s="1432"/>
      <c r="W904" s="1432"/>
      <c r="X904" s="1432"/>
      <c r="Y904" s="1432"/>
      <c r="Z904" s="1432"/>
    </row>
    <row r="905" spans="1:26" ht="15.75" customHeight="1">
      <c r="A905" s="1433"/>
      <c r="B905" s="1432"/>
      <c r="C905" s="1433"/>
      <c r="D905" s="1433"/>
      <c r="E905" s="1432"/>
      <c r="F905" s="1432"/>
      <c r="G905" s="1432"/>
      <c r="H905" s="1432"/>
      <c r="I905" s="1432"/>
      <c r="J905" s="1432"/>
      <c r="K905" s="1432"/>
      <c r="L905" s="1432"/>
      <c r="M905" s="1432"/>
      <c r="N905" s="1432"/>
      <c r="O905" s="1433"/>
      <c r="P905" s="1432"/>
      <c r="Q905" s="1432"/>
      <c r="R905" s="1432"/>
      <c r="S905" s="1432"/>
      <c r="T905" s="1432"/>
      <c r="U905" s="1432"/>
      <c r="V905" s="1432"/>
      <c r="W905" s="1432"/>
      <c r="X905" s="1432"/>
      <c r="Y905" s="1432"/>
      <c r="Z905" s="1432"/>
    </row>
    <row r="906" spans="1:26" ht="15.75" customHeight="1">
      <c r="A906" s="1433"/>
      <c r="B906" s="1432"/>
      <c r="C906" s="1433"/>
      <c r="D906" s="1433"/>
      <c r="E906" s="1432"/>
      <c r="F906" s="1432"/>
      <c r="G906" s="1432"/>
      <c r="H906" s="1432"/>
      <c r="I906" s="1432"/>
      <c r="J906" s="1432"/>
      <c r="K906" s="1432"/>
      <c r="L906" s="1432"/>
      <c r="M906" s="1432"/>
      <c r="N906" s="1432"/>
      <c r="O906" s="1433"/>
      <c r="P906" s="1432"/>
      <c r="Q906" s="1432"/>
      <c r="R906" s="1432"/>
      <c r="S906" s="1432"/>
      <c r="T906" s="1432"/>
      <c r="U906" s="1432"/>
      <c r="V906" s="1432"/>
      <c r="W906" s="1432"/>
      <c r="X906" s="1432"/>
      <c r="Y906" s="1432"/>
      <c r="Z906" s="1432"/>
    </row>
    <row r="907" spans="1:26" ht="15.75" customHeight="1">
      <c r="A907" s="1433"/>
      <c r="B907" s="1432"/>
      <c r="C907" s="1433"/>
      <c r="D907" s="1433"/>
      <c r="E907" s="1432"/>
      <c r="F907" s="1432"/>
      <c r="G907" s="1432"/>
      <c r="H907" s="1432"/>
      <c r="I907" s="1432"/>
      <c r="J907" s="1432"/>
      <c r="K907" s="1432"/>
      <c r="L907" s="1432"/>
      <c r="M907" s="1432"/>
      <c r="N907" s="1432"/>
      <c r="O907" s="1433"/>
      <c r="P907" s="1432"/>
      <c r="Q907" s="1432"/>
      <c r="R907" s="1432"/>
      <c r="S907" s="1432"/>
      <c r="T907" s="1432"/>
      <c r="U907" s="1432"/>
      <c r="V907" s="1432"/>
      <c r="W907" s="1432"/>
      <c r="X907" s="1432"/>
      <c r="Y907" s="1432"/>
      <c r="Z907" s="1432"/>
    </row>
    <row r="908" spans="1:26" ht="15.75" customHeight="1">
      <c r="A908" s="1433"/>
      <c r="B908" s="1432"/>
      <c r="C908" s="1433"/>
      <c r="D908" s="1433"/>
      <c r="E908" s="1432"/>
      <c r="F908" s="1432"/>
      <c r="G908" s="1432"/>
      <c r="H908" s="1432"/>
      <c r="I908" s="1432"/>
      <c r="J908" s="1432"/>
      <c r="K908" s="1432"/>
      <c r="L908" s="1432"/>
      <c r="M908" s="1432"/>
      <c r="N908" s="1432"/>
      <c r="O908" s="1433"/>
      <c r="P908" s="1432"/>
      <c r="Q908" s="1432"/>
      <c r="R908" s="1432"/>
      <c r="S908" s="1432"/>
      <c r="T908" s="1432"/>
      <c r="U908" s="1432"/>
      <c r="V908" s="1432"/>
      <c r="W908" s="1432"/>
      <c r="X908" s="1432"/>
      <c r="Y908" s="1432"/>
      <c r="Z908" s="1432"/>
    </row>
    <row r="909" spans="1:26" ht="15.75" customHeight="1">
      <c r="A909" s="1433"/>
      <c r="B909" s="1432"/>
      <c r="C909" s="1433"/>
      <c r="D909" s="1433"/>
      <c r="E909" s="1432"/>
      <c r="F909" s="1432"/>
      <c r="G909" s="1432"/>
      <c r="H909" s="1432"/>
      <c r="I909" s="1432"/>
      <c r="J909" s="1432"/>
      <c r="K909" s="1432"/>
      <c r="L909" s="1432"/>
      <c r="M909" s="1432"/>
      <c r="N909" s="1432"/>
      <c r="O909" s="1433"/>
      <c r="P909" s="1432"/>
      <c r="Q909" s="1432"/>
      <c r="R909" s="1432"/>
      <c r="S909" s="1432"/>
      <c r="T909" s="1432"/>
      <c r="U909" s="1432"/>
      <c r="V909" s="1432"/>
      <c r="W909" s="1432"/>
      <c r="X909" s="1432"/>
      <c r="Y909" s="1432"/>
      <c r="Z909" s="1432"/>
    </row>
    <row r="910" spans="1:26" ht="15.75" customHeight="1">
      <c r="A910" s="1433"/>
      <c r="B910" s="1432"/>
      <c r="C910" s="1433"/>
      <c r="D910" s="1433"/>
      <c r="E910" s="1432"/>
      <c r="F910" s="1432"/>
      <c r="G910" s="1432"/>
      <c r="H910" s="1432"/>
      <c r="I910" s="1432"/>
      <c r="J910" s="1432"/>
      <c r="K910" s="1432"/>
      <c r="L910" s="1432"/>
      <c r="M910" s="1432"/>
      <c r="N910" s="1432"/>
      <c r="O910" s="1433"/>
      <c r="P910" s="1432"/>
      <c r="Q910" s="1432"/>
      <c r="R910" s="1432"/>
      <c r="S910" s="1432"/>
      <c r="T910" s="1432"/>
      <c r="U910" s="1432"/>
      <c r="V910" s="1432"/>
      <c r="W910" s="1432"/>
      <c r="X910" s="1432"/>
      <c r="Y910" s="1432"/>
      <c r="Z910" s="1432"/>
    </row>
    <row r="911" spans="1:26" ht="15.75" customHeight="1">
      <c r="A911" s="1433"/>
      <c r="B911" s="1432"/>
      <c r="C911" s="1433"/>
      <c r="D911" s="1433"/>
      <c r="E911" s="1432"/>
      <c r="F911" s="1432"/>
      <c r="G911" s="1432"/>
      <c r="H911" s="1432"/>
      <c r="I911" s="1432"/>
      <c r="J911" s="1432"/>
      <c r="K911" s="1432"/>
      <c r="L911" s="1432"/>
      <c r="M911" s="1432"/>
      <c r="N911" s="1432"/>
      <c r="O911" s="1433"/>
      <c r="P911" s="1432"/>
      <c r="Q911" s="1432"/>
      <c r="R911" s="1432"/>
      <c r="S911" s="1432"/>
      <c r="T911" s="1432"/>
      <c r="U911" s="1432"/>
      <c r="V911" s="1432"/>
      <c r="W911" s="1432"/>
      <c r="X911" s="1432"/>
      <c r="Y911" s="1432"/>
      <c r="Z911" s="1432"/>
    </row>
    <row r="912" spans="1:26" ht="15.75" customHeight="1">
      <c r="A912" s="1433"/>
      <c r="B912" s="1432"/>
      <c r="C912" s="1433"/>
      <c r="D912" s="1433"/>
      <c r="E912" s="1432"/>
      <c r="F912" s="1432"/>
      <c r="G912" s="1432"/>
      <c r="H912" s="1432"/>
      <c r="I912" s="1432"/>
      <c r="J912" s="1432"/>
      <c r="K912" s="1432"/>
      <c r="L912" s="1432"/>
      <c r="M912" s="1432"/>
      <c r="N912" s="1432"/>
      <c r="O912" s="1433"/>
      <c r="P912" s="1432"/>
      <c r="Q912" s="1432"/>
      <c r="R912" s="1432"/>
      <c r="S912" s="1432"/>
      <c r="T912" s="1432"/>
      <c r="U912" s="1432"/>
      <c r="V912" s="1432"/>
      <c r="W912" s="1432"/>
      <c r="X912" s="1432"/>
      <c r="Y912" s="1432"/>
      <c r="Z912" s="1432"/>
    </row>
    <row r="913" spans="1:26" ht="15.75" customHeight="1">
      <c r="A913" s="1433"/>
      <c r="B913" s="1432"/>
      <c r="C913" s="1433"/>
      <c r="D913" s="1433"/>
      <c r="E913" s="1432"/>
      <c r="F913" s="1432"/>
      <c r="G913" s="1432"/>
      <c r="H913" s="1432"/>
      <c r="I913" s="1432"/>
      <c r="J913" s="1432"/>
      <c r="K913" s="1432"/>
      <c r="L913" s="1432"/>
      <c r="M913" s="1432"/>
      <c r="N913" s="1432"/>
      <c r="O913" s="1433"/>
      <c r="P913" s="1432"/>
      <c r="Q913" s="1432"/>
      <c r="R913" s="1432"/>
      <c r="S913" s="1432"/>
      <c r="T913" s="1432"/>
      <c r="U913" s="1432"/>
      <c r="V913" s="1432"/>
      <c r="W913" s="1432"/>
      <c r="X913" s="1432"/>
      <c r="Y913" s="1432"/>
      <c r="Z913" s="1432"/>
    </row>
    <row r="914" spans="1:26" ht="15.75" customHeight="1">
      <c r="A914" s="1433"/>
      <c r="B914" s="1432"/>
      <c r="C914" s="1433"/>
      <c r="D914" s="1433"/>
      <c r="E914" s="1432"/>
      <c r="F914" s="1432"/>
      <c r="G914" s="1432"/>
      <c r="H914" s="1432"/>
      <c r="I914" s="1432"/>
      <c r="J914" s="1432"/>
      <c r="K914" s="1432"/>
      <c r="L914" s="1432"/>
      <c r="M914" s="1432"/>
      <c r="N914" s="1432"/>
      <c r="O914" s="1433"/>
      <c r="P914" s="1432"/>
      <c r="Q914" s="1432"/>
      <c r="R914" s="1432"/>
      <c r="S914" s="1432"/>
      <c r="T914" s="1432"/>
      <c r="U914" s="1432"/>
      <c r="V914" s="1432"/>
      <c r="W914" s="1432"/>
      <c r="X914" s="1432"/>
      <c r="Y914" s="1432"/>
      <c r="Z914" s="1432"/>
    </row>
    <row r="915" spans="1:26" ht="15.75" customHeight="1">
      <c r="A915" s="1433"/>
      <c r="B915" s="1432"/>
      <c r="C915" s="1433"/>
      <c r="D915" s="1433"/>
      <c r="E915" s="1432"/>
      <c r="F915" s="1432"/>
      <c r="G915" s="1432"/>
      <c r="H915" s="1432"/>
      <c r="I915" s="1432"/>
      <c r="J915" s="1432"/>
      <c r="K915" s="1432"/>
      <c r="L915" s="1432"/>
      <c r="M915" s="1432"/>
      <c r="N915" s="1432"/>
      <c r="O915" s="1433"/>
      <c r="P915" s="1432"/>
      <c r="Q915" s="1432"/>
      <c r="R915" s="1432"/>
      <c r="S915" s="1432"/>
      <c r="T915" s="1432"/>
      <c r="U915" s="1432"/>
      <c r="V915" s="1432"/>
      <c r="W915" s="1432"/>
      <c r="X915" s="1432"/>
      <c r="Y915" s="1432"/>
      <c r="Z915" s="1432"/>
    </row>
    <row r="916" spans="1:26" ht="15.75" customHeight="1">
      <c r="A916" s="1433"/>
      <c r="B916" s="1432"/>
      <c r="C916" s="1433"/>
      <c r="D916" s="1433"/>
      <c r="E916" s="1432"/>
      <c r="F916" s="1432"/>
      <c r="G916" s="1432"/>
      <c r="H916" s="1432"/>
      <c r="I916" s="1432"/>
      <c r="J916" s="1432"/>
      <c r="K916" s="1432"/>
      <c r="L916" s="1432"/>
      <c r="M916" s="1432"/>
      <c r="N916" s="1432"/>
      <c r="O916" s="1433"/>
      <c r="P916" s="1432"/>
      <c r="Q916" s="1432"/>
      <c r="R916" s="1432"/>
      <c r="S916" s="1432"/>
      <c r="T916" s="1432"/>
      <c r="U916" s="1432"/>
      <c r="V916" s="1432"/>
      <c r="W916" s="1432"/>
      <c r="X916" s="1432"/>
      <c r="Y916" s="1432"/>
      <c r="Z916" s="1432"/>
    </row>
    <row r="917" spans="1:26" ht="15.75" customHeight="1">
      <c r="A917" s="1433"/>
      <c r="B917" s="1432"/>
      <c r="C917" s="1433"/>
      <c r="D917" s="1433"/>
      <c r="E917" s="1432"/>
      <c r="F917" s="1432"/>
      <c r="G917" s="1432"/>
      <c r="H917" s="1432"/>
      <c r="I917" s="1432"/>
      <c r="J917" s="1432"/>
      <c r="K917" s="1432"/>
      <c r="L917" s="1432"/>
      <c r="M917" s="1432"/>
      <c r="N917" s="1432"/>
      <c r="O917" s="1433"/>
      <c r="P917" s="1432"/>
      <c r="Q917" s="1432"/>
      <c r="R917" s="1432"/>
      <c r="S917" s="1432"/>
      <c r="T917" s="1432"/>
      <c r="U917" s="1432"/>
      <c r="V917" s="1432"/>
      <c r="W917" s="1432"/>
      <c r="X917" s="1432"/>
      <c r="Y917" s="1432"/>
      <c r="Z917" s="1432"/>
    </row>
    <row r="918" spans="1:26" ht="15.75" customHeight="1">
      <c r="A918" s="1433"/>
      <c r="B918" s="1432"/>
      <c r="C918" s="1433"/>
      <c r="D918" s="1433"/>
      <c r="E918" s="1432"/>
      <c r="F918" s="1432"/>
      <c r="G918" s="1432"/>
      <c r="H918" s="1432"/>
      <c r="I918" s="1432"/>
      <c r="J918" s="1432"/>
      <c r="K918" s="1432"/>
      <c r="L918" s="1432"/>
      <c r="M918" s="1432"/>
      <c r="N918" s="1432"/>
      <c r="O918" s="1433"/>
      <c r="P918" s="1432"/>
      <c r="Q918" s="1432"/>
      <c r="R918" s="1432"/>
      <c r="S918" s="1432"/>
      <c r="T918" s="1432"/>
      <c r="U918" s="1432"/>
      <c r="V918" s="1432"/>
      <c r="W918" s="1432"/>
      <c r="X918" s="1432"/>
      <c r="Y918" s="1432"/>
      <c r="Z918" s="1432"/>
    </row>
    <row r="919" spans="1:26" ht="15.75" customHeight="1">
      <c r="A919" s="1433"/>
      <c r="B919" s="1432"/>
      <c r="C919" s="1433"/>
      <c r="D919" s="1433"/>
      <c r="E919" s="1432"/>
      <c r="F919" s="1432"/>
      <c r="G919" s="1432"/>
      <c r="H919" s="1432"/>
      <c r="I919" s="1432"/>
      <c r="J919" s="1432"/>
      <c r="K919" s="1432"/>
      <c r="L919" s="1432"/>
      <c r="M919" s="1432"/>
      <c r="N919" s="1432"/>
      <c r="O919" s="1433"/>
      <c r="P919" s="1432"/>
      <c r="Q919" s="1432"/>
      <c r="R919" s="1432"/>
      <c r="S919" s="1432"/>
      <c r="T919" s="1432"/>
      <c r="U919" s="1432"/>
      <c r="V919" s="1432"/>
      <c r="W919" s="1432"/>
      <c r="X919" s="1432"/>
      <c r="Y919" s="1432"/>
      <c r="Z919" s="1432"/>
    </row>
    <row r="920" spans="1:26" ht="15.75" customHeight="1">
      <c r="A920" s="1433"/>
      <c r="B920" s="1432"/>
      <c r="C920" s="1433"/>
      <c r="D920" s="1433"/>
      <c r="E920" s="1432"/>
      <c r="F920" s="1432"/>
      <c r="G920" s="1432"/>
      <c r="H920" s="1432"/>
      <c r="I920" s="1432"/>
      <c r="J920" s="1432"/>
      <c r="K920" s="1432"/>
      <c r="L920" s="1432"/>
      <c r="M920" s="1432"/>
      <c r="N920" s="1432"/>
      <c r="O920" s="1433"/>
      <c r="P920" s="1432"/>
      <c r="Q920" s="1432"/>
      <c r="R920" s="1432"/>
      <c r="S920" s="1432"/>
      <c r="T920" s="1432"/>
      <c r="U920" s="1432"/>
      <c r="V920" s="1432"/>
      <c r="W920" s="1432"/>
      <c r="X920" s="1432"/>
      <c r="Y920" s="1432"/>
      <c r="Z920" s="1432"/>
    </row>
    <row r="921" spans="1:26" ht="15.75" customHeight="1">
      <c r="A921" s="1433"/>
      <c r="B921" s="1432"/>
      <c r="C921" s="1433"/>
      <c r="D921" s="1433"/>
      <c r="E921" s="1432"/>
      <c r="F921" s="1432"/>
      <c r="G921" s="1432"/>
      <c r="H921" s="1432"/>
      <c r="I921" s="1432"/>
      <c r="J921" s="1432"/>
      <c r="K921" s="1432"/>
      <c r="L921" s="1432"/>
      <c r="M921" s="1432"/>
      <c r="N921" s="1432"/>
      <c r="O921" s="1433"/>
      <c r="P921" s="1432"/>
      <c r="Q921" s="1432"/>
      <c r="R921" s="1432"/>
      <c r="S921" s="1432"/>
      <c r="T921" s="1432"/>
      <c r="U921" s="1432"/>
      <c r="V921" s="1432"/>
      <c r="W921" s="1432"/>
      <c r="X921" s="1432"/>
      <c r="Y921" s="1432"/>
      <c r="Z921" s="1432"/>
    </row>
    <row r="922" spans="1:26" ht="15.75" customHeight="1">
      <c r="A922" s="1433"/>
      <c r="B922" s="1432"/>
      <c r="C922" s="1433"/>
      <c r="D922" s="1433"/>
      <c r="E922" s="1432"/>
      <c r="F922" s="1432"/>
      <c r="G922" s="1432"/>
      <c r="H922" s="1432"/>
      <c r="I922" s="1432"/>
      <c r="J922" s="1432"/>
      <c r="K922" s="1432"/>
      <c r="L922" s="1432"/>
      <c r="M922" s="1432"/>
      <c r="N922" s="1432"/>
      <c r="O922" s="1433"/>
      <c r="P922" s="1432"/>
      <c r="Q922" s="1432"/>
      <c r="R922" s="1432"/>
      <c r="S922" s="1432"/>
      <c r="T922" s="1432"/>
      <c r="U922" s="1432"/>
      <c r="V922" s="1432"/>
      <c r="W922" s="1432"/>
      <c r="X922" s="1432"/>
      <c r="Y922" s="1432"/>
      <c r="Z922" s="1432"/>
    </row>
    <row r="923" spans="1:26" ht="15.75" customHeight="1">
      <c r="A923" s="1433"/>
      <c r="B923" s="1432"/>
      <c r="C923" s="1433"/>
      <c r="D923" s="1433"/>
      <c r="E923" s="1432"/>
      <c r="F923" s="1432"/>
      <c r="G923" s="1432"/>
      <c r="H923" s="1432"/>
      <c r="I923" s="1432"/>
      <c r="J923" s="1432"/>
      <c r="K923" s="1432"/>
      <c r="L923" s="1432"/>
      <c r="M923" s="1432"/>
      <c r="N923" s="1432"/>
      <c r="O923" s="1433"/>
      <c r="P923" s="1432"/>
      <c r="Q923" s="1432"/>
      <c r="R923" s="1432"/>
      <c r="S923" s="1432"/>
      <c r="T923" s="1432"/>
      <c r="U923" s="1432"/>
      <c r="V923" s="1432"/>
      <c r="W923" s="1432"/>
      <c r="X923" s="1432"/>
      <c r="Y923" s="1432"/>
      <c r="Z923" s="1432"/>
    </row>
    <row r="924" spans="1:26" ht="15.75" customHeight="1">
      <c r="A924" s="1433"/>
      <c r="B924" s="1432"/>
      <c r="C924" s="1433"/>
      <c r="D924" s="1433"/>
      <c r="E924" s="1432"/>
      <c r="F924" s="1432"/>
      <c r="G924" s="1432"/>
      <c r="H924" s="1432"/>
      <c r="I924" s="1432"/>
      <c r="J924" s="1432"/>
      <c r="K924" s="1432"/>
      <c r="L924" s="1432"/>
      <c r="M924" s="1432"/>
      <c r="N924" s="1432"/>
      <c r="O924" s="1433"/>
      <c r="P924" s="1432"/>
      <c r="Q924" s="1432"/>
      <c r="R924" s="1432"/>
      <c r="S924" s="1432"/>
      <c r="T924" s="1432"/>
      <c r="U924" s="1432"/>
      <c r="V924" s="1432"/>
      <c r="W924" s="1432"/>
      <c r="X924" s="1432"/>
      <c r="Y924" s="1432"/>
      <c r="Z924" s="1432"/>
    </row>
    <row r="925" spans="1:26" ht="15.75" customHeight="1">
      <c r="A925" s="1433"/>
      <c r="B925" s="1432"/>
      <c r="C925" s="1433"/>
      <c r="D925" s="1433"/>
      <c r="E925" s="1432"/>
      <c r="F925" s="1432"/>
      <c r="G925" s="1432"/>
      <c r="H925" s="1432"/>
      <c r="I925" s="1432"/>
      <c r="J925" s="1432"/>
      <c r="K925" s="1432"/>
      <c r="L925" s="1432"/>
      <c r="M925" s="1432"/>
      <c r="N925" s="1432"/>
      <c r="O925" s="1433"/>
      <c r="P925" s="1432"/>
      <c r="Q925" s="1432"/>
      <c r="R925" s="1432"/>
      <c r="S925" s="1432"/>
      <c r="T925" s="1432"/>
      <c r="U925" s="1432"/>
      <c r="V925" s="1432"/>
      <c r="W925" s="1432"/>
      <c r="X925" s="1432"/>
      <c r="Y925" s="1432"/>
      <c r="Z925" s="1432"/>
    </row>
    <row r="926" spans="1:26" ht="15.75" customHeight="1">
      <c r="A926" s="1433"/>
      <c r="B926" s="1432"/>
      <c r="C926" s="1433"/>
      <c r="D926" s="1433"/>
      <c r="E926" s="1432"/>
      <c r="F926" s="1432"/>
      <c r="G926" s="1432"/>
      <c r="H926" s="1432"/>
      <c r="I926" s="1432"/>
      <c r="J926" s="1432"/>
      <c r="K926" s="1432"/>
      <c r="L926" s="1432"/>
      <c r="M926" s="1432"/>
      <c r="N926" s="1432"/>
      <c r="O926" s="1433"/>
      <c r="P926" s="1432"/>
      <c r="Q926" s="1432"/>
      <c r="R926" s="1432"/>
      <c r="S926" s="1432"/>
      <c r="T926" s="1432"/>
      <c r="U926" s="1432"/>
      <c r="V926" s="1432"/>
      <c r="W926" s="1432"/>
      <c r="X926" s="1432"/>
      <c r="Y926" s="1432"/>
      <c r="Z926" s="1432"/>
    </row>
    <row r="927" spans="1:26" ht="15.75" customHeight="1">
      <c r="A927" s="1433"/>
      <c r="B927" s="1432"/>
      <c r="C927" s="1433"/>
      <c r="D927" s="1433"/>
      <c r="E927" s="1432"/>
      <c r="F927" s="1432"/>
      <c r="G927" s="1432"/>
      <c r="H927" s="1432"/>
      <c r="I927" s="1432"/>
      <c r="J927" s="1432"/>
      <c r="K927" s="1432"/>
      <c r="L927" s="1432"/>
      <c r="M927" s="1432"/>
      <c r="N927" s="1432"/>
      <c r="O927" s="1433"/>
      <c r="P927" s="1432"/>
      <c r="Q927" s="1432"/>
      <c r="R927" s="1432"/>
      <c r="S927" s="1432"/>
      <c r="T927" s="1432"/>
      <c r="U927" s="1432"/>
      <c r="V927" s="1432"/>
      <c r="W927" s="1432"/>
      <c r="X927" s="1432"/>
      <c r="Y927" s="1432"/>
      <c r="Z927" s="1432"/>
    </row>
    <row r="928" spans="1:26" ht="15.75" customHeight="1">
      <c r="A928" s="1433"/>
      <c r="B928" s="1432"/>
      <c r="C928" s="1433"/>
      <c r="D928" s="1433"/>
      <c r="E928" s="1432"/>
      <c r="F928" s="1432"/>
      <c r="G928" s="1432"/>
      <c r="H928" s="1432"/>
      <c r="I928" s="1432"/>
      <c r="J928" s="1432"/>
      <c r="K928" s="1432"/>
      <c r="L928" s="1432"/>
      <c r="M928" s="1432"/>
      <c r="N928" s="1432"/>
      <c r="O928" s="1433"/>
      <c r="P928" s="1432"/>
      <c r="Q928" s="1432"/>
      <c r="R928" s="1432"/>
      <c r="S928" s="1432"/>
      <c r="T928" s="1432"/>
      <c r="U928" s="1432"/>
      <c r="V928" s="1432"/>
      <c r="W928" s="1432"/>
      <c r="X928" s="1432"/>
      <c r="Y928" s="1432"/>
      <c r="Z928" s="1432"/>
    </row>
    <row r="929" spans="1:26" ht="15.75" customHeight="1">
      <c r="A929" s="1433"/>
      <c r="B929" s="1432"/>
      <c r="C929" s="1433"/>
      <c r="D929" s="1433"/>
      <c r="E929" s="1432"/>
      <c r="F929" s="1432"/>
      <c r="G929" s="1432"/>
      <c r="H929" s="1432"/>
      <c r="I929" s="1432"/>
      <c r="J929" s="1432"/>
      <c r="K929" s="1432"/>
      <c r="L929" s="1432"/>
      <c r="M929" s="1432"/>
      <c r="N929" s="1432"/>
      <c r="O929" s="1433"/>
      <c r="P929" s="1432"/>
      <c r="Q929" s="1432"/>
      <c r="R929" s="1432"/>
      <c r="S929" s="1432"/>
      <c r="T929" s="1432"/>
      <c r="U929" s="1432"/>
      <c r="V929" s="1432"/>
      <c r="W929" s="1432"/>
      <c r="X929" s="1432"/>
      <c r="Y929" s="1432"/>
      <c r="Z929" s="1432"/>
    </row>
    <row r="930" spans="1:26" ht="15.75" customHeight="1">
      <c r="A930" s="1433"/>
      <c r="B930" s="1432"/>
      <c r="C930" s="1433"/>
      <c r="D930" s="1433"/>
      <c r="E930" s="1432"/>
      <c r="F930" s="1432"/>
      <c r="G930" s="1432"/>
      <c r="H930" s="1432"/>
      <c r="I930" s="1432"/>
      <c r="J930" s="1432"/>
      <c r="K930" s="1432"/>
      <c r="L930" s="1432"/>
      <c r="M930" s="1432"/>
      <c r="N930" s="1432"/>
      <c r="O930" s="1433"/>
      <c r="P930" s="1432"/>
      <c r="Q930" s="1432"/>
      <c r="R930" s="1432"/>
      <c r="S930" s="1432"/>
      <c r="T930" s="1432"/>
      <c r="U930" s="1432"/>
      <c r="V930" s="1432"/>
      <c r="W930" s="1432"/>
      <c r="X930" s="1432"/>
      <c r="Y930" s="1432"/>
      <c r="Z930" s="1432"/>
    </row>
    <row r="931" spans="1:26" ht="15.75" customHeight="1">
      <c r="A931" s="1433"/>
      <c r="B931" s="1432"/>
      <c r="C931" s="1433"/>
      <c r="D931" s="1433"/>
      <c r="E931" s="1432"/>
      <c r="F931" s="1432"/>
      <c r="G931" s="1432"/>
      <c r="H931" s="1432"/>
      <c r="I931" s="1432"/>
      <c r="J931" s="1432"/>
      <c r="K931" s="1432"/>
      <c r="L931" s="1432"/>
      <c r="M931" s="1432"/>
      <c r="N931" s="1432"/>
      <c r="O931" s="1433"/>
      <c r="P931" s="1432"/>
      <c r="Q931" s="1432"/>
      <c r="R931" s="1432"/>
      <c r="S931" s="1432"/>
      <c r="T931" s="1432"/>
      <c r="U931" s="1432"/>
      <c r="V931" s="1432"/>
      <c r="W931" s="1432"/>
      <c r="X931" s="1432"/>
      <c r="Y931" s="1432"/>
      <c r="Z931" s="1432"/>
    </row>
    <row r="932" spans="1:26" ht="15.75" customHeight="1">
      <c r="A932" s="1433"/>
      <c r="B932" s="1432"/>
      <c r="C932" s="1433"/>
      <c r="D932" s="1433"/>
      <c r="E932" s="1432"/>
      <c r="F932" s="1432"/>
      <c r="G932" s="1432"/>
      <c r="H932" s="1432"/>
      <c r="I932" s="1432"/>
      <c r="J932" s="1432"/>
      <c r="K932" s="1432"/>
      <c r="L932" s="1432"/>
      <c r="M932" s="1432"/>
      <c r="N932" s="1432"/>
      <c r="O932" s="1433"/>
      <c r="P932" s="1432"/>
      <c r="Q932" s="1432"/>
      <c r="R932" s="1432"/>
      <c r="S932" s="1432"/>
      <c r="T932" s="1432"/>
      <c r="U932" s="1432"/>
      <c r="V932" s="1432"/>
      <c r="W932" s="1432"/>
      <c r="X932" s="1432"/>
      <c r="Y932" s="1432"/>
      <c r="Z932" s="1432"/>
    </row>
    <row r="933" spans="1:26" ht="15.75" customHeight="1">
      <c r="A933" s="1433"/>
      <c r="B933" s="1432"/>
      <c r="C933" s="1433"/>
      <c r="D933" s="1433"/>
      <c r="E933" s="1432"/>
      <c r="F933" s="1432"/>
      <c r="G933" s="1432"/>
      <c r="H933" s="1432"/>
      <c r="I933" s="1432"/>
      <c r="J933" s="1432"/>
      <c r="K933" s="1432"/>
      <c r="L933" s="1432"/>
      <c r="M933" s="1432"/>
      <c r="N933" s="1432"/>
      <c r="O933" s="1433"/>
      <c r="P933" s="1432"/>
      <c r="Q933" s="1432"/>
      <c r="R933" s="1432"/>
      <c r="S933" s="1432"/>
      <c r="T933" s="1432"/>
      <c r="U933" s="1432"/>
      <c r="V933" s="1432"/>
      <c r="W933" s="1432"/>
      <c r="X933" s="1432"/>
      <c r="Y933" s="1432"/>
      <c r="Z933" s="1432"/>
    </row>
    <row r="934" spans="1:26" ht="15.75" customHeight="1">
      <c r="A934" s="1433"/>
      <c r="B934" s="1432"/>
      <c r="C934" s="1433"/>
      <c r="D934" s="1433"/>
      <c r="E934" s="1432"/>
      <c r="F934" s="1432"/>
      <c r="G934" s="1432"/>
      <c r="H934" s="1432"/>
      <c r="I934" s="1432"/>
      <c r="J934" s="1432"/>
      <c r="K934" s="1432"/>
      <c r="L934" s="1432"/>
      <c r="M934" s="1432"/>
      <c r="N934" s="1432"/>
      <c r="O934" s="1433"/>
      <c r="P934" s="1432"/>
      <c r="Q934" s="1432"/>
      <c r="R934" s="1432"/>
      <c r="S934" s="1432"/>
      <c r="T934" s="1432"/>
      <c r="U934" s="1432"/>
      <c r="V934" s="1432"/>
      <c r="W934" s="1432"/>
      <c r="X934" s="1432"/>
      <c r="Y934" s="1432"/>
      <c r="Z934" s="1432"/>
    </row>
    <row r="935" spans="1:26" ht="15.75" customHeight="1">
      <c r="A935" s="1433"/>
      <c r="B935" s="1432"/>
      <c r="C935" s="1433"/>
      <c r="D935" s="1433"/>
      <c r="E935" s="1432"/>
      <c r="F935" s="1432"/>
      <c r="G935" s="1432"/>
      <c r="H935" s="1432"/>
      <c r="I935" s="1432"/>
      <c r="J935" s="1432"/>
      <c r="K935" s="1432"/>
      <c r="L935" s="1432"/>
      <c r="M935" s="1432"/>
      <c r="N935" s="1432"/>
      <c r="O935" s="1433"/>
      <c r="P935" s="1432"/>
      <c r="Q935" s="1432"/>
      <c r="R935" s="1432"/>
      <c r="S935" s="1432"/>
      <c r="T935" s="1432"/>
      <c r="U935" s="1432"/>
      <c r="V935" s="1432"/>
      <c r="W935" s="1432"/>
      <c r="X935" s="1432"/>
      <c r="Y935" s="1432"/>
      <c r="Z935" s="1432"/>
    </row>
    <row r="936" spans="1:26" ht="15.75" customHeight="1">
      <c r="A936" s="1433"/>
      <c r="B936" s="1432"/>
      <c r="C936" s="1433"/>
      <c r="D936" s="1433"/>
      <c r="E936" s="1432"/>
      <c r="F936" s="1432"/>
      <c r="G936" s="1432"/>
      <c r="H936" s="1432"/>
      <c r="I936" s="1432"/>
      <c r="J936" s="1432"/>
      <c r="K936" s="1432"/>
      <c r="L936" s="1432"/>
      <c r="M936" s="1432"/>
      <c r="N936" s="1432"/>
      <c r="O936" s="1433"/>
      <c r="P936" s="1432"/>
      <c r="Q936" s="1432"/>
      <c r="R936" s="1432"/>
      <c r="S936" s="1432"/>
      <c r="T936" s="1432"/>
      <c r="U936" s="1432"/>
      <c r="V936" s="1432"/>
      <c r="W936" s="1432"/>
      <c r="X936" s="1432"/>
      <c r="Y936" s="1432"/>
      <c r="Z936" s="1432"/>
    </row>
    <row r="937" spans="1:26" ht="15.75" customHeight="1">
      <c r="A937" s="1433"/>
      <c r="B937" s="1432"/>
      <c r="C937" s="1433"/>
      <c r="D937" s="1433"/>
      <c r="E937" s="1432"/>
      <c r="F937" s="1432"/>
      <c r="G937" s="1432"/>
      <c r="H937" s="1432"/>
      <c r="I937" s="1432"/>
      <c r="J937" s="1432"/>
      <c r="K937" s="1432"/>
      <c r="L937" s="1432"/>
      <c r="M937" s="1432"/>
      <c r="N937" s="1432"/>
      <c r="O937" s="1433"/>
      <c r="P937" s="1432"/>
      <c r="Q937" s="1432"/>
      <c r="R937" s="1432"/>
      <c r="S937" s="1432"/>
      <c r="T937" s="1432"/>
      <c r="U937" s="1432"/>
      <c r="V937" s="1432"/>
      <c r="W937" s="1432"/>
      <c r="X937" s="1432"/>
      <c r="Y937" s="1432"/>
      <c r="Z937" s="1432"/>
    </row>
    <row r="938" spans="1:26" ht="15.75" customHeight="1">
      <c r="A938" s="1433"/>
      <c r="B938" s="1432"/>
      <c r="C938" s="1433"/>
      <c r="D938" s="1433"/>
      <c r="E938" s="1432"/>
      <c r="F938" s="1432"/>
      <c r="G938" s="1432"/>
      <c r="H938" s="1432"/>
      <c r="I938" s="1432"/>
      <c r="J938" s="1432"/>
      <c r="K938" s="1432"/>
      <c r="L938" s="1432"/>
      <c r="M938" s="1432"/>
      <c r="N938" s="1432"/>
      <c r="O938" s="1433"/>
      <c r="P938" s="1432"/>
      <c r="Q938" s="1432"/>
      <c r="R938" s="1432"/>
      <c r="S938" s="1432"/>
      <c r="T938" s="1432"/>
      <c r="U938" s="1432"/>
      <c r="V938" s="1432"/>
      <c r="W938" s="1432"/>
      <c r="X938" s="1432"/>
      <c r="Y938" s="1432"/>
      <c r="Z938" s="1432"/>
    </row>
    <row r="939" spans="1:26" ht="15.75" customHeight="1">
      <c r="A939" s="1433"/>
      <c r="B939" s="1432"/>
      <c r="C939" s="1433"/>
      <c r="D939" s="1433"/>
      <c r="E939" s="1432"/>
      <c r="F939" s="1432"/>
      <c r="G939" s="1432"/>
      <c r="H939" s="1432"/>
      <c r="I939" s="1432"/>
      <c r="J939" s="1432"/>
      <c r="K939" s="1432"/>
      <c r="L939" s="1432"/>
      <c r="M939" s="1432"/>
      <c r="N939" s="1432"/>
      <c r="O939" s="1433"/>
      <c r="P939" s="1432"/>
      <c r="Q939" s="1432"/>
      <c r="R939" s="1432"/>
      <c r="S939" s="1432"/>
      <c r="T939" s="1432"/>
      <c r="U939" s="1432"/>
      <c r="V939" s="1432"/>
      <c r="W939" s="1432"/>
      <c r="X939" s="1432"/>
      <c r="Y939" s="1432"/>
      <c r="Z939" s="1432"/>
    </row>
    <row r="940" spans="1:26" ht="15.75" customHeight="1">
      <c r="A940" s="1433"/>
      <c r="B940" s="1432"/>
      <c r="C940" s="1433"/>
      <c r="D940" s="1433"/>
      <c r="E940" s="1432"/>
      <c r="F940" s="1432"/>
      <c r="G940" s="1432"/>
      <c r="H940" s="1432"/>
      <c r="I940" s="1432"/>
      <c r="J940" s="1432"/>
      <c r="K940" s="1432"/>
      <c r="L940" s="1432"/>
      <c r="M940" s="1432"/>
      <c r="N940" s="1432"/>
      <c r="O940" s="1433"/>
      <c r="P940" s="1432"/>
      <c r="Q940" s="1432"/>
      <c r="R940" s="1432"/>
      <c r="S940" s="1432"/>
      <c r="T940" s="1432"/>
      <c r="U940" s="1432"/>
      <c r="V940" s="1432"/>
      <c r="W940" s="1432"/>
      <c r="X940" s="1432"/>
      <c r="Y940" s="1432"/>
      <c r="Z940" s="1432"/>
    </row>
    <row r="941" spans="1:26" ht="15.75" customHeight="1">
      <c r="A941" s="1433"/>
      <c r="B941" s="1432"/>
      <c r="C941" s="1433"/>
      <c r="D941" s="1433"/>
      <c r="E941" s="1432"/>
      <c r="F941" s="1432"/>
      <c r="G941" s="1432"/>
      <c r="H941" s="1432"/>
      <c r="I941" s="1432"/>
      <c r="J941" s="1432"/>
      <c r="K941" s="1432"/>
      <c r="L941" s="1432"/>
      <c r="M941" s="1432"/>
      <c r="N941" s="1432"/>
      <c r="O941" s="1433"/>
      <c r="P941" s="1432"/>
      <c r="Q941" s="1432"/>
      <c r="R941" s="1432"/>
      <c r="S941" s="1432"/>
      <c r="T941" s="1432"/>
      <c r="U941" s="1432"/>
      <c r="V941" s="1432"/>
      <c r="W941" s="1432"/>
      <c r="X941" s="1432"/>
      <c r="Y941" s="1432"/>
      <c r="Z941" s="1432"/>
    </row>
    <row r="942" spans="1:26" ht="15.75" customHeight="1">
      <c r="A942" s="1433"/>
      <c r="B942" s="1432"/>
      <c r="C942" s="1433"/>
      <c r="D942" s="1433"/>
      <c r="E942" s="1432"/>
      <c r="F942" s="1432"/>
      <c r="G942" s="1432"/>
      <c r="H942" s="1432"/>
      <c r="I942" s="1432"/>
      <c r="J942" s="1432"/>
      <c r="K942" s="1432"/>
      <c r="L942" s="1432"/>
      <c r="M942" s="1432"/>
      <c r="N942" s="1432"/>
      <c r="O942" s="1433"/>
      <c r="P942" s="1432"/>
      <c r="Q942" s="1432"/>
      <c r="R942" s="1432"/>
      <c r="S942" s="1432"/>
      <c r="T942" s="1432"/>
      <c r="U942" s="1432"/>
      <c r="V942" s="1432"/>
      <c r="W942" s="1432"/>
      <c r="X942" s="1432"/>
      <c r="Y942" s="1432"/>
      <c r="Z942" s="1432"/>
    </row>
    <row r="943" spans="1:26" ht="15.75" customHeight="1">
      <c r="A943" s="1433"/>
      <c r="B943" s="1432"/>
      <c r="C943" s="1433"/>
      <c r="D943" s="1433"/>
      <c r="E943" s="1432"/>
      <c r="F943" s="1432"/>
      <c r="G943" s="1432"/>
      <c r="H943" s="1432"/>
      <c r="I943" s="1432"/>
      <c r="J943" s="1432"/>
      <c r="K943" s="1432"/>
      <c r="L943" s="1432"/>
      <c r="M943" s="1432"/>
      <c r="N943" s="1432"/>
      <c r="O943" s="1433"/>
      <c r="P943" s="1432"/>
      <c r="Q943" s="1432"/>
      <c r="R943" s="1432"/>
      <c r="S943" s="1432"/>
      <c r="T943" s="1432"/>
      <c r="U943" s="1432"/>
      <c r="V943" s="1432"/>
      <c r="W943" s="1432"/>
      <c r="X943" s="1432"/>
      <c r="Y943" s="1432"/>
      <c r="Z943" s="1432"/>
    </row>
    <row r="944" spans="1:26" ht="15.75" customHeight="1">
      <c r="A944" s="1433"/>
      <c r="B944" s="1432"/>
      <c r="C944" s="1433"/>
      <c r="D944" s="1433"/>
      <c r="E944" s="1432"/>
      <c r="F944" s="1432"/>
      <c r="G944" s="1432"/>
      <c r="H944" s="1432"/>
      <c r="I944" s="1432"/>
      <c r="J944" s="1432"/>
      <c r="K944" s="1432"/>
      <c r="L944" s="1432"/>
      <c r="M944" s="1432"/>
      <c r="N944" s="1432"/>
      <c r="O944" s="1433"/>
      <c r="P944" s="1432"/>
      <c r="Q944" s="1432"/>
      <c r="R944" s="1432"/>
      <c r="S944" s="1432"/>
      <c r="T944" s="1432"/>
      <c r="U944" s="1432"/>
      <c r="V944" s="1432"/>
      <c r="W944" s="1432"/>
      <c r="X944" s="1432"/>
      <c r="Y944" s="1432"/>
      <c r="Z944" s="1432"/>
    </row>
    <row r="945" spans="1:26" ht="15.75" customHeight="1">
      <c r="A945" s="1433"/>
      <c r="B945" s="1432"/>
      <c r="C945" s="1433"/>
      <c r="D945" s="1433"/>
      <c r="E945" s="1432"/>
      <c r="F945" s="1432"/>
      <c r="G945" s="1432"/>
      <c r="H945" s="1432"/>
      <c r="I945" s="1432"/>
      <c r="J945" s="1432"/>
      <c r="K945" s="1432"/>
      <c r="L945" s="1432"/>
      <c r="M945" s="1432"/>
      <c r="N945" s="1432"/>
      <c r="O945" s="1433"/>
      <c r="P945" s="1432"/>
      <c r="Q945" s="1432"/>
      <c r="R945" s="1432"/>
      <c r="S945" s="1432"/>
      <c r="T945" s="1432"/>
      <c r="U945" s="1432"/>
      <c r="V945" s="1432"/>
      <c r="W945" s="1432"/>
      <c r="X945" s="1432"/>
      <c r="Y945" s="1432"/>
      <c r="Z945" s="1432"/>
    </row>
    <row r="946" spans="1:26" ht="15.75" customHeight="1">
      <c r="A946" s="1433"/>
      <c r="B946" s="1432"/>
      <c r="C946" s="1433"/>
      <c r="D946" s="1433"/>
      <c r="E946" s="1432"/>
      <c r="F946" s="1432"/>
      <c r="G946" s="1432"/>
      <c r="H946" s="1432"/>
      <c r="I946" s="1432"/>
      <c r="J946" s="1432"/>
      <c r="K946" s="1432"/>
      <c r="L946" s="1432"/>
      <c r="M946" s="1432"/>
      <c r="N946" s="1432"/>
      <c r="O946" s="1433"/>
      <c r="P946" s="1432"/>
      <c r="Q946" s="1432"/>
      <c r="R946" s="1432"/>
      <c r="S946" s="1432"/>
      <c r="T946" s="1432"/>
      <c r="U946" s="1432"/>
      <c r="V946" s="1432"/>
      <c r="W946" s="1432"/>
      <c r="X946" s="1432"/>
      <c r="Y946" s="1432"/>
      <c r="Z946" s="1432"/>
    </row>
    <row r="947" spans="1:26" ht="15.75" customHeight="1">
      <c r="A947" s="1433"/>
      <c r="B947" s="1432"/>
      <c r="C947" s="1433"/>
      <c r="D947" s="1433"/>
      <c r="E947" s="1432"/>
      <c r="F947" s="1432"/>
      <c r="G947" s="1432"/>
      <c r="H947" s="1432"/>
      <c r="I947" s="1432"/>
      <c r="J947" s="1432"/>
      <c r="K947" s="1432"/>
      <c r="L947" s="1432"/>
      <c r="M947" s="1432"/>
      <c r="N947" s="1432"/>
      <c r="O947" s="1433"/>
      <c r="P947" s="1432"/>
      <c r="Q947" s="1432"/>
      <c r="R947" s="1432"/>
      <c r="S947" s="1432"/>
      <c r="T947" s="1432"/>
      <c r="U947" s="1432"/>
      <c r="V947" s="1432"/>
      <c r="W947" s="1432"/>
      <c r="X947" s="1432"/>
      <c r="Y947" s="1432"/>
      <c r="Z947" s="1432"/>
    </row>
    <row r="948" spans="1:26" ht="15.75" customHeight="1">
      <c r="A948" s="1433"/>
      <c r="B948" s="1432"/>
      <c r="C948" s="1433"/>
      <c r="D948" s="1433"/>
      <c r="E948" s="1432"/>
      <c r="F948" s="1432"/>
      <c r="G948" s="1432"/>
      <c r="H948" s="1432"/>
      <c r="I948" s="1432"/>
      <c r="J948" s="1432"/>
      <c r="K948" s="1432"/>
      <c r="L948" s="1432"/>
      <c r="M948" s="1432"/>
      <c r="N948" s="1432"/>
      <c r="O948" s="1433"/>
      <c r="P948" s="1432"/>
      <c r="Q948" s="1432"/>
      <c r="R948" s="1432"/>
      <c r="S948" s="1432"/>
      <c r="T948" s="1432"/>
      <c r="U948" s="1432"/>
      <c r="V948" s="1432"/>
      <c r="W948" s="1432"/>
      <c r="X948" s="1432"/>
      <c r="Y948" s="1432"/>
      <c r="Z948" s="1432"/>
    </row>
    <row r="949" spans="1:26" ht="15.75" customHeight="1">
      <c r="A949" s="1433"/>
      <c r="B949" s="1432"/>
      <c r="C949" s="1433"/>
      <c r="D949" s="1433"/>
      <c r="E949" s="1432"/>
      <c r="F949" s="1432"/>
      <c r="G949" s="1432"/>
      <c r="H949" s="1432"/>
      <c r="I949" s="1432"/>
      <c r="J949" s="1432"/>
      <c r="K949" s="1432"/>
      <c r="L949" s="1432"/>
      <c r="M949" s="1432"/>
      <c r="N949" s="1432"/>
      <c r="O949" s="1433"/>
      <c r="P949" s="1432"/>
      <c r="Q949" s="1432"/>
      <c r="R949" s="1432"/>
      <c r="S949" s="1432"/>
      <c r="T949" s="1432"/>
      <c r="U949" s="1432"/>
      <c r="V949" s="1432"/>
      <c r="W949" s="1432"/>
      <c r="X949" s="1432"/>
      <c r="Y949" s="1432"/>
      <c r="Z949" s="1432"/>
    </row>
    <row r="950" spans="1:26" ht="15.75" customHeight="1">
      <c r="A950" s="1433"/>
      <c r="B950" s="1432"/>
      <c r="C950" s="1433"/>
      <c r="D950" s="1433"/>
      <c r="E950" s="1432"/>
      <c r="F950" s="1432"/>
      <c r="G950" s="1432"/>
      <c r="H950" s="1432"/>
      <c r="I950" s="1432"/>
      <c r="J950" s="1432"/>
      <c r="K950" s="1432"/>
      <c r="L950" s="1432"/>
      <c r="M950" s="1432"/>
      <c r="N950" s="1432"/>
      <c r="O950" s="1433"/>
      <c r="P950" s="1432"/>
      <c r="Q950" s="1432"/>
      <c r="R950" s="1432"/>
      <c r="S950" s="1432"/>
      <c r="T950" s="1432"/>
      <c r="U950" s="1432"/>
      <c r="V950" s="1432"/>
      <c r="W950" s="1432"/>
      <c r="X950" s="1432"/>
      <c r="Y950" s="1432"/>
      <c r="Z950" s="1432"/>
    </row>
    <row r="951" spans="1:26" ht="15.75" customHeight="1">
      <c r="A951" s="1433"/>
      <c r="B951" s="1432"/>
      <c r="C951" s="1433"/>
      <c r="D951" s="1433"/>
      <c r="E951" s="1432"/>
      <c r="F951" s="1432"/>
      <c r="G951" s="1432"/>
      <c r="H951" s="1432"/>
      <c r="I951" s="1432"/>
      <c r="J951" s="1432"/>
      <c r="K951" s="1432"/>
      <c r="L951" s="1432"/>
      <c r="M951" s="1432"/>
      <c r="N951" s="1432"/>
      <c r="O951" s="1433"/>
      <c r="P951" s="1432"/>
      <c r="Q951" s="1432"/>
      <c r="R951" s="1432"/>
      <c r="S951" s="1432"/>
      <c r="T951" s="1432"/>
      <c r="U951" s="1432"/>
      <c r="V951" s="1432"/>
      <c r="W951" s="1432"/>
      <c r="X951" s="1432"/>
      <c r="Y951" s="1432"/>
      <c r="Z951" s="1432"/>
    </row>
    <row r="952" spans="1:26" ht="15.75" customHeight="1">
      <c r="A952" s="1433"/>
      <c r="B952" s="1432"/>
      <c r="C952" s="1433"/>
      <c r="D952" s="1433"/>
      <c r="E952" s="1432"/>
      <c r="F952" s="1432"/>
      <c r="G952" s="1432"/>
      <c r="H952" s="1432"/>
      <c r="I952" s="1432"/>
      <c r="J952" s="1432"/>
      <c r="K952" s="1432"/>
      <c r="L952" s="1432"/>
      <c r="M952" s="1432"/>
      <c r="N952" s="1432"/>
      <c r="O952" s="1433"/>
      <c r="P952" s="1432"/>
      <c r="Q952" s="1432"/>
      <c r="R952" s="1432"/>
      <c r="S952" s="1432"/>
      <c r="T952" s="1432"/>
      <c r="U952" s="1432"/>
      <c r="V952" s="1432"/>
      <c r="W952" s="1432"/>
      <c r="X952" s="1432"/>
      <c r="Y952" s="1432"/>
      <c r="Z952" s="1432"/>
    </row>
    <row r="953" spans="1:26" ht="15.75" customHeight="1">
      <c r="A953" s="1433"/>
      <c r="B953" s="1432"/>
      <c r="C953" s="1433"/>
      <c r="D953" s="1433"/>
      <c r="E953" s="1432"/>
      <c r="F953" s="1432"/>
      <c r="G953" s="1432"/>
      <c r="H953" s="1432"/>
      <c r="I953" s="1432"/>
      <c r="J953" s="1432"/>
      <c r="K953" s="1432"/>
      <c r="L953" s="1432"/>
      <c r="M953" s="1432"/>
      <c r="N953" s="1432"/>
      <c r="O953" s="1433"/>
      <c r="P953" s="1432"/>
      <c r="Q953" s="1432"/>
      <c r="R953" s="1432"/>
      <c r="S953" s="1432"/>
      <c r="T953" s="1432"/>
      <c r="U953" s="1432"/>
      <c r="V953" s="1432"/>
      <c r="W953" s="1432"/>
      <c r="X953" s="1432"/>
      <c r="Y953" s="1432"/>
      <c r="Z953" s="1432"/>
    </row>
    <row r="954" spans="1:26" ht="15.75" customHeight="1">
      <c r="A954" s="1433"/>
      <c r="B954" s="1432"/>
      <c r="C954" s="1433"/>
      <c r="D954" s="1433"/>
      <c r="E954" s="1432"/>
      <c r="F954" s="1432"/>
      <c r="G954" s="1432"/>
      <c r="H954" s="1432"/>
      <c r="I954" s="1432"/>
      <c r="J954" s="1432"/>
      <c r="K954" s="1432"/>
      <c r="L954" s="1432"/>
      <c r="M954" s="1432"/>
      <c r="N954" s="1432"/>
      <c r="O954" s="1433"/>
      <c r="P954" s="1432"/>
      <c r="Q954" s="1432"/>
      <c r="R954" s="1432"/>
      <c r="S954" s="1432"/>
      <c r="T954" s="1432"/>
      <c r="U954" s="1432"/>
      <c r="V954" s="1432"/>
      <c r="W954" s="1432"/>
      <c r="X954" s="1432"/>
      <c r="Y954" s="1432"/>
      <c r="Z954" s="1432"/>
    </row>
    <row r="955" spans="1:26" ht="15.75" customHeight="1">
      <c r="A955" s="1433"/>
      <c r="B955" s="1432"/>
      <c r="C955" s="1433"/>
      <c r="D955" s="1433"/>
      <c r="E955" s="1432"/>
      <c r="F955" s="1432"/>
      <c r="G955" s="1432"/>
      <c r="H955" s="1432"/>
      <c r="I955" s="1432"/>
      <c r="J955" s="1432"/>
      <c r="K955" s="1432"/>
      <c r="L955" s="1432"/>
      <c r="M955" s="1432"/>
      <c r="N955" s="1432"/>
      <c r="O955" s="1433"/>
      <c r="P955" s="1432"/>
      <c r="Q955" s="1432"/>
      <c r="R955" s="1432"/>
      <c r="S955" s="1432"/>
      <c r="T955" s="1432"/>
      <c r="U955" s="1432"/>
      <c r="V955" s="1432"/>
      <c r="W955" s="1432"/>
      <c r="X955" s="1432"/>
      <c r="Y955" s="1432"/>
      <c r="Z955" s="1432"/>
    </row>
    <row r="956" spans="1:26" ht="15.75" customHeight="1">
      <c r="A956" s="1433"/>
      <c r="B956" s="1432"/>
      <c r="C956" s="1433"/>
      <c r="D956" s="1433"/>
      <c r="E956" s="1432"/>
      <c r="F956" s="1432"/>
      <c r="G956" s="1432"/>
      <c r="H956" s="1432"/>
      <c r="I956" s="1432"/>
      <c r="J956" s="1432"/>
      <c r="K956" s="1432"/>
      <c r="L956" s="1432"/>
      <c r="M956" s="1432"/>
      <c r="N956" s="1432"/>
      <c r="O956" s="1433"/>
      <c r="P956" s="1432"/>
      <c r="Q956" s="1432"/>
      <c r="R956" s="1432"/>
      <c r="S956" s="1432"/>
      <c r="T956" s="1432"/>
      <c r="U956" s="1432"/>
      <c r="V956" s="1432"/>
      <c r="W956" s="1432"/>
      <c r="X956" s="1432"/>
      <c r="Y956" s="1432"/>
      <c r="Z956" s="1432"/>
    </row>
    <row r="957" spans="1:26" ht="15.75" customHeight="1">
      <c r="A957" s="1433"/>
      <c r="B957" s="1432"/>
      <c r="C957" s="1433"/>
      <c r="D957" s="1433"/>
      <c r="E957" s="1432"/>
      <c r="F957" s="1432"/>
      <c r="G957" s="1432"/>
      <c r="H957" s="1432"/>
      <c r="I957" s="1432"/>
      <c r="J957" s="1432"/>
      <c r="K957" s="1432"/>
      <c r="L957" s="1432"/>
      <c r="M957" s="1432"/>
      <c r="N957" s="1432"/>
      <c r="O957" s="1433"/>
      <c r="P957" s="1432"/>
      <c r="Q957" s="1432"/>
      <c r="R957" s="1432"/>
      <c r="S957" s="1432"/>
      <c r="T957" s="1432"/>
      <c r="U957" s="1432"/>
      <c r="V957" s="1432"/>
      <c r="W957" s="1432"/>
      <c r="X957" s="1432"/>
      <c r="Y957" s="1432"/>
      <c r="Z957" s="1432"/>
    </row>
    <row r="958" spans="1:26" ht="15.75" customHeight="1">
      <c r="A958" s="1433"/>
      <c r="B958" s="1432"/>
      <c r="C958" s="1433"/>
      <c r="D958" s="1433"/>
      <c r="E958" s="1432"/>
      <c r="F958" s="1432"/>
      <c r="G958" s="1432"/>
      <c r="H958" s="1432"/>
      <c r="I958" s="1432"/>
      <c r="J958" s="1432"/>
      <c r="K958" s="1432"/>
      <c r="L958" s="1432"/>
      <c r="M958" s="1432"/>
      <c r="N958" s="1432"/>
      <c r="O958" s="1433"/>
      <c r="P958" s="1432"/>
      <c r="Q958" s="1432"/>
      <c r="R958" s="1432"/>
      <c r="S958" s="1432"/>
      <c r="T958" s="1432"/>
      <c r="U958" s="1432"/>
      <c r="V958" s="1432"/>
      <c r="W958" s="1432"/>
      <c r="X958" s="1432"/>
      <c r="Y958" s="1432"/>
      <c r="Z958" s="1432"/>
    </row>
    <row r="959" spans="1:26" ht="15.75" customHeight="1">
      <c r="A959" s="1433"/>
      <c r="B959" s="1432"/>
      <c r="C959" s="1433"/>
      <c r="D959" s="1433"/>
      <c r="E959" s="1432"/>
      <c r="F959" s="1432"/>
      <c r="G959" s="1432"/>
      <c r="H959" s="1432"/>
      <c r="I959" s="1432"/>
      <c r="J959" s="1432"/>
      <c r="K959" s="1432"/>
      <c r="L959" s="1432"/>
      <c r="M959" s="1432"/>
      <c r="N959" s="1432"/>
      <c r="O959" s="1433"/>
      <c r="P959" s="1432"/>
      <c r="Q959" s="1432"/>
      <c r="R959" s="1432"/>
      <c r="S959" s="1432"/>
      <c r="T959" s="1432"/>
      <c r="U959" s="1432"/>
      <c r="V959" s="1432"/>
      <c r="W959" s="1432"/>
      <c r="X959" s="1432"/>
      <c r="Y959" s="1432"/>
      <c r="Z959" s="1432"/>
    </row>
    <row r="960" spans="1:26" ht="15.75" customHeight="1">
      <c r="A960" s="1433"/>
      <c r="B960" s="1432"/>
      <c r="C960" s="1433"/>
      <c r="D960" s="1433"/>
      <c r="E960" s="1432"/>
      <c r="F960" s="1432"/>
      <c r="G960" s="1432"/>
      <c r="H960" s="1432"/>
      <c r="I960" s="1432"/>
      <c r="J960" s="1432"/>
      <c r="K960" s="1432"/>
      <c r="L960" s="1432"/>
      <c r="M960" s="1432"/>
      <c r="N960" s="1432"/>
      <c r="O960" s="1433"/>
      <c r="P960" s="1432"/>
      <c r="Q960" s="1432"/>
      <c r="R960" s="1432"/>
      <c r="S960" s="1432"/>
      <c r="T960" s="1432"/>
      <c r="U960" s="1432"/>
      <c r="V960" s="1432"/>
      <c r="W960" s="1432"/>
      <c r="X960" s="1432"/>
      <c r="Y960" s="1432"/>
      <c r="Z960" s="1432"/>
    </row>
    <row r="961" spans="1:26" ht="15.75" customHeight="1">
      <c r="A961" s="1433"/>
      <c r="B961" s="1432"/>
      <c r="C961" s="1433"/>
      <c r="D961" s="1433"/>
      <c r="E961" s="1432"/>
      <c r="F961" s="1432"/>
      <c r="G961" s="1432"/>
      <c r="H961" s="1432"/>
      <c r="I961" s="1432"/>
      <c r="J961" s="1432"/>
      <c r="K961" s="1432"/>
      <c r="L961" s="1432"/>
      <c r="M961" s="1432"/>
      <c r="N961" s="1432"/>
      <c r="O961" s="1433"/>
      <c r="P961" s="1432"/>
      <c r="Q961" s="1432"/>
      <c r="R961" s="1432"/>
      <c r="S961" s="1432"/>
      <c r="T961" s="1432"/>
      <c r="U961" s="1432"/>
      <c r="V961" s="1432"/>
      <c r="W961" s="1432"/>
      <c r="X961" s="1432"/>
      <c r="Y961" s="1432"/>
      <c r="Z961" s="1432"/>
    </row>
    <row r="962" spans="1:26" ht="15.75" customHeight="1">
      <c r="A962" s="1433"/>
      <c r="B962" s="1432"/>
      <c r="C962" s="1433"/>
      <c r="D962" s="1433"/>
      <c r="E962" s="1432"/>
      <c r="F962" s="1432"/>
      <c r="G962" s="1432"/>
      <c r="H962" s="1432"/>
      <c r="I962" s="1432"/>
      <c r="J962" s="1432"/>
      <c r="K962" s="1432"/>
      <c r="L962" s="1432"/>
      <c r="M962" s="1432"/>
      <c r="N962" s="1432"/>
      <c r="O962" s="1433"/>
      <c r="P962" s="1432"/>
      <c r="Q962" s="1432"/>
      <c r="R962" s="1432"/>
      <c r="S962" s="1432"/>
      <c r="T962" s="1432"/>
      <c r="U962" s="1432"/>
      <c r="V962" s="1432"/>
      <c r="W962" s="1432"/>
      <c r="X962" s="1432"/>
      <c r="Y962" s="1432"/>
      <c r="Z962" s="1432"/>
    </row>
    <row r="963" spans="1:26" ht="15.75" customHeight="1">
      <c r="A963" s="1433"/>
      <c r="B963" s="1432"/>
      <c r="C963" s="1433"/>
      <c r="D963" s="1433"/>
      <c r="E963" s="1432"/>
      <c r="F963" s="1432"/>
      <c r="G963" s="1432"/>
      <c r="H963" s="1432"/>
      <c r="I963" s="1432"/>
      <c r="J963" s="1432"/>
      <c r="K963" s="1432"/>
      <c r="L963" s="1432"/>
      <c r="M963" s="1432"/>
      <c r="N963" s="1432"/>
      <c r="O963" s="1433"/>
      <c r="P963" s="1432"/>
      <c r="Q963" s="1432"/>
      <c r="R963" s="1432"/>
      <c r="S963" s="1432"/>
      <c r="T963" s="1432"/>
      <c r="U963" s="1432"/>
      <c r="V963" s="1432"/>
      <c r="W963" s="1432"/>
      <c r="X963" s="1432"/>
      <c r="Y963" s="1432"/>
      <c r="Z963" s="1432"/>
    </row>
    <row r="964" spans="1:26" ht="15.75" customHeight="1">
      <c r="A964" s="1433"/>
      <c r="B964" s="1432"/>
      <c r="C964" s="1433"/>
      <c r="D964" s="1433"/>
      <c r="E964" s="1432"/>
      <c r="F964" s="1432"/>
      <c r="G964" s="1432"/>
      <c r="H964" s="1432"/>
      <c r="I964" s="1432"/>
      <c r="J964" s="1432"/>
      <c r="K964" s="1432"/>
      <c r="L964" s="1432"/>
      <c r="M964" s="1432"/>
      <c r="N964" s="1432"/>
      <c r="O964" s="1433"/>
      <c r="P964" s="1432"/>
      <c r="Q964" s="1432"/>
      <c r="R964" s="1432"/>
      <c r="S964" s="1432"/>
      <c r="T964" s="1432"/>
      <c r="U964" s="1432"/>
      <c r="V964" s="1432"/>
      <c r="W964" s="1432"/>
      <c r="X964" s="1432"/>
      <c r="Y964" s="1432"/>
      <c r="Z964" s="1432"/>
    </row>
    <row r="965" spans="1:26" ht="15.75" customHeight="1">
      <c r="A965" s="1433"/>
      <c r="B965" s="1432"/>
      <c r="C965" s="1433"/>
      <c r="D965" s="1433"/>
      <c r="E965" s="1432"/>
      <c r="F965" s="1432"/>
      <c r="G965" s="1432"/>
      <c r="H965" s="1432"/>
      <c r="I965" s="1432"/>
      <c r="J965" s="1432"/>
      <c r="K965" s="1432"/>
      <c r="L965" s="1432"/>
      <c r="M965" s="1432"/>
      <c r="N965" s="1432"/>
      <c r="O965" s="1433"/>
      <c r="P965" s="1432"/>
      <c r="Q965" s="1432"/>
      <c r="R965" s="1432"/>
      <c r="S965" s="1432"/>
      <c r="T965" s="1432"/>
      <c r="U965" s="1432"/>
      <c r="V965" s="1432"/>
      <c r="W965" s="1432"/>
      <c r="X965" s="1432"/>
      <c r="Y965" s="1432"/>
      <c r="Z965" s="1432"/>
    </row>
    <row r="966" spans="1:26" ht="15.75" customHeight="1">
      <c r="A966" s="1433"/>
      <c r="B966" s="1432"/>
      <c r="C966" s="1433"/>
      <c r="D966" s="1433"/>
      <c r="E966" s="1432"/>
      <c r="F966" s="1432"/>
      <c r="G966" s="1432"/>
      <c r="H966" s="1432"/>
      <c r="I966" s="1432"/>
      <c r="J966" s="1432"/>
      <c r="K966" s="1432"/>
      <c r="L966" s="1432"/>
      <c r="M966" s="1432"/>
      <c r="N966" s="1432"/>
      <c r="O966" s="1433"/>
      <c r="P966" s="1432"/>
      <c r="Q966" s="1432"/>
      <c r="R966" s="1432"/>
      <c r="S966" s="1432"/>
      <c r="T966" s="1432"/>
      <c r="U966" s="1432"/>
      <c r="V966" s="1432"/>
      <c r="W966" s="1432"/>
      <c r="X966" s="1432"/>
      <c r="Y966" s="1432"/>
      <c r="Z966" s="1432"/>
    </row>
    <row r="967" spans="1:26" ht="15.75" customHeight="1">
      <c r="A967" s="1433"/>
      <c r="B967" s="1432"/>
      <c r="C967" s="1433"/>
      <c r="D967" s="1433"/>
      <c r="E967" s="1432"/>
      <c r="F967" s="1432"/>
      <c r="G967" s="1432"/>
      <c r="H967" s="1432"/>
      <c r="I967" s="1432"/>
      <c r="J967" s="1432"/>
      <c r="K967" s="1432"/>
      <c r="L967" s="1432"/>
      <c r="M967" s="1432"/>
      <c r="N967" s="1432"/>
      <c r="O967" s="1433"/>
      <c r="P967" s="1432"/>
      <c r="Q967" s="1432"/>
      <c r="R967" s="1432"/>
      <c r="S967" s="1432"/>
      <c r="T967" s="1432"/>
      <c r="U967" s="1432"/>
      <c r="V967" s="1432"/>
      <c r="W967" s="1432"/>
      <c r="X967" s="1432"/>
      <c r="Y967" s="1432"/>
      <c r="Z967" s="1432"/>
    </row>
    <row r="968" spans="1:26" ht="15.75" customHeight="1">
      <c r="A968" s="1433"/>
      <c r="B968" s="1432"/>
      <c r="C968" s="1433"/>
      <c r="D968" s="1433"/>
      <c r="E968" s="1432"/>
      <c r="F968" s="1432"/>
      <c r="G968" s="1432"/>
      <c r="H968" s="1432"/>
      <c r="I968" s="1432"/>
      <c r="J968" s="1432"/>
      <c r="K968" s="1432"/>
      <c r="L968" s="1432"/>
      <c r="M968" s="1432"/>
      <c r="N968" s="1432"/>
      <c r="O968" s="1433"/>
      <c r="P968" s="1432"/>
      <c r="Q968" s="1432"/>
      <c r="R968" s="1432"/>
      <c r="S968" s="1432"/>
      <c r="T968" s="1432"/>
      <c r="U968" s="1432"/>
      <c r="V968" s="1432"/>
      <c r="W968" s="1432"/>
      <c r="X968" s="1432"/>
      <c r="Y968" s="1432"/>
      <c r="Z968" s="1432"/>
    </row>
    <row r="969" spans="1:26" ht="15.75" customHeight="1">
      <c r="A969" s="1433"/>
      <c r="B969" s="1432"/>
      <c r="C969" s="1433"/>
      <c r="D969" s="1433"/>
      <c r="E969" s="1432"/>
      <c r="F969" s="1432"/>
      <c r="G969" s="1432"/>
      <c r="H969" s="1432"/>
      <c r="I969" s="1432"/>
      <c r="J969" s="1432"/>
      <c r="K969" s="1432"/>
      <c r="L969" s="1432"/>
      <c r="M969" s="1432"/>
      <c r="N969" s="1432"/>
      <c r="O969" s="1433"/>
      <c r="P969" s="1432"/>
      <c r="Q969" s="1432"/>
      <c r="R969" s="1432"/>
      <c r="S969" s="1432"/>
      <c r="T969" s="1432"/>
      <c r="U969" s="1432"/>
      <c r="V969" s="1432"/>
      <c r="W969" s="1432"/>
      <c r="X969" s="1432"/>
      <c r="Y969" s="1432"/>
      <c r="Z969" s="1432"/>
    </row>
    <row r="970" spans="1:26" ht="15.75" customHeight="1">
      <c r="A970" s="1433"/>
      <c r="B970" s="1432"/>
      <c r="C970" s="1433"/>
      <c r="D970" s="1433"/>
      <c r="E970" s="1432"/>
      <c r="F970" s="1432"/>
      <c r="G970" s="1432"/>
      <c r="H970" s="1432"/>
      <c r="I970" s="1432"/>
      <c r="J970" s="1432"/>
      <c r="K970" s="1432"/>
      <c r="L970" s="1432"/>
      <c r="M970" s="1432"/>
      <c r="N970" s="1432"/>
      <c r="O970" s="1433"/>
      <c r="P970" s="1432"/>
      <c r="Q970" s="1432"/>
      <c r="R970" s="1432"/>
      <c r="S970" s="1432"/>
      <c r="T970" s="1432"/>
      <c r="U970" s="1432"/>
      <c r="V970" s="1432"/>
      <c r="W970" s="1432"/>
      <c r="X970" s="1432"/>
      <c r="Y970" s="1432"/>
      <c r="Z970" s="1432"/>
    </row>
    <row r="971" spans="1:26" ht="15.75" customHeight="1">
      <c r="A971" s="1433"/>
      <c r="B971" s="1432"/>
      <c r="C971" s="1433"/>
      <c r="D971" s="1433"/>
      <c r="E971" s="1432"/>
      <c r="F971" s="1432"/>
      <c r="G971" s="1432"/>
      <c r="H971" s="1432"/>
      <c r="I971" s="1432"/>
      <c r="J971" s="1432"/>
      <c r="K971" s="1432"/>
      <c r="L971" s="1432"/>
      <c r="M971" s="1432"/>
      <c r="N971" s="1432"/>
      <c r="O971" s="1433"/>
      <c r="P971" s="1432"/>
      <c r="Q971" s="1432"/>
      <c r="R971" s="1432"/>
      <c r="S971" s="1432"/>
      <c r="T971" s="1432"/>
      <c r="U971" s="1432"/>
      <c r="V971" s="1432"/>
      <c r="W971" s="1432"/>
      <c r="X971" s="1432"/>
      <c r="Y971" s="1432"/>
      <c r="Z971" s="1432"/>
    </row>
    <row r="972" spans="1:26" ht="15.75" customHeight="1">
      <c r="A972" s="1433"/>
      <c r="B972" s="1432"/>
      <c r="C972" s="1433"/>
      <c r="D972" s="1433"/>
      <c r="E972" s="1432"/>
      <c r="F972" s="1432"/>
      <c r="G972" s="1432"/>
      <c r="H972" s="1432"/>
      <c r="I972" s="1432"/>
      <c r="J972" s="1432"/>
      <c r="K972" s="1432"/>
      <c r="L972" s="1432"/>
      <c r="M972" s="1432"/>
      <c r="N972" s="1432"/>
      <c r="O972" s="1433"/>
      <c r="P972" s="1432"/>
      <c r="Q972" s="1432"/>
      <c r="R972" s="1432"/>
      <c r="S972" s="1432"/>
      <c r="T972" s="1432"/>
      <c r="U972" s="1432"/>
      <c r="V972" s="1432"/>
      <c r="W972" s="1432"/>
      <c r="X972" s="1432"/>
      <c r="Y972" s="1432"/>
      <c r="Z972" s="1432"/>
    </row>
    <row r="973" spans="1:26" ht="15.75" customHeight="1">
      <c r="A973" s="1433"/>
      <c r="B973" s="1432"/>
      <c r="C973" s="1433"/>
      <c r="D973" s="1433"/>
      <c r="E973" s="1432"/>
      <c r="F973" s="1432"/>
      <c r="G973" s="1432"/>
      <c r="H973" s="1432"/>
      <c r="I973" s="1432"/>
      <c r="J973" s="1432"/>
      <c r="K973" s="1432"/>
      <c r="L973" s="1432"/>
      <c r="M973" s="1432"/>
      <c r="N973" s="1432"/>
      <c r="O973" s="1433"/>
      <c r="P973" s="1432"/>
      <c r="Q973" s="1432"/>
      <c r="R973" s="1432"/>
      <c r="S973" s="1432"/>
      <c r="T973" s="1432"/>
      <c r="U973" s="1432"/>
      <c r="V973" s="1432"/>
      <c r="W973" s="1432"/>
      <c r="X973" s="1432"/>
      <c r="Y973" s="1432"/>
      <c r="Z973" s="1432"/>
    </row>
    <row r="974" spans="1:26" ht="15.75" customHeight="1">
      <c r="A974" s="1433"/>
      <c r="B974" s="1432"/>
      <c r="C974" s="1433"/>
      <c r="D974" s="1433"/>
      <c r="E974" s="1432"/>
      <c r="F974" s="1432"/>
      <c r="G974" s="1432"/>
      <c r="H974" s="1432"/>
      <c r="I974" s="1432"/>
      <c r="J974" s="1432"/>
      <c r="K974" s="1432"/>
      <c r="L974" s="1432"/>
      <c r="M974" s="1432"/>
      <c r="N974" s="1432"/>
      <c r="O974" s="1433"/>
      <c r="P974" s="1432"/>
      <c r="Q974" s="1432"/>
      <c r="R974" s="1432"/>
      <c r="S974" s="1432"/>
      <c r="T974" s="1432"/>
      <c r="U974" s="1432"/>
      <c r="V974" s="1432"/>
      <c r="W974" s="1432"/>
      <c r="X974" s="1432"/>
      <c r="Y974" s="1432"/>
      <c r="Z974" s="1432"/>
    </row>
    <row r="975" spans="1:26" ht="15.75" customHeight="1">
      <c r="A975" s="1433"/>
      <c r="B975" s="1432"/>
      <c r="C975" s="1433"/>
      <c r="D975" s="1433"/>
      <c r="E975" s="1432"/>
      <c r="F975" s="1432"/>
      <c r="G975" s="1432"/>
      <c r="H975" s="1432"/>
      <c r="I975" s="1432"/>
      <c r="J975" s="1432"/>
      <c r="K975" s="1432"/>
      <c r="L975" s="1432"/>
      <c r="M975" s="1432"/>
      <c r="N975" s="1432"/>
      <c r="O975" s="1433"/>
      <c r="P975" s="1432"/>
      <c r="Q975" s="1432"/>
      <c r="R975" s="1432"/>
      <c r="S975" s="1432"/>
      <c r="T975" s="1432"/>
      <c r="U975" s="1432"/>
      <c r="V975" s="1432"/>
      <c r="W975" s="1432"/>
      <c r="X975" s="1432"/>
      <c r="Y975" s="1432"/>
      <c r="Z975" s="1432"/>
    </row>
    <row r="976" spans="1:26" ht="15.75" customHeight="1">
      <c r="A976" s="1433"/>
      <c r="B976" s="1432"/>
      <c r="C976" s="1433"/>
      <c r="D976" s="1433"/>
      <c r="E976" s="1432"/>
      <c r="F976" s="1432"/>
      <c r="G976" s="1432"/>
      <c r="H976" s="1432"/>
      <c r="I976" s="1432"/>
      <c r="J976" s="1432"/>
      <c r="K976" s="1432"/>
      <c r="L976" s="1432"/>
      <c r="M976" s="1432"/>
      <c r="N976" s="1432"/>
      <c r="O976" s="1433"/>
      <c r="P976" s="1432"/>
      <c r="Q976" s="1432"/>
      <c r="R976" s="1432"/>
      <c r="S976" s="1432"/>
      <c r="T976" s="1432"/>
      <c r="U976" s="1432"/>
      <c r="V976" s="1432"/>
      <c r="W976" s="1432"/>
      <c r="X976" s="1432"/>
      <c r="Y976" s="1432"/>
      <c r="Z976" s="1432"/>
    </row>
    <row r="977" spans="1:26" ht="15.75" customHeight="1">
      <c r="A977" s="1433"/>
      <c r="B977" s="1432"/>
      <c r="C977" s="1433"/>
      <c r="D977" s="1433"/>
      <c r="E977" s="1432"/>
      <c r="F977" s="1432"/>
      <c r="G977" s="1432"/>
      <c r="H977" s="1432"/>
      <c r="I977" s="1432"/>
      <c r="J977" s="1432"/>
      <c r="K977" s="1432"/>
      <c r="L977" s="1432"/>
      <c r="M977" s="1432"/>
      <c r="N977" s="1432"/>
      <c r="O977" s="1433"/>
      <c r="P977" s="1432"/>
      <c r="Q977" s="1432"/>
      <c r="R977" s="1432"/>
      <c r="S977" s="1432"/>
      <c r="T977" s="1432"/>
      <c r="U977" s="1432"/>
      <c r="V977" s="1432"/>
      <c r="W977" s="1432"/>
      <c r="X977" s="1432"/>
      <c r="Y977" s="1432"/>
      <c r="Z977" s="1432"/>
    </row>
    <row r="978" spans="1:26" ht="15.75" customHeight="1">
      <c r="A978" s="1433"/>
      <c r="B978" s="1432"/>
      <c r="C978" s="1433"/>
      <c r="D978" s="1433"/>
      <c r="E978" s="1432"/>
      <c r="F978" s="1432"/>
      <c r="G978" s="1432"/>
      <c r="H978" s="1432"/>
      <c r="I978" s="1432"/>
      <c r="J978" s="1432"/>
      <c r="K978" s="1432"/>
      <c r="L978" s="1432"/>
      <c r="M978" s="1432"/>
      <c r="N978" s="1432"/>
      <c r="O978" s="1433"/>
      <c r="P978" s="1432"/>
      <c r="Q978" s="1432"/>
      <c r="R978" s="1432"/>
      <c r="S978" s="1432"/>
      <c r="T978" s="1432"/>
      <c r="U978" s="1432"/>
      <c r="V978" s="1432"/>
      <c r="W978" s="1432"/>
      <c r="X978" s="1432"/>
      <c r="Y978" s="1432"/>
      <c r="Z978" s="1432"/>
    </row>
    <row r="979" spans="1:26" ht="15.75" customHeight="1">
      <c r="A979" s="1433"/>
      <c r="B979" s="1432"/>
      <c r="C979" s="1433"/>
      <c r="D979" s="1433"/>
      <c r="E979" s="1432"/>
      <c r="F979" s="1432"/>
      <c r="G979" s="1432"/>
      <c r="H979" s="1432"/>
      <c r="I979" s="1432"/>
      <c r="J979" s="1432"/>
      <c r="K979" s="1432"/>
      <c r="L979" s="1432"/>
      <c r="M979" s="1432"/>
      <c r="N979" s="1432"/>
      <c r="O979" s="1433"/>
      <c r="P979" s="1432"/>
      <c r="Q979" s="1432"/>
      <c r="R979" s="1432"/>
      <c r="S979" s="1432"/>
      <c r="T979" s="1432"/>
      <c r="U979" s="1432"/>
      <c r="V979" s="1432"/>
      <c r="W979" s="1432"/>
      <c r="X979" s="1432"/>
      <c r="Y979" s="1432"/>
      <c r="Z979" s="1432"/>
    </row>
    <row r="980" spans="1:26" ht="15.75" customHeight="1">
      <c r="A980" s="1433"/>
      <c r="B980" s="1432"/>
      <c r="C980" s="1433"/>
      <c r="D980" s="1433"/>
      <c r="E980" s="1432"/>
      <c r="F980" s="1432"/>
      <c r="G980" s="1432"/>
      <c r="H980" s="1432"/>
      <c r="I980" s="1432"/>
      <c r="J980" s="1432"/>
      <c r="K980" s="1432"/>
      <c r="L980" s="1432"/>
      <c r="M980" s="1432"/>
      <c r="N980" s="1432"/>
      <c r="O980" s="1433"/>
      <c r="P980" s="1432"/>
      <c r="Q980" s="1432"/>
      <c r="R980" s="1432"/>
      <c r="S980" s="1432"/>
      <c r="T980" s="1432"/>
      <c r="U980" s="1432"/>
      <c r="V980" s="1432"/>
      <c r="W980" s="1432"/>
      <c r="X980" s="1432"/>
      <c r="Y980" s="1432"/>
      <c r="Z980" s="1432"/>
    </row>
    <row r="981" spans="1:26" ht="15.75" customHeight="1">
      <c r="A981" s="1433"/>
      <c r="B981" s="1432"/>
      <c r="C981" s="1433"/>
      <c r="D981" s="1433"/>
      <c r="E981" s="1432"/>
      <c r="F981" s="1432"/>
      <c r="G981" s="1432"/>
      <c r="H981" s="1432"/>
      <c r="I981" s="1432"/>
      <c r="J981" s="1432"/>
      <c r="K981" s="1432"/>
      <c r="L981" s="1432"/>
      <c r="M981" s="1432"/>
      <c r="N981" s="1432"/>
      <c r="O981" s="1433"/>
      <c r="P981" s="1432"/>
      <c r="Q981" s="1432"/>
      <c r="R981" s="1432"/>
      <c r="S981" s="1432"/>
      <c r="T981" s="1432"/>
      <c r="U981" s="1432"/>
      <c r="V981" s="1432"/>
      <c r="W981" s="1432"/>
      <c r="X981" s="1432"/>
      <c r="Y981" s="1432"/>
      <c r="Z981" s="1432"/>
    </row>
    <row r="982" spans="1:26" ht="15.75" customHeight="1">
      <c r="A982" s="1433"/>
      <c r="B982" s="1432"/>
      <c r="C982" s="1433"/>
      <c r="D982" s="1433"/>
      <c r="E982" s="1432"/>
      <c r="F982" s="1432"/>
      <c r="G982" s="1432"/>
      <c r="H982" s="1432"/>
      <c r="I982" s="1432"/>
      <c r="J982" s="1432"/>
      <c r="K982" s="1432"/>
      <c r="L982" s="1432"/>
      <c r="M982" s="1432"/>
      <c r="N982" s="1432"/>
      <c r="O982" s="1433"/>
      <c r="P982" s="1432"/>
      <c r="Q982" s="1432"/>
      <c r="R982" s="1432"/>
      <c r="S982" s="1432"/>
      <c r="T982" s="1432"/>
      <c r="U982" s="1432"/>
      <c r="V982" s="1432"/>
      <c r="W982" s="1432"/>
      <c r="X982" s="1432"/>
      <c r="Y982" s="1432"/>
      <c r="Z982" s="1432"/>
    </row>
    <row r="983" spans="1:26" ht="15.75" customHeight="1">
      <c r="A983" s="1433"/>
      <c r="B983" s="1432"/>
      <c r="C983" s="1433"/>
      <c r="D983" s="1433"/>
      <c r="E983" s="1432"/>
      <c r="F983" s="1432"/>
      <c r="G983" s="1432"/>
      <c r="H983" s="1432"/>
      <c r="I983" s="1432"/>
      <c r="J983" s="1432"/>
      <c r="K983" s="1432"/>
      <c r="L983" s="1432"/>
      <c r="M983" s="1432"/>
      <c r="N983" s="1432"/>
      <c r="O983" s="1433"/>
      <c r="P983" s="1432"/>
      <c r="Q983" s="1432"/>
      <c r="R983" s="1432"/>
      <c r="S983" s="1432"/>
      <c r="T983" s="1432"/>
      <c r="U983" s="1432"/>
      <c r="V983" s="1432"/>
      <c r="W983" s="1432"/>
      <c r="X983" s="1432"/>
      <c r="Y983" s="1432"/>
      <c r="Z983" s="1432"/>
    </row>
    <row r="984" spans="1:26" ht="15.75" customHeight="1">
      <c r="A984" s="1433"/>
      <c r="B984" s="1432"/>
      <c r="C984" s="1433"/>
      <c r="D984" s="1433"/>
      <c r="E984" s="1432"/>
      <c r="F984" s="1432"/>
      <c r="G984" s="1432"/>
      <c r="H984" s="1432"/>
      <c r="I984" s="1432"/>
      <c r="J984" s="1432"/>
      <c r="K984" s="1432"/>
      <c r="L984" s="1432"/>
      <c r="M984" s="1432"/>
      <c r="N984" s="1432"/>
      <c r="O984" s="1433"/>
      <c r="P984" s="1432"/>
      <c r="Q984" s="1432"/>
      <c r="R984" s="1432"/>
      <c r="S984" s="1432"/>
      <c r="T984" s="1432"/>
      <c r="U984" s="1432"/>
      <c r="V984" s="1432"/>
      <c r="W984" s="1432"/>
      <c r="X984" s="1432"/>
      <c r="Y984" s="1432"/>
      <c r="Z984" s="1432"/>
    </row>
    <row r="985" spans="1:26" ht="15.75" customHeight="1">
      <c r="A985" s="1433"/>
      <c r="B985" s="1432"/>
      <c r="C985" s="1433"/>
      <c r="D985" s="1433"/>
      <c r="E985" s="1432"/>
      <c r="F985" s="1432"/>
      <c r="G985" s="1432"/>
      <c r="H985" s="1432"/>
      <c r="I985" s="1432"/>
      <c r="J985" s="1432"/>
      <c r="K985" s="1432"/>
      <c r="L985" s="1432"/>
      <c r="M985" s="1432"/>
      <c r="N985" s="1432"/>
      <c r="O985" s="1433"/>
      <c r="P985" s="1432"/>
      <c r="Q985" s="1432"/>
      <c r="R985" s="1432"/>
      <c r="S985" s="1432"/>
      <c r="T985" s="1432"/>
      <c r="U985" s="1432"/>
      <c r="V985" s="1432"/>
      <c r="W985" s="1432"/>
      <c r="X985" s="1432"/>
      <c r="Y985" s="1432"/>
      <c r="Z985" s="1432"/>
    </row>
    <row r="986" spans="1:26" ht="15.75" customHeight="1">
      <c r="A986" s="1433"/>
      <c r="B986" s="1432"/>
      <c r="C986" s="1433"/>
      <c r="D986" s="1433"/>
      <c r="E986" s="1432"/>
      <c r="F986" s="1432"/>
      <c r="G986" s="1432"/>
      <c r="H986" s="1432"/>
      <c r="I986" s="1432"/>
      <c r="J986" s="1432"/>
      <c r="K986" s="1432"/>
      <c r="L986" s="1432"/>
      <c r="M986" s="1432"/>
      <c r="N986" s="1432"/>
      <c r="O986" s="1433"/>
      <c r="P986" s="1432"/>
      <c r="Q986" s="1432"/>
      <c r="R986" s="1432"/>
      <c r="S986" s="1432"/>
      <c r="T986" s="1432"/>
      <c r="U986" s="1432"/>
      <c r="V986" s="1432"/>
      <c r="W986" s="1432"/>
      <c r="X986" s="1432"/>
      <c r="Y986" s="1432"/>
      <c r="Z986" s="1432"/>
    </row>
    <row r="987" spans="1:26" ht="15.75" customHeight="1">
      <c r="A987" s="1433"/>
      <c r="B987" s="1432"/>
      <c r="C987" s="1433"/>
      <c r="D987" s="1433"/>
      <c r="E987" s="1432"/>
      <c r="F987" s="1432"/>
      <c r="G987" s="1432"/>
      <c r="H987" s="1432"/>
      <c r="I987" s="1432"/>
      <c r="J987" s="1432"/>
      <c r="K987" s="1432"/>
      <c r="L987" s="1432"/>
      <c r="M987" s="1432"/>
      <c r="N987" s="1432"/>
      <c r="O987" s="1433"/>
      <c r="P987" s="1432"/>
      <c r="Q987" s="1432"/>
      <c r="R987" s="1432"/>
      <c r="S987" s="1432"/>
      <c r="T987" s="1432"/>
      <c r="U987" s="1432"/>
      <c r="V987" s="1432"/>
      <c r="W987" s="1432"/>
      <c r="X987" s="1432"/>
      <c r="Y987" s="1432"/>
      <c r="Z987" s="1432"/>
    </row>
    <row r="988" spans="1:26" ht="15.75" customHeight="1">
      <c r="A988" s="1433"/>
      <c r="B988" s="1432"/>
      <c r="C988" s="1433"/>
      <c r="D988" s="1433"/>
      <c r="E988" s="1432"/>
      <c r="F988" s="1432"/>
      <c r="G988" s="1432"/>
      <c r="H988" s="1432"/>
      <c r="I988" s="1432"/>
      <c r="J988" s="1432"/>
      <c r="K988" s="1432"/>
      <c r="L988" s="1432"/>
      <c r="M988" s="1432"/>
      <c r="N988" s="1432"/>
      <c r="O988" s="1433"/>
      <c r="P988" s="1432"/>
      <c r="Q988" s="1432"/>
      <c r="R988" s="1432"/>
      <c r="S988" s="1432"/>
      <c r="T988" s="1432"/>
      <c r="U988" s="1432"/>
      <c r="V988" s="1432"/>
      <c r="W988" s="1432"/>
      <c r="X988" s="1432"/>
      <c r="Y988" s="1432"/>
      <c r="Z988" s="1432"/>
    </row>
    <row r="989" spans="1:26" ht="15.75" customHeight="1">
      <c r="A989" s="1433"/>
      <c r="B989" s="1432"/>
      <c r="C989" s="1433"/>
      <c r="D989" s="1433"/>
      <c r="E989" s="1432"/>
      <c r="F989" s="1432"/>
      <c r="G989" s="1432"/>
      <c r="H989" s="1432"/>
      <c r="I989" s="1432"/>
      <c r="J989" s="1432"/>
      <c r="K989" s="1432"/>
      <c r="L989" s="1432"/>
      <c r="M989" s="1432"/>
      <c r="N989" s="1432"/>
      <c r="O989" s="1433"/>
      <c r="P989" s="1432"/>
      <c r="Q989" s="1432"/>
      <c r="R989" s="1432"/>
      <c r="S989" s="1432"/>
      <c r="T989" s="1432"/>
      <c r="U989" s="1432"/>
      <c r="V989" s="1432"/>
      <c r="W989" s="1432"/>
      <c r="X989" s="1432"/>
      <c r="Y989" s="1432"/>
      <c r="Z989" s="1432"/>
    </row>
    <row r="990" spans="1:26" ht="15.75" customHeight="1">
      <c r="A990" s="1433"/>
      <c r="B990" s="1432"/>
      <c r="C990" s="1433"/>
      <c r="D990" s="1433"/>
      <c r="E990" s="1432"/>
      <c r="F990" s="1432"/>
      <c r="G990" s="1432"/>
      <c r="H990" s="1432"/>
      <c r="I990" s="1432"/>
      <c r="J990" s="1432"/>
      <c r="K990" s="1432"/>
      <c r="L990" s="1432"/>
      <c r="M990" s="1432"/>
      <c r="N990" s="1432"/>
      <c r="O990" s="1433"/>
      <c r="P990" s="1432"/>
      <c r="Q990" s="1432"/>
      <c r="R990" s="1432"/>
      <c r="S990" s="1432"/>
      <c r="T990" s="1432"/>
      <c r="U990" s="1432"/>
      <c r="V990" s="1432"/>
      <c r="W990" s="1432"/>
      <c r="X990" s="1432"/>
      <c r="Y990" s="1432"/>
      <c r="Z990" s="1432"/>
    </row>
    <row r="991" spans="1:26" ht="15.75" customHeight="1">
      <c r="A991" s="1433"/>
      <c r="B991" s="1432"/>
      <c r="C991" s="1433"/>
      <c r="D991" s="1433"/>
      <c r="E991" s="1432"/>
      <c r="F991" s="1432"/>
      <c r="G991" s="1432"/>
      <c r="H991" s="1432"/>
      <c r="I991" s="1432"/>
      <c r="J991" s="1432"/>
      <c r="K991" s="1432"/>
      <c r="L991" s="1432"/>
      <c r="M991" s="1432"/>
      <c r="N991" s="1432"/>
      <c r="O991" s="1433"/>
      <c r="P991" s="1432"/>
      <c r="Q991" s="1432"/>
      <c r="R991" s="1432"/>
      <c r="S991" s="1432"/>
      <c r="T991" s="1432"/>
      <c r="U991" s="1432"/>
      <c r="V991" s="1432"/>
      <c r="W991" s="1432"/>
      <c r="X991" s="1432"/>
      <c r="Y991" s="1432"/>
      <c r="Z991" s="1432"/>
    </row>
    <row r="992" spans="1:26" ht="15.75" customHeight="1">
      <c r="A992" s="1433"/>
      <c r="B992" s="1432"/>
      <c r="C992" s="1433"/>
      <c r="D992" s="1433"/>
      <c r="E992" s="1432"/>
      <c r="F992" s="1432"/>
      <c r="G992" s="1432"/>
      <c r="H992" s="1432"/>
      <c r="I992" s="1432"/>
      <c r="J992" s="1432"/>
      <c r="K992" s="1432"/>
      <c r="L992" s="1432"/>
      <c r="M992" s="1432"/>
      <c r="N992" s="1432"/>
      <c r="O992" s="1433"/>
      <c r="P992" s="1432"/>
      <c r="Q992" s="1432"/>
      <c r="R992" s="1432"/>
      <c r="S992" s="1432"/>
      <c r="T992" s="1432"/>
      <c r="U992" s="1432"/>
      <c r="V992" s="1432"/>
      <c r="W992" s="1432"/>
      <c r="X992" s="1432"/>
      <c r="Y992" s="1432"/>
      <c r="Z992" s="1432"/>
    </row>
    <row r="993" spans="1:26" ht="15.75" customHeight="1">
      <c r="A993" s="1433"/>
      <c r="B993" s="1432"/>
      <c r="C993" s="1433"/>
      <c r="D993" s="1433"/>
      <c r="E993" s="1432"/>
      <c r="F993" s="1432"/>
      <c r="G993" s="1432"/>
      <c r="H993" s="1432"/>
      <c r="I993" s="1432"/>
      <c r="J993" s="1432"/>
      <c r="K993" s="1432"/>
      <c r="L993" s="1432"/>
      <c r="M993" s="1432"/>
      <c r="N993" s="1432"/>
      <c r="O993" s="1433"/>
      <c r="P993" s="1432"/>
      <c r="Q993" s="1432"/>
      <c r="R993" s="1432"/>
      <c r="S993" s="1432"/>
      <c r="T993" s="1432"/>
      <c r="U993" s="1432"/>
      <c r="V993" s="1432"/>
      <c r="W993" s="1432"/>
      <c r="X993" s="1432"/>
      <c r="Y993" s="1432"/>
      <c r="Z993" s="1432"/>
    </row>
    <row r="994" spans="1:26" ht="15.75" customHeight="1">
      <c r="A994" s="1433"/>
      <c r="B994" s="1432"/>
      <c r="C994" s="1433"/>
      <c r="D994" s="1433"/>
      <c r="E994" s="1432"/>
      <c r="F994" s="1432"/>
      <c r="G994" s="1432"/>
      <c r="H994" s="1432"/>
      <c r="I994" s="1432"/>
      <c r="J994" s="1432"/>
      <c r="K994" s="1432"/>
      <c r="L994" s="1432"/>
      <c r="M994" s="1432"/>
      <c r="N994" s="1432"/>
      <c r="O994" s="1433"/>
      <c r="P994" s="1432"/>
      <c r="Q994" s="1432"/>
      <c r="R994" s="1432"/>
      <c r="S994" s="1432"/>
      <c r="T994" s="1432"/>
      <c r="U994" s="1432"/>
      <c r="V994" s="1432"/>
      <c r="W994" s="1432"/>
      <c r="X994" s="1432"/>
      <c r="Y994" s="1432"/>
      <c r="Z994" s="1432"/>
    </row>
    <row r="995" spans="1:26" ht="15.75" customHeight="1">
      <c r="A995" s="1433"/>
      <c r="B995" s="1432"/>
      <c r="C995" s="1433"/>
      <c r="D995" s="1433"/>
      <c r="E995" s="1432"/>
      <c r="F995" s="1432"/>
      <c r="G995" s="1432"/>
      <c r="H995" s="1432"/>
      <c r="I995" s="1432"/>
      <c r="J995" s="1432"/>
      <c r="K995" s="1432"/>
      <c r="L995" s="1432"/>
      <c r="M995" s="1432"/>
      <c r="N995" s="1432"/>
      <c r="O995" s="1433"/>
      <c r="P995" s="1432"/>
      <c r="Q995" s="1432"/>
      <c r="R995" s="1432"/>
      <c r="S995" s="1432"/>
      <c r="T995" s="1432"/>
      <c r="U995" s="1432"/>
      <c r="V995" s="1432"/>
      <c r="W995" s="1432"/>
      <c r="X995" s="1432"/>
      <c r="Y995" s="1432"/>
      <c r="Z995" s="1432"/>
    </row>
    <row r="996" spans="1:26" ht="15.75" customHeight="1">
      <c r="A996" s="1433"/>
      <c r="B996" s="1432"/>
      <c r="C996" s="1433"/>
      <c r="D996" s="1433"/>
      <c r="E996" s="1432"/>
      <c r="F996" s="1432"/>
      <c r="G996" s="1432"/>
      <c r="H996" s="1432"/>
      <c r="I996" s="1432"/>
      <c r="J996" s="1432"/>
      <c r="K996" s="1432"/>
      <c r="L996" s="1432"/>
      <c r="M996" s="1432"/>
      <c r="N996" s="1432"/>
      <c r="O996" s="1433"/>
      <c r="P996" s="1432"/>
      <c r="Q996" s="1432"/>
      <c r="R996" s="1432"/>
      <c r="S996" s="1432"/>
      <c r="T996" s="1432"/>
      <c r="U996" s="1432"/>
      <c r="V996" s="1432"/>
      <c r="W996" s="1432"/>
      <c r="X996" s="1432"/>
      <c r="Y996" s="1432"/>
      <c r="Z996" s="1432"/>
    </row>
    <row r="997" spans="1:26" ht="15.75" customHeight="1">
      <c r="A997" s="1433"/>
      <c r="B997" s="1432"/>
      <c r="C997" s="1433"/>
      <c r="D997" s="1433"/>
      <c r="E997" s="1432"/>
      <c r="F997" s="1432"/>
      <c r="G997" s="1432"/>
      <c r="H997" s="1432"/>
      <c r="I997" s="1432"/>
      <c r="J997" s="1432"/>
      <c r="K997" s="1432"/>
      <c r="L997" s="1432"/>
      <c r="M997" s="1432"/>
      <c r="N997" s="1432"/>
      <c r="O997" s="1433"/>
      <c r="P997" s="1432"/>
      <c r="Q997" s="1432"/>
      <c r="R997" s="1432"/>
      <c r="S997" s="1432"/>
      <c r="T997" s="1432"/>
      <c r="U997" s="1432"/>
      <c r="V997" s="1432"/>
      <c r="W997" s="1432"/>
      <c r="X997" s="1432"/>
      <c r="Y997" s="1432"/>
      <c r="Z997" s="1432"/>
    </row>
    <row r="998" spans="1:26" ht="15.75" customHeight="1">
      <c r="A998" s="1433"/>
      <c r="B998" s="1432"/>
      <c r="C998" s="1433"/>
      <c r="D998" s="1433"/>
      <c r="E998" s="1432"/>
      <c r="F998" s="1432"/>
      <c r="G998" s="1432"/>
      <c r="H998" s="1432"/>
      <c r="I998" s="1432"/>
      <c r="J998" s="1432"/>
      <c r="K998" s="1432"/>
      <c r="L998" s="1432"/>
      <c r="M998" s="1432"/>
      <c r="N998" s="1432"/>
      <c r="O998" s="1433"/>
      <c r="P998" s="1432"/>
      <c r="Q998" s="1432"/>
      <c r="R998" s="1432"/>
      <c r="S998" s="1432"/>
      <c r="T998" s="1432"/>
      <c r="U998" s="1432"/>
      <c r="V998" s="1432"/>
      <c r="W998" s="1432"/>
      <c r="X998" s="1432"/>
      <c r="Y998" s="1432"/>
      <c r="Z998" s="1432"/>
    </row>
    <row r="999" spans="1:26" ht="15.75" customHeight="1">
      <c r="A999" s="1433"/>
      <c r="B999" s="1432"/>
      <c r="C999" s="1433"/>
      <c r="D999" s="1433"/>
      <c r="E999" s="1432"/>
      <c r="F999" s="1432"/>
      <c r="G999" s="1432"/>
      <c r="H999" s="1432"/>
      <c r="I999" s="1432"/>
      <c r="J999" s="1432"/>
      <c r="K999" s="1432"/>
      <c r="L999" s="1432"/>
      <c r="M999" s="1432"/>
      <c r="N999" s="1432"/>
      <c r="O999" s="1433"/>
      <c r="P999" s="1432"/>
      <c r="Q999" s="1432"/>
      <c r="R999" s="1432"/>
      <c r="S999" s="1432"/>
      <c r="T999" s="1432"/>
      <c r="U999" s="1432"/>
      <c r="V999" s="1432"/>
      <c r="W999" s="1432"/>
      <c r="X999" s="1432"/>
      <c r="Y999" s="1432"/>
      <c r="Z999" s="1432"/>
    </row>
    <row r="1000" spans="1:26" ht="15.75" customHeight="1">
      <c r="A1000" s="1433"/>
      <c r="B1000" s="1432"/>
      <c r="C1000" s="1433"/>
      <c r="D1000" s="1433"/>
      <c r="E1000" s="1432"/>
      <c r="F1000" s="1432"/>
      <c r="G1000" s="1432"/>
      <c r="H1000" s="1432"/>
      <c r="I1000" s="1432"/>
      <c r="J1000" s="1432"/>
      <c r="K1000" s="1432"/>
      <c r="L1000" s="1432"/>
      <c r="M1000" s="1432"/>
      <c r="N1000" s="1432"/>
      <c r="O1000" s="1433"/>
      <c r="P1000" s="1432"/>
      <c r="Q1000" s="1432"/>
      <c r="R1000" s="1432"/>
      <c r="S1000" s="1432"/>
      <c r="T1000" s="1432"/>
      <c r="U1000" s="1432"/>
      <c r="V1000" s="1432"/>
      <c r="W1000" s="1432"/>
      <c r="X1000" s="1432"/>
      <c r="Y1000" s="1432"/>
      <c r="Z1000" s="1432"/>
    </row>
    <row r="1001" spans="1:26" ht="15.75" customHeight="1">
      <c r="A1001" s="1433"/>
      <c r="B1001" s="1432"/>
      <c r="C1001" s="1433"/>
      <c r="D1001" s="1433"/>
      <c r="E1001" s="1432"/>
      <c r="F1001" s="1432"/>
      <c r="G1001" s="1432"/>
      <c r="H1001" s="1432"/>
      <c r="I1001" s="1432"/>
      <c r="J1001" s="1432"/>
      <c r="K1001" s="1432"/>
      <c r="L1001" s="1432"/>
      <c r="M1001" s="1432"/>
      <c r="N1001" s="1432"/>
      <c r="O1001" s="1433"/>
      <c r="P1001" s="1432"/>
      <c r="Q1001" s="1432"/>
      <c r="R1001" s="1432"/>
      <c r="S1001" s="1432"/>
      <c r="T1001" s="1432"/>
      <c r="U1001" s="1432"/>
      <c r="V1001" s="1432"/>
      <c r="W1001" s="1432"/>
      <c r="X1001" s="1432"/>
      <c r="Y1001" s="1432"/>
      <c r="Z1001" s="1432"/>
    </row>
    <row r="1002" spans="1:26" ht="15.75" customHeight="1">
      <c r="A1002" s="1433"/>
      <c r="B1002" s="1432"/>
      <c r="C1002" s="1433"/>
      <c r="D1002" s="1433"/>
      <c r="E1002" s="1432"/>
      <c r="F1002" s="1432"/>
      <c r="G1002" s="1432"/>
      <c r="H1002" s="1432"/>
      <c r="I1002" s="1432"/>
      <c r="J1002" s="1432"/>
      <c r="K1002" s="1432"/>
      <c r="L1002" s="1432"/>
      <c r="M1002" s="1432"/>
      <c r="N1002" s="1432"/>
      <c r="O1002" s="1433"/>
      <c r="P1002" s="1432"/>
      <c r="Q1002" s="1432"/>
      <c r="R1002" s="1432"/>
      <c r="S1002" s="1432"/>
      <c r="T1002" s="1432"/>
      <c r="U1002" s="1432"/>
      <c r="V1002" s="1432"/>
      <c r="W1002" s="1432"/>
      <c r="X1002" s="1432"/>
      <c r="Y1002" s="1432"/>
      <c r="Z1002" s="1432"/>
    </row>
    <row r="1003" spans="1:26" ht="15.75" customHeight="1">
      <c r="A1003" s="1433"/>
      <c r="B1003" s="1432"/>
      <c r="C1003" s="1433"/>
      <c r="D1003" s="1433"/>
      <c r="E1003" s="1432"/>
      <c r="F1003" s="1432"/>
      <c r="G1003" s="1432"/>
      <c r="H1003" s="1432"/>
      <c r="I1003" s="1432"/>
      <c r="J1003" s="1432"/>
      <c r="K1003" s="1432"/>
      <c r="L1003" s="1432"/>
      <c r="M1003" s="1432"/>
      <c r="N1003" s="1432"/>
      <c r="O1003" s="1433"/>
      <c r="P1003" s="1432"/>
      <c r="Q1003" s="1432"/>
      <c r="R1003" s="1432"/>
      <c r="S1003" s="1432"/>
      <c r="T1003" s="1432"/>
      <c r="U1003" s="1432"/>
      <c r="V1003" s="1432"/>
      <c r="W1003" s="1432"/>
      <c r="X1003" s="1432"/>
      <c r="Y1003" s="1432"/>
      <c r="Z1003" s="1432"/>
    </row>
    <row r="1004" spans="1:26" ht="15.75" customHeight="1">
      <c r="A1004" s="1433"/>
      <c r="B1004" s="1432"/>
      <c r="C1004" s="1433"/>
      <c r="D1004" s="1433"/>
      <c r="E1004" s="1432"/>
      <c r="F1004" s="1432"/>
      <c r="G1004" s="1432"/>
      <c r="H1004" s="1432"/>
      <c r="I1004" s="1432"/>
      <c r="J1004" s="1432"/>
      <c r="K1004" s="1432"/>
      <c r="L1004" s="1432"/>
      <c r="M1004" s="1432"/>
      <c r="N1004" s="1432"/>
      <c r="O1004" s="1433"/>
      <c r="P1004" s="1432"/>
      <c r="Q1004" s="1432"/>
      <c r="R1004" s="1432"/>
      <c r="S1004" s="1432"/>
      <c r="T1004" s="1432"/>
      <c r="U1004" s="1432"/>
      <c r="V1004" s="1432"/>
      <c r="W1004" s="1432"/>
      <c r="X1004" s="1432"/>
      <c r="Y1004" s="1432"/>
      <c r="Z1004" s="1432"/>
    </row>
    <row r="1005" spans="1:26" ht="15.75" customHeight="1">
      <c r="A1005" s="1433"/>
      <c r="B1005" s="1432"/>
      <c r="C1005" s="1433"/>
      <c r="D1005" s="1433"/>
      <c r="E1005" s="1432"/>
      <c r="F1005" s="1432"/>
      <c r="G1005" s="1432"/>
      <c r="H1005" s="1432"/>
      <c r="I1005" s="1432"/>
      <c r="J1005" s="1432"/>
      <c r="K1005" s="1432"/>
      <c r="L1005" s="1432"/>
      <c r="M1005" s="1432"/>
      <c r="N1005" s="1432"/>
      <c r="O1005" s="1433"/>
      <c r="P1005" s="1432"/>
      <c r="Q1005" s="1432"/>
      <c r="R1005" s="1432"/>
      <c r="S1005" s="1432"/>
      <c r="T1005" s="1432"/>
      <c r="U1005" s="1432"/>
      <c r="V1005" s="1432"/>
      <c r="W1005" s="1432"/>
      <c r="X1005" s="1432"/>
      <c r="Y1005" s="1432"/>
      <c r="Z1005" s="1432"/>
    </row>
    <row r="1006" spans="1:26" ht="15.75" customHeight="1">
      <c r="A1006" s="1433"/>
      <c r="B1006" s="1432"/>
      <c r="C1006" s="1433"/>
      <c r="D1006" s="1433"/>
      <c r="E1006" s="1432"/>
      <c r="F1006" s="1432"/>
      <c r="G1006" s="1432"/>
      <c r="H1006" s="1432"/>
      <c r="I1006" s="1432"/>
      <c r="J1006" s="1432"/>
      <c r="K1006" s="1432"/>
      <c r="L1006" s="1432"/>
      <c r="M1006" s="1432"/>
      <c r="N1006" s="1432"/>
      <c r="O1006" s="1433"/>
      <c r="P1006" s="1432"/>
      <c r="Q1006" s="1432"/>
      <c r="R1006" s="1432"/>
      <c r="S1006" s="1432"/>
      <c r="T1006" s="1432"/>
      <c r="U1006" s="1432"/>
      <c r="V1006" s="1432"/>
      <c r="W1006" s="1432"/>
      <c r="X1006" s="1432"/>
      <c r="Y1006" s="1432"/>
      <c r="Z1006" s="1432"/>
    </row>
    <row r="1007" spans="1:26" ht="15.75" customHeight="1">
      <c r="A1007" s="1433"/>
      <c r="B1007" s="1432"/>
      <c r="C1007" s="1433"/>
      <c r="D1007" s="1433"/>
      <c r="E1007" s="1432"/>
      <c r="F1007" s="1432"/>
      <c r="G1007" s="1432"/>
      <c r="H1007" s="1432"/>
      <c r="I1007" s="1432"/>
      <c r="J1007" s="1432"/>
      <c r="K1007" s="1432"/>
      <c r="L1007" s="1432"/>
      <c r="M1007" s="1432"/>
      <c r="N1007" s="1432"/>
      <c r="O1007" s="1433"/>
      <c r="P1007" s="1432"/>
      <c r="Q1007" s="1432"/>
      <c r="R1007" s="1432"/>
      <c r="S1007" s="1432"/>
      <c r="T1007" s="1432"/>
      <c r="U1007" s="1432"/>
      <c r="V1007" s="1432"/>
      <c r="W1007" s="1432"/>
      <c r="X1007" s="1432"/>
      <c r="Y1007" s="1432"/>
      <c r="Z1007" s="1432"/>
    </row>
    <row r="1008" spans="1:26" ht="15.75" customHeight="1">
      <c r="A1008" s="1433"/>
      <c r="B1008" s="1432"/>
      <c r="C1008" s="1433"/>
      <c r="D1008" s="1433"/>
      <c r="E1008" s="1432"/>
      <c r="F1008" s="1432"/>
      <c r="G1008" s="1432"/>
      <c r="H1008" s="1432"/>
      <c r="I1008" s="1432"/>
      <c r="J1008" s="1432"/>
      <c r="K1008" s="1432"/>
      <c r="L1008" s="1432"/>
      <c r="M1008" s="1432"/>
      <c r="N1008" s="1432"/>
      <c r="O1008" s="1433"/>
      <c r="P1008" s="1432"/>
      <c r="Q1008" s="1432"/>
      <c r="R1008" s="1432"/>
      <c r="S1008" s="1432"/>
      <c r="T1008" s="1432"/>
      <c r="U1008" s="1432"/>
      <c r="V1008" s="1432"/>
      <c r="W1008" s="1432"/>
      <c r="X1008" s="1432"/>
      <c r="Y1008" s="1432"/>
      <c r="Z1008" s="1432"/>
    </row>
    <row r="1009" spans="1:26" ht="15.75" customHeight="1">
      <c r="A1009" s="1433"/>
      <c r="B1009" s="1432"/>
      <c r="C1009" s="1433"/>
      <c r="D1009" s="1433"/>
      <c r="E1009" s="1432"/>
      <c r="F1009" s="1432"/>
      <c r="G1009" s="1432"/>
      <c r="H1009" s="1432"/>
      <c r="I1009" s="1432"/>
      <c r="J1009" s="1432"/>
      <c r="K1009" s="1432"/>
      <c r="L1009" s="1432"/>
      <c r="M1009" s="1432"/>
      <c r="N1009" s="1432"/>
      <c r="O1009" s="1433"/>
      <c r="P1009" s="1432"/>
      <c r="Q1009" s="1432"/>
      <c r="R1009" s="1432"/>
      <c r="S1009" s="1432"/>
      <c r="T1009" s="1432"/>
      <c r="U1009" s="1432"/>
      <c r="V1009" s="1432"/>
      <c r="W1009" s="1432"/>
      <c r="X1009" s="1432"/>
      <c r="Y1009" s="1432"/>
      <c r="Z1009" s="1432"/>
    </row>
    <row r="1010" spans="1:26" ht="15.75" customHeight="1">
      <c r="A1010" s="1433"/>
      <c r="B1010" s="1432"/>
      <c r="C1010" s="1433"/>
      <c r="D1010" s="1433"/>
      <c r="E1010" s="1432"/>
      <c r="F1010" s="1432"/>
      <c r="G1010" s="1432"/>
      <c r="H1010" s="1432"/>
      <c r="I1010" s="1432"/>
      <c r="J1010" s="1432"/>
      <c r="K1010" s="1432"/>
      <c r="L1010" s="1432"/>
      <c r="M1010" s="1432"/>
      <c r="N1010" s="1432"/>
      <c r="O1010" s="1433"/>
      <c r="P1010" s="1432"/>
      <c r="Q1010" s="1432"/>
      <c r="R1010" s="1432"/>
      <c r="S1010" s="1432"/>
      <c r="T1010" s="1432"/>
      <c r="U1010" s="1432"/>
      <c r="V1010" s="1432"/>
      <c r="W1010" s="1432"/>
      <c r="X1010" s="1432"/>
      <c r="Y1010" s="1432"/>
      <c r="Z1010" s="1432"/>
    </row>
    <row r="1011" spans="1:26" ht="15.75" customHeight="1">
      <c r="A1011" s="1433"/>
      <c r="B1011" s="1432"/>
      <c r="C1011" s="1433"/>
      <c r="D1011" s="1433"/>
      <c r="E1011" s="1432"/>
      <c r="F1011" s="1432"/>
      <c r="G1011" s="1432"/>
      <c r="H1011" s="1432"/>
      <c r="I1011" s="1432"/>
      <c r="J1011" s="1432"/>
      <c r="K1011" s="1432"/>
      <c r="L1011" s="1432"/>
      <c r="M1011" s="1432"/>
      <c r="N1011" s="1432"/>
      <c r="O1011" s="1433"/>
      <c r="P1011" s="1432"/>
      <c r="Q1011" s="1432"/>
      <c r="R1011" s="1432"/>
      <c r="S1011" s="1432"/>
      <c r="T1011" s="1432"/>
      <c r="U1011" s="1432"/>
      <c r="V1011" s="1432"/>
      <c r="W1011" s="1432"/>
      <c r="X1011" s="1432"/>
      <c r="Y1011" s="1432"/>
      <c r="Z1011" s="1432"/>
    </row>
    <row r="1012" spans="1:26" ht="15.75" customHeight="1">
      <c r="A1012" s="1433"/>
      <c r="B1012" s="1432"/>
      <c r="C1012" s="1433"/>
      <c r="D1012" s="1433"/>
      <c r="E1012" s="1432"/>
      <c r="F1012" s="1432"/>
      <c r="G1012" s="1432"/>
      <c r="H1012" s="1432"/>
      <c r="I1012" s="1432"/>
      <c r="J1012" s="1432"/>
      <c r="K1012" s="1432"/>
      <c r="L1012" s="1432"/>
      <c r="M1012" s="1432"/>
      <c r="N1012" s="1432"/>
      <c r="O1012" s="1433"/>
      <c r="P1012" s="1432"/>
      <c r="Q1012" s="1432"/>
      <c r="R1012" s="1432"/>
      <c r="S1012" s="1432"/>
      <c r="T1012" s="1432"/>
      <c r="U1012" s="1432"/>
      <c r="V1012" s="1432"/>
      <c r="W1012" s="1432"/>
      <c r="X1012" s="1432"/>
      <c r="Y1012" s="1432"/>
      <c r="Z1012" s="1432"/>
    </row>
    <row r="1013" spans="1:26" ht="15.75" customHeight="1">
      <c r="A1013" s="1433"/>
      <c r="B1013" s="1432"/>
      <c r="C1013" s="1433"/>
      <c r="D1013" s="1433"/>
      <c r="E1013" s="1432"/>
      <c r="F1013" s="1432"/>
      <c r="G1013" s="1432"/>
      <c r="H1013" s="1432"/>
      <c r="I1013" s="1432"/>
      <c r="J1013" s="1432"/>
      <c r="K1013" s="1432"/>
      <c r="L1013" s="1432"/>
      <c r="M1013" s="1432"/>
      <c r="N1013" s="1432"/>
      <c r="O1013" s="1433"/>
      <c r="P1013" s="1432"/>
      <c r="Q1013" s="1432"/>
      <c r="R1013" s="1432"/>
      <c r="S1013" s="1432"/>
      <c r="T1013" s="1432"/>
      <c r="U1013" s="1432"/>
      <c r="V1013" s="1432"/>
      <c r="W1013" s="1432"/>
      <c r="X1013" s="1432"/>
      <c r="Y1013" s="1432"/>
      <c r="Z1013" s="1432"/>
    </row>
    <row r="1014" spans="1:26" ht="15.75" customHeight="1">
      <c r="A1014" s="1433"/>
      <c r="B1014" s="1432"/>
      <c r="C1014" s="1433"/>
      <c r="D1014" s="1433"/>
      <c r="E1014" s="1432"/>
      <c r="F1014" s="1432"/>
      <c r="G1014" s="1432"/>
      <c r="H1014" s="1432"/>
      <c r="I1014" s="1432"/>
      <c r="J1014" s="1432"/>
      <c r="K1014" s="1432"/>
      <c r="L1014" s="1432"/>
      <c r="M1014" s="1432"/>
      <c r="N1014" s="1432"/>
      <c r="O1014" s="1433"/>
      <c r="P1014" s="1432"/>
      <c r="Q1014" s="1432"/>
      <c r="R1014" s="1432"/>
      <c r="S1014" s="1432"/>
      <c r="T1014" s="1432"/>
      <c r="U1014" s="1432"/>
      <c r="V1014" s="1432"/>
      <c r="W1014" s="1432"/>
      <c r="X1014" s="1432"/>
      <c r="Y1014" s="1432"/>
      <c r="Z1014" s="1432"/>
    </row>
    <row r="1015" spans="1:26" ht="15.75" customHeight="1">
      <c r="A1015" s="1433"/>
      <c r="B1015" s="1432"/>
      <c r="C1015" s="1433"/>
      <c r="D1015" s="1433"/>
      <c r="E1015" s="1432"/>
      <c r="F1015" s="1432"/>
      <c r="G1015" s="1432"/>
      <c r="H1015" s="1432"/>
      <c r="I1015" s="1432"/>
      <c r="J1015" s="1432"/>
      <c r="K1015" s="1432"/>
      <c r="L1015" s="1432"/>
      <c r="M1015" s="1432"/>
      <c r="N1015" s="1432"/>
      <c r="O1015" s="1433"/>
      <c r="P1015" s="1432"/>
      <c r="Q1015" s="1432"/>
      <c r="R1015" s="1432"/>
      <c r="S1015" s="1432"/>
      <c r="T1015" s="1432"/>
      <c r="U1015" s="1432"/>
      <c r="V1015" s="1432"/>
      <c r="W1015" s="1432"/>
      <c r="X1015" s="1432"/>
      <c r="Y1015" s="1432"/>
      <c r="Z1015" s="1432"/>
    </row>
    <row r="1016" spans="1:26" ht="15.75" customHeight="1">
      <c r="A1016" s="1433"/>
      <c r="B1016" s="1432"/>
      <c r="C1016" s="1433"/>
      <c r="D1016" s="1433"/>
      <c r="E1016" s="1432"/>
      <c r="F1016" s="1432"/>
      <c r="G1016" s="1432"/>
      <c r="H1016" s="1432"/>
      <c r="I1016" s="1432"/>
      <c r="J1016" s="1432"/>
      <c r="K1016" s="1432"/>
      <c r="L1016" s="1432"/>
      <c r="M1016" s="1432"/>
      <c r="N1016" s="1432"/>
      <c r="O1016" s="1433"/>
      <c r="P1016" s="1432"/>
      <c r="Q1016" s="1432"/>
      <c r="R1016" s="1432"/>
      <c r="S1016" s="1432"/>
      <c r="T1016" s="1432"/>
      <c r="U1016" s="1432"/>
      <c r="V1016" s="1432"/>
      <c r="W1016" s="1432"/>
      <c r="X1016" s="1432"/>
      <c r="Y1016" s="1432"/>
      <c r="Z1016" s="1432"/>
    </row>
    <row r="1017" spans="1:26" ht="15.75" customHeight="1">
      <c r="A1017" s="1433"/>
      <c r="B1017" s="1432"/>
      <c r="C1017" s="1433"/>
      <c r="D1017" s="1433"/>
      <c r="E1017" s="1432"/>
      <c r="F1017" s="1432"/>
      <c r="G1017" s="1432"/>
      <c r="H1017" s="1432"/>
      <c r="I1017" s="1432"/>
      <c r="J1017" s="1432"/>
      <c r="K1017" s="1432"/>
      <c r="L1017" s="1432"/>
      <c r="M1017" s="1432"/>
      <c r="N1017" s="1432"/>
      <c r="O1017" s="1433"/>
      <c r="P1017" s="1432"/>
      <c r="Q1017" s="1432"/>
      <c r="R1017" s="1432"/>
      <c r="S1017" s="1432"/>
      <c r="T1017" s="1432"/>
      <c r="U1017" s="1432"/>
      <c r="V1017" s="1432"/>
      <c r="W1017" s="1432"/>
      <c r="X1017" s="1432"/>
      <c r="Y1017" s="1432"/>
      <c r="Z1017" s="1432"/>
    </row>
    <row r="1018" spans="1:26" ht="15.75" customHeight="1">
      <c r="A1018" s="1433"/>
      <c r="B1018" s="1432"/>
      <c r="C1018" s="1433"/>
      <c r="D1018" s="1433"/>
      <c r="E1018" s="1432"/>
      <c r="F1018" s="1432"/>
      <c r="G1018" s="1432"/>
      <c r="H1018" s="1432"/>
      <c r="I1018" s="1432"/>
      <c r="J1018" s="1432"/>
      <c r="K1018" s="1432"/>
      <c r="L1018" s="1432"/>
      <c r="M1018" s="1432"/>
      <c r="N1018" s="1432"/>
      <c r="O1018" s="1433"/>
      <c r="P1018" s="1432"/>
      <c r="Q1018" s="1432"/>
      <c r="R1018" s="1432"/>
      <c r="S1018" s="1432"/>
      <c r="T1018" s="1432"/>
      <c r="U1018" s="1432"/>
      <c r="V1018" s="1432"/>
      <c r="W1018" s="1432"/>
      <c r="X1018" s="1432"/>
      <c r="Y1018" s="1432"/>
      <c r="Z1018" s="1432"/>
    </row>
    <row r="1019" spans="1:26" ht="15.75" customHeight="1">
      <c r="A1019" s="1433"/>
      <c r="B1019" s="1432"/>
      <c r="C1019" s="1433"/>
      <c r="D1019" s="1433"/>
      <c r="E1019" s="1432"/>
      <c r="F1019" s="1432"/>
      <c r="G1019" s="1432"/>
      <c r="H1019" s="1432"/>
      <c r="I1019" s="1432"/>
      <c r="J1019" s="1432"/>
      <c r="K1019" s="1432"/>
      <c r="L1019" s="1432"/>
      <c r="M1019" s="1432"/>
      <c r="N1019" s="1432"/>
      <c r="O1019" s="1433"/>
      <c r="P1019" s="1432"/>
      <c r="Q1019" s="1432"/>
      <c r="R1019" s="1432"/>
      <c r="S1019" s="1432"/>
      <c r="T1019" s="1432"/>
      <c r="U1019" s="1432"/>
      <c r="V1019" s="1432"/>
      <c r="W1019" s="1432"/>
      <c r="X1019" s="1432"/>
      <c r="Y1019" s="1432"/>
      <c r="Z1019" s="1432"/>
    </row>
    <row r="1020" spans="1:26" ht="15" customHeight="1">
      <c r="B1020" s="1432"/>
      <c r="C1020" s="1433"/>
      <c r="D1020" s="1433"/>
      <c r="E1020" s="1432"/>
      <c r="F1020" s="1432"/>
      <c r="G1020" s="1432"/>
      <c r="H1020" s="1432"/>
      <c r="I1020" s="1432"/>
      <c r="J1020" s="1432"/>
      <c r="K1020" s="1432"/>
      <c r="L1020" s="1432"/>
      <c r="M1020" s="1432"/>
      <c r="N1020" s="1432"/>
      <c r="O1020" s="1433"/>
      <c r="P1020" s="1432"/>
      <c r="Q1020" s="1432"/>
    </row>
    <row r="1021" spans="1:26" ht="15" customHeight="1">
      <c r="B1021" s="1432"/>
      <c r="C1021" s="1433"/>
      <c r="D1021" s="1433"/>
      <c r="E1021" s="1432"/>
      <c r="F1021" s="1432"/>
      <c r="G1021" s="1432"/>
      <c r="H1021" s="1432"/>
      <c r="I1021" s="1432"/>
      <c r="J1021" s="1432"/>
      <c r="K1021" s="1432"/>
      <c r="L1021" s="1432"/>
      <c r="M1021" s="1432"/>
      <c r="N1021" s="1432"/>
      <c r="O1021" s="1433"/>
      <c r="P1021" s="1432"/>
      <c r="Q1021" s="1432"/>
    </row>
  </sheetData>
  <mergeCells count="36">
    <mergeCell ref="B112:Q112"/>
    <mergeCell ref="P2:Q2"/>
    <mergeCell ref="B3:Q3"/>
    <mergeCell ref="B41:Q41"/>
    <mergeCell ref="B42:Q42"/>
    <mergeCell ref="B44:Q44"/>
    <mergeCell ref="B72:Q72"/>
    <mergeCell ref="B73:Q73"/>
    <mergeCell ref="B75:Q75"/>
    <mergeCell ref="B109:Q109"/>
    <mergeCell ref="B110:Q110"/>
    <mergeCell ref="B267:Q267"/>
    <mergeCell ref="B150:Q150"/>
    <mergeCell ref="B151:Q151"/>
    <mergeCell ref="B153:Q153"/>
    <mergeCell ref="B189:Q189"/>
    <mergeCell ref="B190:Q190"/>
    <mergeCell ref="B192:Q192"/>
    <mergeCell ref="B226:Q226"/>
    <mergeCell ref="B227:Q227"/>
    <mergeCell ref="B229:Q229"/>
    <mergeCell ref="B264:Q264"/>
    <mergeCell ref="B265:Q265"/>
    <mergeCell ref="B452:Q452"/>
    <mergeCell ref="B340:Q340"/>
    <mergeCell ref="B342:Q342"/>
    <mergeCell ref="B377:Q377"/>
    <mergeCell ref="B378:Q378"/>
    <mergeCell ref="B380:Q380"/>
    <mergeCell ref="B414:Q414"/>
    <mergeCell ref="B415:Q415"/>
    <mergeCell ref="B300:Q300"/>
    <mergeCell ref="B301:Q301"/>
    <mergeCell ref="B303:Q303"/>
    <mergeCell ref="B339:Q339"/>
    <mergeCell ref="B417:Q417"/>
  </mergeCells>
  <pageMargins left="0.7" right="0.7" top="0.75" bottom="0.75" header="0" footer="0"/>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017CF-07CC-4050-A1EB-B57E695C9225}">
  <dimension ref="B2:X71"/>
  <sheetViews>
    <sheetView zoomScaleNormal="100" workbookViewId="0"/>
  </sheetViews>
  <sheetFormatPr defaultRowHeight="12.75"/>
  <cols>
    <col min="1" max="1" width="3.5703125" customWidth="1"/>
    <col min="2" max="2" width="22.85546875" customWidth="1"/>
    <col min="3" max="3" width="19.140625" bestFit="1" customWidth="1"/>
    <col min="4" max="4" width="2.28515625" customWidth="1"/>
    <col min="5" max="5" width="19.140625" bestFit="1" customWidth="1"/>
    <col min="6" max="6" width="2.140625" customWidth="1"/>
    <col min="7" max="7" width="19.140625" bestFit="1" customWidth="1"/>
    <col min="8" max="8" width="2.28515625" customWidth="1"/>
    <col min="9" max="9" width="19.140625" bestFit="1" customWidth="1"/>
    <col min="10" max="10" width="1.7109375" customWidth="1"/>
    <col min="11" max="11" width="19.140625" bestFit="1" customWidth="1"/>
    <col min="12" max="12" width="1.7109375" customWidth="1"/>
    <col min="13" max="13" width="19.140625" bestFit="1" customWidth="1"/>
    <col min="14" max="14" width="1.28515625" customWidth="1"/>
    <col min="15" max="15" width="19.140625" bestFit="1" customWidth="1"/>
    <col min="16" max="16" width="2.85546875" customWidth="1"/>
    <col min="17" max="17" width="19.140625" bestFit="1" customWidth="1"/>
    <col min="18" max="18" width="1.28515625" customWidth="1"/>
    <col min="19" max="19" width="19.140625" bestFit="1" customWidth="1"/>
    <col min="20" max="20" width="1.42578125" customWidth="1"/>
    <col min="21" max="21" width="19.140625" bestFit="1" customWidth="1"/>
    <col min="22" max="22" width="2" customWidth="1"/>
    <col min="23" max="24" width="19.140625" bestFit="1" customWidth="1"/>
  </cols>
  <sheetData>
    <row r="2" spans="2:24" ht="18">
      <c r="B2" s="135" t="s">
        <v>1089</v>
      </c>
    </row>
    <row r="3" spans="2:24" ht="18">
      <c r="B3" s="135"/>
    </row>
    <row r="4" spans="2:24">
      <c r="B4" s="4"/>
      <c r="C4" s="4"/>
      <c r="D4" s="4"/>
      <c r="E4" s="4" t="s">
        <v>965</v>
      </c>
      <c r="F4" s="4"/>
      <c r="G4" s="4"/>
      <c r="H4" s="4"/>
      <c r="I4" s="4"/>
      <c r="J4" s="4"/>
      <c r="K4" s="4"/>
      <c r="L4" s="4"/>
      <c r="M4" s="4"/>
      <c r="N4" s="4"/>
      <c r="O4" s="4"/>
      <c r="P4" s="4"/>
      <c r="Q4" s="4"/>
      <c r="R4" s="4"/>
      <c r="S4" s="4"/>
      <c r="T4" s="4"/>
      <c r="U4" s="4"/>
      <c r="V4" s="4"/>
      <c r="W4" s="4"/>
      <c r="X4" s="4"/>
    </row>
    <row r="5" spans="2:24" ht="18">
      <c r="B5" s="2125" t="s">
        <v>1118</v>
      </c>
      <c r="C5" s="2126" t="s">
        <v>931</v>
      </c>
      <c r="D5" s="2126"/>
      <c r="E5" s="2126" t="s">
        <v>932</v>
      </c>
      <c r="F5" s="2126"/>
      <c r="G5" s="2126" t="s">
        <v>933</v>
      </c>
      <c r="H5" s="2126"/>
      <c r="I5" s="2126" t="s">
        <v>934</v>
      </c>
      <c r="J5" s="2126"/>
      <c r="K5" s="2126" t="s">
        <v>939</v>
      </c>
      <c r="L5" s="2126"/>
      <c r="M5" s="2126" t="s">
        <v>935</v>
      </c>
      <c r="N5" s="2126"/>
      <c r="O5" s="2126" t="s">
        <v>936</v>
      </c>
      <c r="P5" s="2126"/>
      <c r="Q5" s="2126" t="s">
        <v>937</v>
      </c>
      <c r="R5" s="2126"/>
      <c r="S5" s="2126" t="s">
        <v>938</v>
      </c>
      <c r="T5" s="2126"/>
      <c r="U5" s="2126" t="s">
        <v>988</v>
      </c>
      <c r="V5" s="2126"/>
      <c r="W5" s="2126" t="s">
        <v>1000</v>
      </c>
      <c r="X5" s="2126" t="s">
        <v>1103</v>
      </c>
    </row>
    <row r="7" spans="2:24">
      <c r="C7" s="579" t="s">
        <v>940</v>
      </c>
      <c r="E7" s="579" t="s">
        <v>950</v>
      </c>
      <c r="G7" s="579" t="s">
        <v>961</v>
      </c>
      <c r="I7" s="579" t="s">
        <v>966</v>
      </c>
      <c r="K7" s="579" t="s">
        <v>992</v>
      </c>
      <c r="M7" s="579" t="s">
        <v>951</v>
      </c>
      <c r="O7" s="579" t="s">
        <v>974</v>
      </c>
      <c r="Q7" s="579" t="s">
        <v>973</v>
      </c>
      <c r="S7" s="579" t="s">
        <v>980</v>
      </c>
      <c r="U7" s="579" t="s">
        <v>997</v>
      </c>
      <c r="W7" s="579" t="s">
        <v>987</v>
      </c>
      <c r="X7" s="579" t="s">
        <v>1104</v>
      </c>
    </row>
    <row r="8" spans="2:24">
      <c r="C8" s="579" t="s">
        <v>941</v>
      </c>
      <c r="E8" s="579" t="s">
        <v>947</v>
      </c>
      <c r="G8" s="579" t="s">
        <v>962</v>
      </c>
      <c r="I8" s="579" t="s">
        <v>967</v>
      </c>
      <c r="K8" s="579" t="s">
        <v>993</v>
      </c>
      <c r="M8" s="579" t="s">
        <v>952</v>
      </c>
      <c r="O8" s="579" t="s">
        <v>975</v>
      </c>
      <c r="Q8" s="579" t="s">
        <v>978</v>
      </c>
      <c r="S8" s="579" t="s">
        <v>981</v>
      </c>
      <c r="U8" s="579" t="s">
        <v>998</v>
      </c>
      <c r="W8" s="579"/>
      <c r="X8" s="579" t="s">
        <v>1105</v>
      </c>
    </row>
    <row r="9" spans="2:24">
      <c r="C9" s="579" t="s">
        <v>942</v>
      </c>
      <c r="E9" s="579" t="s">
        <v>948</v>
      </c>
      <c r="G9" s="579" t="s">
        <v>963</v>
      </c>
      <c r="I9" s="579" t="s">
        <v>968</v>
      </c>
      <c r="K9" s="579" t="s">
        <v>994</v>
      </c>
      <c r="M9" s="579" t="s">
        <v>953</v>
      </c>
      <c r="O9" s="579" t="s">
        <v>976</v>
      </c>
      <c r="Q9" s="579" t="s">
        <v>979</v>
      </c>
      <c r="S9" s="579" t="s">
        <v>982</v>
      </c>
      <c r="U9" s="579" t="s">
        <v>999</v>
      </c>
      <c r="W9" s="579"/>
      <c r="X9" s="579" t="s">
        <v>1106</v>
      </c>
    </row>
    <row r="10" spans="2:24">
      <c r="C10" s="579" t="s">
        <v>943</v>
      </c>
      <c r="E10" s="579" t="s">
        <v>949</v>
      </c>
      <c r="G10" s="579" t="s">
        <v>964</v>
      </c>
      <c r="I10" s="579" t="s">
        <v>970</v>
      </c>
      <c r="K10" s="579" t="s">
        <v>1013</v>
      </c>
      <c r="M10" s="579" t="s">
        <v>954</v>
      </c>
      <c r="O10" s="579" t="s">
        <v>977</v>
      </c>
      <c r="Q10" s="579" t="s">
        <v>991</v>
      </c>
      <c r="S10" s="579" t="s">
        <v>983</v>
      </c>
      <c r="U10" s="579"/>
      <c r="W10" s="579"/>
      <c r="X10" s="579"/>
    </row>
    <row r="11" spans="2:24">
      <c r="C11" s="579" t="s">
        <v>944</v>
      </c>
      <c r="E11" s="579" t="s">
        <v>1090</v>
      </c>
      <c r="G11" s="579"/>
      <c r="I11" s="579" t="s">
        <v>971</v>
      </c>
      <c r="K11" s="579" t="s">
        <v>1014</v>
      </c>
      <c r="M11" s="579" t="s">
        <v>969</v>
      </c>
      <c r="O11" s="579" t="s">
        <v>989</v>
      </c>
      <c r="Q11" s="579" t="s">
        <v>986</v>
      </c>
      <c r="S11" s="579" t="s">
        <v>990</v>
      </c>
      <c r="U11" s="579"/>
      <c r="W11" s="579"/>
      <c r="X11" s="579"/>
    </row>
    <row r="12" spans="2:24">
      <c r="C12" t="s">
        <v>1091</v>
      </c>
      <c r="I12" t="s">
        <v>972</v>
      </c>
      <c r="K12" t="s">
        <v>1015</v>
      </c>
      <c r="M12" t="s">
        <v>955</v>
      </c>
      <c r="S12" t="s">
        <v>1102</v>
      </c>
    </row>
    <row r="13" spans="2:24">
      <c r="C13" t="s">
        <v>945</v>
      </c>
      <c r="I13" t="s">
        <v>984</v>
      </c>
      <c r="K13" t="s">
        <v>1425</v>
      </c>
      <c r="M13" t="s">
        <v>956</v>
      </c>
    </row>
    <row r="14" spans="2:24">
      <c r="C14" t="s">
        <v>946</v>
      </c>
      <c r="I14" t="s">
        <v>985</v>
      </c>
      <c r="M14" t="s">
        <v>957</v>
      </c>
    </row>
    <row r="15" spans="2:24">
      <c r="C15" t="s">
        <v>995</v>
      </c>
      <c r="I15" t="s">
        <v>1426</v>
      </c>
      <c r="M15" t="s">
        <v>1747</v>
      </c>
    </row>
    <row r="16" spans="2:24">
      <c r="C16" t="s">
        <v>996</v>
      </c>
      <c r="M16" t="s">
        <v>958</v>
      </c>
    </row>
    <row r="17" spans="2:24">
      <c r="M17" t="s">
        <v>959</v>
      </c>
    </row>
    <row r="18" spans="2:24">
      <c r="M18" t="s">
        <v>960</v>
      </c>
    </row>
    <row r="20" spans="2:24" ht="18">
      <c r="B20" s="135" t="s">
        <v>1001</v>
      </c>
      <c r="C20" s="963" t="s">
        <v>1007</v>
      </c>
      <c r="D20" s="963"/>
      <c r="E20" s="963" t="s">
        <v>1016</v>
      </c>
      <c r="F20" s="963"/>
      <c r="G20" s="963" t="s">
        <v>1032</v>
      </c>
      <c r="H20" s="963"/>
      <c r="I20" s="963" t="s">
        <v>1034</v>
      </c>
      <c r="J20" s="963"/>
      <c r="K20" s="963" t="s">
        <v>1036</v>
      </c>
      <c r="L20" s="963"/>
      <c r="M20" s="963" t="s">
        <v>1037</v>
      </c>
      <c r="N20" s="963"/>
      <c r="O20" s="963" t="s">
        <v>1016</v>
      </c>
      <c r="P20" s="963"/>
      <c r="Q20" s="963" t="s">
        <v>1038</v>
      </c>
      <c r="R20" s="963"/>
      <c r="S20" s="963" t="s">
        <v>1040</v>
      </c>
      <c r="T20" s="963"/>
      <c r="U20" s="963" t="s">
        <v>403</v>
      </c>
      <c r="V20" s="963"/>
      <c r="W20" s="963" t="s">
        <v>1011</v>
      </c>
      <c r="X20" s="963"/>
    </row>
    <row r="21" spans="2:24" ht="18">
      <c r="B21" s="135" t="s">
        <v>1002</v>
      </c>
      <c r="C21" s="963" t="s">
        <v>1008</v>
      </c>
      <c r="D21" s="963"/>
      <c r="E21" s="963" t="s">
        <v>1031</v>
      </c>
      <c r="F21" s="963"/>
      <c r="G21" s="963" t="s">
        <v>1033</v>
      </c>
      <c r="H21" s="963"/>
      <c r="I21" s="963" t="s">
        <v>1035</v>
      </c>
      <c r="J21" s="963"/>
      <c r="K21" s="963" t="s">
        <v>183</v>
      </c>
      <c r="L21" s="963"/>
      <c r="M21" s="963" t="s">
        <v>1008</v>
      </c>
      <c r="N21" s="963"/>
      <c r="O21" s="963" t="s">
        <v>1038</v>
      </c>
      <c r="P21" s="963"/>
      <c r="Q21" s="963" t="s">
        <v>1039</v>
      </c>
      <c r="R21" s="963"/>
      <c r="S21" s="963" t="s">
        <v>1036</v>
      </c>
      <c r="T21" s="963"/>
      <c r="U21" s="963" t="s">
        <v>1041</v>
      </c>
      <c r="V21" s="963"/>
      <c r="W21" s="963"/>
      <c r="X21" s="963"/>
    </row>
    <row r="22" spans="2:24" ht="18">
      <c r="B22" s="135" t="s">
        <v>1003</v>
      </c>
    </row>
    <row r="24" spans="2:24" ht="18">
      <c r="B24" s="135" t="s">
        <v>1004</v>
      </c>
      <c r="C24" s="4" t="s">
        <v>1005</v>
      </c>
      <c r="D24" s="4"/>
      <c r="E24" s="4" t="s">
        <v>1043</v>
      </c>
      <c r="F24" s="4"/>
      <c r="G24" s="4" t="s">
        <v>1044</v>
      </c>
      <c r="H24" s="4"/>
      <c r="I24" s="4" t="s">
        <v>1063</v>
      </c>
      <c r="J24" s="4"/>
      <c r="K24" s="4" t="s">
        <v>1064</v>
      </c>
      <c r="L24" s="4"/>
      <c r="M24" s="4" t="s">
        <v>1086</v>
      </c>
      <c r="N24" s="4"/>
      <c r="O24" s="4" t="s">
        <v>1087</v>
      </c>
      <c r="P24" s="4"/>
      <c r="Q24" s="4" t="s">
        <v>1088</v>
      </c>
      <c r="R24" s="4"/>
      <c r="S24" s="4" t="s">
        <v>1064</v>
      </c>
      <c r="T24" s="4"/>
      <c r="U24" s="4" t="s">
        <v>1065</v>
      </c>
      <c r="V24" s="4"/>
      <c r="W24" s="4" t="s">
        <v>1066</v>
      </c>
      <c r="X24" s="4"/>
    </row>
    <row r="25" spans="2:24">
      <c r="C25" s="4" t="s">
        <v>1006</v>
      </c>
      <c r="D25" s="4"/>
      <c r="E25" s="4" t="s">
        <v>1042</v>
      </c>
      <c r="F25" s="4"/>
      <c r="G25" s="4" t="s">
        <v>1042</v>
      </c>
      <c r="H25" s="4"/>
      <c r="I25" s="4"/>
      <c r="J25" s="4"/>
      <c r="K25" s="4"/>
      <c r="L25" s="4"/>
      <c r="M25" s="4"/>
      <c r="N25" s="4"/>
      <c r="O25" s="4"/>
      <c r="P25" s="4"/>
      <c r="Q25" s="4"/>
      <c r="R25" s="4"/>
      <c r="S25" s="4"/>
      <c r="T25" s="4"/>
      <c r="U25" s="4"/>
      <c r="V25" s="4"/>
      <c r="W25" s="4" t="s">
        <v>1012</v>
      </c>
      <c r="X25" s="4"/>
    </row>
    <row r="27" spans="2:24" ht="18">
      <c r="B27" s="135" t="s">
        <v>774</v>
      </c>
    </row>
    <row r="28" spans="2:24" ht="18">
      <c r="B28" s="135" t="s">
        <v>1018</v>
      </c>
      <c r="C28" s="579" t="s">
        <v>1019</v>
      </c>
      <c r="E28" s="579" t="s">
        <v>1022</v>
      </c>
      <c r="G28" s="579" t="s">
        <v>1022</v>
      </c>
      <c r="I28" s="579" t="s">
        <v>1023</v>
      </c>
      <c r="K28" s="579" t="s">
        <v>1096</v>
      </c>
      <c r="M28" s="579" t="s">
        <v>1098</v>
      </c>
      <c r="O28" s="579" t="s">
        <v>1113</v>
      </c>
      <c r="Q28" s="579" t="s">
        <v>1025</v>
      </c>
      <c r="S28" s="579" t="s">
        <v>1023</v>
      </c>
      <c r="U28" s="579" t="s">
        <v>1025</v>
      </c>
      <c r="W28" s="579"/>
      <c r="X28" s="579" t="s">
        <v>1022</v>
      </c>
    </row>
    <row r="29" spans="2:24">
      <c r="C29" s="579" t="s">
        <v>1020</v>
      </c>
      <c r="E29" s="579" t="s">
        <v>773</v>
      </c>
      <c r="G29" s="579" t="s">
        <v>1023</v>
      </c>
      <c r="I29" s="579" t="s">
        <v>1093</v>
      </c>
      <c r="K29" s="579" t="s">
        <v>1097</v>
      </c>
      <c r="M29" s="579" t="s">
        <v>1099</v>
      </c>
      <c r="O29" s="579" t="s">
        <v>1098</v>
      </c>
      <c r="Q29" s="579" t="s">
        <v>1022</v>
      </c>
      <c r="S29" s="579" t="s">
        <v>1027</v>
      </c>
      <c r="U29" s="579" t="s">
        <v>1023</v>
      </c>
      <c r="W29" s="579"/>
      <c r="X29" s="579" t="s">
        <v>1114</v>
      </c>
    </row>
    <row r="30" spans="2:24">
      <c r="C30" s="579" t="s">
        <v>1021</v>
      </c>
      <c r="E30" s="579" t="s">
        <v>1023</v>
      </c>
      <c r="G30" s="579" t="s">
        <v>1095</v>
      </c>
      <c r="I30" s="579" t="s">
        <v>1094</v>
      </c>
      <c r="K30" s="579"/>
      <c r="M30" s="579" t="s">
        <v>1100</v>
      </c>
      <c r="O30" s="579" t="s">
        <v>773</v>
      </c>
      <c r="Q30" s="579" t="s">
        <v>773</v>
      </c>
      <c r="S30" s="579" t="s">
        <v>1028</v>
      </c>
      <c r="U30" s="579" t="s">
        <v>1112</v>
      </c>
      <c r="W30" s="579"/>
      <c r="X30" s="579"/>
    </row>
    <row r="31" spans="2:24">
      <c r="C31" s="579" t="s">
        <v>1022</v>
      </c>
      <c r="E31" s="579" t="s">
        <v>1024</v>
      </c>
      <c r="G31" s="579" t="s">
        <v>1029</v>
      </c>
      <c r="I31" s="579" t="s">
        <v>773</v>
      </c>
      <c r="K31" s="579"/>
      <c r="M31" s="579" t="s">
        <v>1101</v>
      </c>
      <c r="O31" s="579"/>
      <c r="Q31" s="579" t="s">
        <v>1112</v>
      </c>
      <c r="S31" s="579" t="s">
        <v>1112</v>
      </c>
      <c r="U31" s="579"/>
      <c r="W31" s="579"/>
      <c r="X31" s="579"/>
    </row>
    <row r="32" spans="2:24">
      <c r="C32" t="s">
        <v>1024</v>
      </c>
      <c r="E32" t="s">
        <v>1029</v>
      </c>
      <c r="M32" t="s">
        <v>773</v>
      </c>
    </row>
    <row r="33" spans="2:24">
      <c r="C33" t="s">
        <v>773</v>
      </c>
      <c r="E33" t="s">
        <v>1112</v>
      </c>
    </row>
    <row r="34" spans="2:24">
      <c r="C34" t="s">
        <v>1092</v>
      </c>
    </row>
    <row r="35" spans="2:24">
      <c r="C35" t="s">
        <v>1112</v>
      </c>
    </row>
    <row r="37" spans="2:24">
      <c r="C37" s="579" t="s">
        <v>1107</v>
      </c>
      <c r="E37" s="579" t="s">
        <v>1108</v>
      </c>
      <c r="G37" s="579" t="s">
        <v>1109</v>
      </c>
      <c r="I37" s="579" t="s">
        <v>1109</v>
      </c>
      <c r="K37" s="579" t="s">
        <v>1109</v>
      </c>
      <c r="M37" s="579" t="s">
        <v>1110</v>
      </c>
      <c r="O37" s="579" t="s">
        <v>1111</v>
      </c>
      <c r="Q37" s="579" t="s">
        <v>1111</v>
      </c>
      <c r="S37" s="579" t="s">
        <v>1109</v>
      </c>
      <c r="U37" s="579" t="s">
        <v>1109</v>
      </c>
      <c r="W37" s="579" t="s">
        <v>1109</v>
      </c>
      <c r="X37" s="579" t="s">
        <v>1111</v>
      </c>
    </row>
    <row r="38" spans="2:24">
      <c r="C38" s="579"/>
      <c r="E38" s="579"/>
      <c r="G38" s="579"/>
      <c r="I38" s="579"/>
      <c r="K38" s="579"/>
      <c r="M38" s="579"/>
      <c r="O38" s="579"/>
      <c r="Q38" s="579"/>
      <c r="S38" s="579"/>
      <c r="U38" s="579"/>
      <c r="W38" s="579"/>
      <c r="X38" s="579"/>
    </row>
    <row r="39" spans="2:24" ht="18">
      <c r="B39" s="135" t="s">
        <v>1030</v>
      </c>
      <c r="C39" s="579" t="s">
        <v>1026</v>
      </c>
      <c r="E39" s="579"/>
      <c r="G39" s="579"/>
      <c r="I39" s="579"/>
      <c r="K39" s="579"/>
      <c r="M39" s="579"/>
      <c r="O39" s="579"/>
      <c r="Q39" s="579" t="s">
        <v>1117</v>
      </c>
      <c r="S39" s="579" t="s">
        <v>1115</v>
      </c>
      <c r="U39" s="579" t="s">
        <v>1112</v>
      </c>
      <c r="W39" s="579" t="s">
        <v>1112</v>
      </c>
      <c r="X39" s="579"/>
    </row>
    <row r="40" spans="2:24" ht="18">
      <c r="B40" s="135"/>
      <c r="C40" s="579"/>
      <c r="E40" s="579"/>
      <c r="G40" s="579"/>
      <c r="I40" s="579"/>
      <c r="K40" s="579"/>
      <c r="M40" s="579"/>
      <c r="O40" s="579"/>
      <c r="Q40" s="579" t="s">
        <v>773</v>
      </c>
      <c r="S40" s="579" t="s">
        <v>1116</v>
      </c>
      <c r="U40" s="579"/>
      <c r="W40" s="579"/>
      <c r="X40" s="579"/>
    </row>
    <row r="41" spans="2:24" ht="18">
      <c r="B41" s="135"/>
      <c r="C41" s="579"/>
      <c r="E41" s="579"/>
      <c r="G41" s="579"/>
      <c r="I41" s="579"/>
      <c r="K41" s="579"/>
      <c r="M41" s="579"/>
      <c r="O41" s="579"/>
      <c r="Q41" s="579" t="s">
        <v>1112</v>
      </c>
      <c r="S41" s="579"/>
      <c r="U41" s="579"/>
      <c r="W41" s="579"/>
      <c r="X41" s="579"/>
    </row>
    <row r="42" spans="2:24" ht="18">
      <c r="B42" s="135" t="s">
        <v>1009</v>
      </c>
      <c r="C42" s="579" t="s">
        <v>1128</v>
      </c>
      <c r="E42" s="579"/>
      <c r="G42" s="579"/>
      <c r="I42" s="579"/>
      <c r="K42" s="579"/>
      <c r="M42" s="579"/>
      <c r="O42" s="579"/>
      <c r="Q42" s="579"/>
      <c r="S42" s="579"/>
      <c r="U42" s="579"/>
      <c r="W42" s="579"/>
      <c r="X42" s="579"/>
    </row>
    <row r="43" spans="2:24" ht="18">
      <c r="B43" s="135" t="s">
        <v>1010</v>
      </c>
      <c r="C43" t="s">
        <v>1074</v>
      </c>
    </row>
    <row r="44" spans="2:24" ht="18">
      <c r="B44" s="135" t="s">
        <v>1129</v>
      </c>
      <c r="C44" t="s">
        <v>1017</v>
      </c>
    </row>
    <row r="45" spans="2:24">
      <c r="C45" t="s">
        <v>1067</v>
      </c>
    </row>
    <row r="46" spans="2:24">
      <c r="C46" t="s">
        <v>1068</v>
      </c>
    </row>
    <row r="47" spans="2:24">
      <c r="C47" t="s">
        <v>1126</v>
      </c>
    </row>
    <row r="48" spans="2:24">
      <c r="C48" t="s">
        <v>1069</v>
      </c>
    </row>
    <row r="49" spans="2:3">
      <c r="C49" t="s">
        <v>1070</v>
      </c>
    </row>
    <row r="50" spans="2:3">
      <c r="C50" t="s">
        <v>1073</v>
      </c>
    </row>
    <row r="51" spans="2:3">
      <c r="C51" t="s">
        <v>1075</v>
      </c>
    </row>
    <row r="52" spans="2:3">
      <c r="C52" t="s">
        <v>1120</v>
      </c>
    </row>
    <row r="53" spans="2:3">
      <c r="C53" t="s">
        <v>1122</v>
      </c>
    </row>
    <row r="54" spans="2:3">
      <c r="C54" t="s">
        <v>1123</v>
      </c>
    </row>
    <row r="55" spans="2:3">
      <c r="C55" t="s">
        <v>1124</v>
      </c>
    </row>
    <row r="56" spans="2:3">
      <c r="C56" t="s">
        <v>1125</v>
      </c>
    </row>
    <row r="57" spans="2:3">
      <c r="C57" t="s">
        <v>1133</v>
      </c>
    </row>
    <row r="58" spans="2:3">
      <c r="C58" t="s">
        <v>1134</v>
      </c>
    </row>
    <row r="59" spans="2:3">
      <c r="C59" t="s">
        <v>1662</v>
      </c>
    </row>
    <row r="60" spans="2:3">
      <c r="C60" t="s">
        <v>1661</v>
      </c>
    </row>
    <row r="61" spans="2:3">
      <c r="C61" t="s">
        <v>1664</v>
      </c>
    </row>
    <row r="63" spans="2:3" ht="18">
      <c r="B63" s="135" t="s">
        <v>1009</v>
      </c>
      <c r="C63" t="s">
        <v>1071</v>
      </c>
    </row>
    <row r="64" spans="2:3" ht="18">
      <c r="B64" s="135" t="s">
        <v>1010</v>
      </c>
      <c r="C64" t="s">
        <v>1072</v>
      </c>
    </row>
    <row r="65" spans="2:3" ht="18">
      <c r="B65" s="135" t="s">
        <v>479</v>
      </c>
      <c r="C65" t="s">
        <v>1076</v>
      </c>
    </row>
    <row r="66" spans="2:3">
      <c r="C66" t="s">
        <v>1119</v>
      </c>
    </row>
    <row r="69" spans="2:3" ht="18">
      <c r="B69" s="135" t="s">
        <v>1127</v>
      </c>
      <c r="C69" t="s">
        <v>1121</v>
      </c>
    </row>
    <row r="71" spans="2:3" ht="18">
      <c r="B71" s="135" t="s">
        <v>921</v>
      </c>
      <c r="C71" t="s">
        <v>1663</v>
      </c>
    </row>
  </sheetData>
  <pageMargins left="0.7" right="0.7" top="0.75" bottom="0.75" header="0.3" footer="0.3"/>
  <pageSetup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6093F-AC3F-495F-9E3F-E5B3A798C330}">
  <sheetPr>
    <pageSetUpPr fitToPage="1"/>
  </sheetPr>
  <dimension ref="C1:AD86"/>
  <sheetViews>
    <sheetView showGridLines="0" zoomScaleNormal="100" workbookViewId="0">
      <pane xSplit="4" ySplit="3" topLeftCell="E4" activePane="bottomRight" state="frozen"/>
      <selection pane="topRight" activeCell="E1" sqref="E1"/>
      <selection pane="bottomLeft" activeCell="A4" sqref="A4"/>
      <selection pane="bottomRight"/>
    </sheetView>
  </sheetViews>
  <sheetFormatPr defaultRowHeight="12.75"/>
  <cols>
    <col min="1" max="1" width="3.28515625" style="977" customWidth="1"/>
    <col min="2" max="2" width="1.28515625" style="977" customWidth="1"/>
    <col min="3" max="3" width="27.85546875" style="977" customWidth="1"/>
    <col min="4" max="4" width="35.85546875" style="977" customWidth="1"/>
    <col min="5" max="6" width="11.85546875" style="2150" customWidth="1"/>
    <col min="7" max="11" width="9.140625" style="2137"/>
    <col min="12" max="12" width="16.28515625" style="2137" customWidth="1"/>
    <col min="13" max="17" width="9.140625" style="2137"/>
    <col min="18" max="18" width="16.28515625" style="2137" customWidth="1"/>
    <col min="19" max="23" width="9.140625" style="2137"/>
    <col min="24" max="24" width="16.28515625" style="2137" customWidth="1"/>
    <col min="25" max="29" width="9.140625" style="2137"/>
    <col min="30" max="30" width="16.28515625" style="2137" customWidth="1"/>
    <col min="31" max="16384" width="9.140625" style="977"/>
  </cols>
  <sheetData>
    <row r="1" spans="3:30" ht="15.75" customHeight="1">
      <c r="C1" s="1310"/>
      <c r="D1" s="2127"/>
      <c r="E1" s="2145"/>
      <c r="F1" s="2145"/>
    </row>
    <row r="2" spans="3:30" ht="18.75" thickBot="1">
      <c r="C2" s="2128" t="s">
        <v>2716</v>
      </c>
      <c r="E2" s="2195" t="s">
        <v>2767</v>
      </c>
      <c r="F2" s="2195"/>
      <c r="G2" s="2172" t="s">
        <v>2766</v>
      </c>
      <c r="H2" s="2172"/>
      <c r="I2" s="2172"/>
      <c r="J2" s="2172"/>
      <c r="K2" s="2172"/>
      <c r="L2" s="2172"/>
      <c r="M2" s="2173" t="s">
        <v>2766</v>
      </c>
      <c r="N2" s="2173"/>
      <c r="O2" s="2173"/>
      <c r="P2" s="2173"/>
      <c r="Q2" s="2173"/>
      <c r="R2" s="2173"/>
      <c r="S2" s="2172" t="s">
        <v>2766</v>
      </c>
      <c r="T2" s="2172"/>
      <c r="U2" s="2172"/>
      <c r="V2" s="2172"/>
      <c r="W2" s="2172"/>
      <c r="X2" s="2172"/>
      <c r="Y2" s="2173" t="s">
        <v>2766</v>
      </c>
      <c r="Z2" s="2173"/>
      <c r="AA2" s="2173"/>
      <c r="AB2" s="2173"/>
      <c r="AC2" s="2173"/>
      <c r="AD2" s="2173"/>
    </row>
    <row r="3" spans="3:30" ht="18.75" thickBot="1">
      <c r="C3" s="1308" t="s">
        <v>1523</v>
      </c>
      <c r="D3" s="1307"/>
      <c r="E3" s="2146" t="s">
        <v>1522</v>
      </c>
      <c r="F3" s="2146" t="s">
        <v>555</v>
      </c>
      <c r="G3" s="2138" t="s">
        <v>696</v>
      </c>
      <c r="H3" s="2139" t="s">
        <v>697</v>
      </c>
      <c r="I3" s="2140" t="s">
        <v>700</v>
      </c>
      <c r="J3" s="2139" t="s">
        <v>699</v>
      </c>
      <c r="K3" s="2141" t="s">
        <v>701</v>
      </c>
      <c r="L3" s="2142" t="s">
        <v>196</v>
      </c>
      <c r="M3" s="2138" t="s">
        <v>696</v>
      </c>
      <c r="N3" s="2139" t="s">
        <v>697</v>
      </c>
      <c r="O3" s="2140" t="s">
        <v>700</v>
      </c>
      <c r="P3" s="2139" t="s">
        <v>699</v>
      </c>
      <c r="Q3" s="2141" t="s">
        <v>701</v>
      </c>
      <c r="R3" s="2174" t="s">
        <v>196</v>
      </c>
      <c r="S3" s="2138" t="s">
        <v>696</v>
      </c>
      <c r="T3" s="2139" t="s">
        <v>697</v>
      </c>
      <c r="U3" s="2140" t="s">
        <v>700</v>
      </c>
      <c r="V3" s="2139" t="s">
        <v>699</v>
      </c>
      <c r="W3" s="2141" t="s">
        <v>701</v>
      </c>
      <c r="X3" s="2142" t="s">
        <v>196</v>
      </c>
      <c r="Y3" s="2138" t="s">
        <v>696</v>
      </c>
      <c r="Z3" s="2139" t="s">
        <v>697</v>
      </c>
      <c r="AA3" s="2140" t="s">
        <v>700</v>
      </c>
      <c r="AB3" s="2139" t="s">
        <v>699</v>
      </c>
      <c r="AC3" s="2141" t="s">
        <v>701</v>
      </c>
      <c r="AD3" s="2174" t="s">
        <v>196</v>
      </c>
    </row>
    <row r="4" spans="3:30" ht="15.75">
      <c r="C4" s="1306" t="s">
        <v>573</v>
      </c>
      <c r="D4" s="1305"/>
      <c r="E4" s="2147" t="s">
        <v>2717</v>
      </c>
      <c r="F4" s="2151" t="s">
        <v>2718</v>
      </c>
      <c r="G4" s="1729"/>
      <c r="H4" s="2152"/>
      <c r="I4" s="1729"/>
      <c r="J4" s="2152"/>
      <c r="K4" s="1729"/>
      <c r="L4" s="2153"/>
      <c r="M4" s="1729"/>
      <c r="N4" s="2152"/>
      <c r="O4" s="1729"/>
      <c r="P4" s="2152"/>
      <c r="Q4" s="1729"/>
      <c r="R4" s="2175"/>
      <c r="S4" s="1729"/>
      <c r="T4" s="2152"/>
      <c r="U4" s="1729"/>
      <c r="V4" s="2152"/>
      <c r="W4" s="1729"/>
      <c r="X4" s="2153"/>
      <c r="Y4" s="1729"/>
      <c r="Z4" s="2152"/>
      <c r="AA4" s="1729"/>
      <c r="AB4" s="2152"/>
      <c r="AC4" s="1729"/>
      <c r="AD4" s="2175"/>
    </row>
    <row r="5" spans="3:30" ht="15">
      <c r="C5" s="2171"/>
      <c r="D5" s="2155"/>
      <c r="E5" s="2166"/>
      <c r="F5" s="2167"/>
      <c r="G5" s="2007"/>
      <c r="H5" s="2152"/>
      <c r="I5" s="2007"/>
      <c r="J5" s="2152"/>
      <c r="K5" s="2007"/>
      <c r="L5" s="2153"/>
      <c r="M5" s="2007"/>
      <c r="N5" s="2152"/>
      <c r="O5" s="2007"/>
      <c r="P5" s="2152"/>
      <c r="Q5" s="2007"/>
      <c r="R5" s="2175"/>
      <c r="S5" s="2007"/>
      <c r="T5" s="2152"/>
      <c r="U5" s="2007"/>
      <c r="V5" s="2152"/>
      <c r="W5" s="2007"/>
      <c r="X5" s="2153"/>
      <c r="Y5" s="2007"/>
      <c r="Z5" s="2152"/>
      <c r="AA5" s="2007"/>
      <c r="AB5" s="2152"/>
      <c r="AC5" s="2007"/>
      <c r="AD5" s="2175"/>
    </row>
    <row r="6" spans="3:30" ht="15.75">
      <c r="C6" s="2165" t="s">
        <v>576</v>
      </c>
      <c r="D6" s="2155"/>
      <c r="E6" s="2156"/>
      <c r="F6" s="2168"/>
      <c r="G6" s="2162"/>
      <c r="H6" s="2163"/>
      <c r="I6" s="2162"/>
      <c r="J6" s="2163"/>
      <c r="K6" s="2162"/>
      <c r="L6" s="2153"/>
      <c r="M6" s="2162"/>
      <c r="N6" s="2163"/>
      <c r="O6" s="2162"/>
      <c r="P6" s="2163"/>
      <c r="Q6" s="2162"/>
      <c r="R6" s="2175"/>
      <c r="S6" s="2162"/>
      <c r="T6" s="2163"/>
      <c r="U6" s="2162"/>
      <c r="V6" s="2163"/>
      <c r="W6" s="2162"/>
      <c r="X6" s="2153"/>
      <c r="Y6" s="2162"/>
      <c r="Z6" s="2163"/>
      <c r="AA6" s="2162"/>
      <c r="AB6" s="2163"/>
      <c r="AC6" s="2162"/>
      <c r="AD6" s="2175"/>
    </row>
    <row r="7" spans="3:30" ht="15">
      <c r="C7" s="2158" t="s">
        <v>1855</v>
      </c>
      <c r="D7" s="2155"/>
      <c r="E7" s="2156"/>
      <c r="F7" s="2156"/>
      <c r="G7" s="2162"/>
      <c r="H7" s="2162"/>
      <c r="I7" s="2162"/>
      <c r="J7" s="2162"/>
      <c r="K7" s="2162"/>
      <c r="L7" s="2153">
        <f>SUM(G7:K7)</f>
        <v>0</v>
      </c>
      <c r="M7" s="2162"/>
      <c r="N7" s="2162"/>
      <c r="O7" s="2162"/>
      <c r="P7" s="2162"/>
      <c r="Q7" s="2162"/>
      <c r="R7" s="2175">
        <f>SUM(M7:Q7)</f>
        <v>0</v>
      </c>
      <c r="S7" s="2162"/>
      <c r="T7" s="2162"/>
      <c r="U7" s="2162"/>
      <c r="V7" s="2162"/>
      <c r="W7" s="2162"/>
      <c r="X7" s="2153">
        <f>SUM(S7:W7)</f>
        <v>0</v>
      </c>
      <c r="Y7" s="2162"/>
      <c r="Z7" s="2162"/>
      <c r="AA7" s="2162"/>
      <c r="AB7" s="2162"/>
      <c r="AC7" s="2162"/>
      <c r="AD7" s="2175">
        <f>SUM(Y7:AC7)</f>
        <v>0</v>
      </c>
    </row>
    <row r="8" spans="3:30" ht="15">
      <c r="C8" s="2159" t="s">
        <v>1860</v>
      </c>
      <c r="D8" s="2160"/>
      <c r="E8" s="2161"/>
      <c r="F8" s="2161"/>
      <c r="G8" s="2162"/>
      <c r="H8" s="2162"/>
      <c r="I8" s="2162"/>
      <c r="J8" s="2162"/>
      <c r="K8" s="2162"/>
      <c r="L8" s="2153">
        <f t="shared" ref="L8:L72" si="0">SUM(G8:K8)</f>
        <v>0</v>
      </c>
      <c r="M8" s="2162"/>
      <c r="N8" s="2162"/>
      <c r="O8" s="2162"/>
      <c r="P8" s="2162"/>
      <c r="Q8" s="2162"/>
      <c r="R8" s="2175">
        <f t="shared" ref="R8:R72" si="1">SUM(M8:Q8)</f>
        <v>0</v>
      </c>
      <c r="S8" s="2162"/>
      <c r="T8" s="2162"/>
      <c r="U8" s="2162"/>
      <c r="V8" s="2162"/>
      <c r="W8" s="2162"/>
      <c r="X8" s="2153">
        <f t="shared" ref="X8:X72" si="2">SUM(S8:W8)</f>
        <v>0</v>
      </c>
      <c r="Y8" s="2162"/>
      <c r="Z8" s="2162"/>
      <c r="AA8" s="2162"/>
      <c r="AB8" s="2162"/>
      <c r="AC8" s="2162"/>
      <c r="AD8" s="2175">
        <f t="shared" ref="AD8:AD72" si="3">SUM(Y8:AC8)</f>
        <v>0</v>
      </c>
    </row>
    <row r="9" spans="3:30" ht="15.75" thickBot="1">
      <c r="C9" s="2144" t="s">
        <v>2719</v>
      </c>
      <c r="D9" s="2016"/>
      <c r="E9" s="2148"/>
      <c r="F9" s="2148"/>
      <c r="G9" s="2176"/>
      <c r="H9" s="2176"/>
      <c r="I9" s="2176"/>
      <c r="J9" s="2176"/>
      <c r="K9" s="2176"/>
      <c r="L9" s="2153">
        <f t="shared" si="0"/>
        <v>0</v>
      </c>
      <c r="M9" s="2176"/>
      <c r="N9" s="2176"/>
      <c r="O9" s="2176"/>
      <c r="P9" s="2176"/>
      <c r="Q9" s="2176"/>
      <c r="R9" s="2175">
        <f t="shared" si="1"/>
        <v>0</v>
      </c>
      <c r="S9" s="2176"/>
      <c r="T9" s="2176"/>
      <c r="U9" s="2176"/>
      <c r="V9" s="2176"/>
      <c r="W9" s="2176"/>
      <c r="X9" s="2153">
        <f t="shared" si="2"/>
        <v>0</v>
      </c>
      <c r="Y9" s="2176"/>
      <c r="Z9" s="2176"/>
      <c r="AA9" s="2176"/>
      <c r="AB9" s="2176"/>
      <c r="AC9" s="2176"/>
      <c r="AD9" s="2175">
        <f t="shared" si="3"/>
        <v>0</v>
      </c>
    </row>
    <row r="10" spans="3:30" s="2187" customFormat="1" ht="23.25" customHeight="1" thickBot="1">
      <c r="C10" s="2180" t="s">
        <v>579</v>
      </c>
      <c r="D10" s="2181"/>
      <c r="E10" s="2182">
        <f>SUM(E7:E9)</f>
        <v>0</v>
      </c>
      <c r="F10" s="2182">
        <f>SUM(F7:F9)</f>
        <v>0</v>
      </c>
      <c r="G10" s="2183">
        <f t="shared" ref="G10:W10" si="4">SUM(G7:G9)</f>
        <v>0</v>
      </c>
      <c r="H10" s="2183">
        <f t="shared" si="4"/>
        <v>0</v>
      </c>
      <c r="I10" s="2183">
        <f t="shared" si="4"/>
        <v>0</v>
      </c>
      <c r="J10" s="2183">
        <f t="shared" si="4"/>
        <v>0</v>
      </c>
      <c r="K10" s="2183">
        <f t="shared" si="4"/>
        <v>0</v>
      </c>
      <c r="L10" s="2184">
        <f t="shared" si="0"/>
        <v>0</v>
      </c>
      <c r="M10" s="2185">
        <f t="shared" ref="M10" si="5">SUM(M7:M9)</f>
        <v>0</v>
      </c>
      <c r="N10" s="2185">
        <f t="shared" ref="N10" si="6">SUM(N7:N9)</f>
        <v>0</v>
      </c>
      <c r="O10" s="2185">
        <f t="shared" ref="O10" si="7">SUM(O7:O9)</f>
        <v>0</v>
      </c>
      <c r="P10" s="2185">
        <f t="shared" ref="P10" si="8">SUM(P7:P9)</f>
        <v>0</v>
      </c>
      <c r="Q10" s="2185">
        <f t="shared" ref="Q10" si="9">SUM(Q7:Q9)</f>
        <v>0</v>
      </c>
      <c r="R10" s="2186">
        <f t="shared" si="1"/>
        <v>0</v>
      </c>
      <c r="S10" s="2183">
        <f t="shared" si="4"/>
        <v>0</v>
      </c>
      <c r="T10" s="2183">
        <f t="shared" si="4"/>
        <v>0</v>
      </c>
      <c r="U10" s="2183">
        <f t="shared" si="4"/>
        <v>0</v>
      </c>
      <c r="V10" s="2183">
        <f t="shared" si="4"/>
        <v>0</v>
      </c>
      <c r="W10" s="2183">
        <f t="shared" si="4"/>
        <v>0</v>
      </c>
      <c r="X10" s="2184">
        <f t="shared" si="2"/>
        <v>0</v>
      </c>
      <c r="Y10" s="2185">
        <f t="shared" ref="Y10" si="10">SUM(Y7:Y9)</f>
        <v>0</v>
      </c>
      <c r="Z10" s="2185">
        <f t="shared" ref="Z10" si="11">SUM(Z7:Z9)</f>
        <v>0</v>
      </c>
      <c r="AA10" s="2185">
        <f t="shared" ref="AA10" si="12">SUM(AA7:AA9)</f>
        <v>0</v>
      </c>
      <c r="AB10" s="2185">
        <f t="shared" ref="AB10" si="13">SUM(AB7:AB9)</f>
        <v>0</v>
      </c>
      <c r="AC10" s="2185">
        <f t="shared" ref="AC10" si="14">SUM(AC7:AC9)</f>
        <v>0</v>
      </c>
      <c r="AD10" s="2186">
        <f t="shared" si="3"/>
        <v>0</v>
      </c>
    </row>
    <row r="11" spans="3:30" ht="15.75">
      <c r="C11" s="2165" t="s">
        <v>580</v>
      </c>
      <c r="D11" s="2155"/>
      <c r="E11" s="2156"/>
      <c r="F11" s="2156"/>
      <c r="G11" s="2157"/>
      <c r="H11" s="2157"/>
      <c r="I11" s="2157"/>
      <c r="J11" s="2157"/>
      <c r="K11" s="2157"/>
      <c r="L11" s="2153"/>
      <c r="M11" s="2157"/>
      <c r="N11" s="2157"/>
      <c r="O11" s="2157"/>
      <c r="P11" s="2157"/>
      <c r="Q11" s="2157"/>
      <c r="R11" s="2175"/>
      <c r="S11" s="2157"/>
      <c r="T11" s="2157"/>
      <c r="U11" s="2157"/>
      <c r="V11" s="2157"/>
      <c r="W11" s="2157"/>
      <c r="X11" s="2153"/>
      <c r="Y11" s="2157"/>
      <c r="Z11" s="2157"/>
      <c r="AA11" s="2157"/>
      <c r="AB11" s="2157"/>
      <c r="AC11" s="2157"/>
      <c r="AD11" s="2175"/>
    </row>
    <row r="12" spans="3:30" ht="15">
      <c r="C12" s="2154" t="s">
        <v>2720</v>
      </c>
      <c r="D12" s="2164"/>
      <c r="E12" s="2156"/>
      <c r="F12" s="2156"/>
      <c r="G12" s="2162"/>
      <c r="H12" s="2162"/>
      <c r="I12" s="2162"/>
      <c r="J12" s="2162"/>
      <c r="K12" s="2162"/>
      <c r="L12" s="2153">
        <f t="shared" si="0"/>
        <v>0</v>
      </c>
      <c r="M12" s="2162"/>
      <c r="N12" s="2162"/>
      <c r="O12" s="2162"/>
      <c r="P12" s="2162"/>
      <c r="Q12" s="2162"/>
      <c r="R12" s="2175">
        <f t="shared" si="1"/>
        <v>0</v>
      </c>
      <c r="S12" s="2162"/>
      <c r="T12" s="2162"/>
      <c r="U12" s="2162"/>
      <c r="V12" s="2162"/>
      <c r="W12" s="2162"/>
      <c r="X12" s="2153">
        <f t="shared" si="2"/>
        <v>0</v>
      </c>
      <c r="Y12" s="2162"/>
      <c r="Z12" s="2162"/>
      <c r="AA12" s="2162"/>
      <c r="AB12" s="2162"/>
      <c r="AC12" s="2162"/>
      <c r="AD12" s="2175">
        <f t="shared" si="3"/>
        <v>0</v>
      </c>
    </row>
    <row r="13" spans="3:30" ht="15">
      <c r="C13" s="2159" t="s">
        <v>2721</v>
      </c>
      <c r="D13" s="2160"/>
      <c r="E13" s="2161"/>
      <c r="F13" s="2161"/>
      <c r="G13" s="2162"/>
      <c r="H13" s="2162"/>
      <c r="I13" s="2162"/>
      <c r="J13" s="2162"/>
      <c r="K13" s="2162"/>
      <c r="L13" s="2153">
        <f t="shared" si="0"/>
        <v>0</v>
      </c>
      <c r="M13" s="2162"/>
      <c r="N13" s="2162"/>
      <c r="O13" s="2162"/>
      <c r="P13" s="2162"/>
      <c r="Q13" s="2162"/>
      <c r="R13" s="2175">
        <f t="shared" si="1"/>
        <v>0</v>
      </c>
      <c r="S13" s="2162"/>
      <c r="T13" s="2162"/>
      <c r="U13" s="2162"/>
      <c r="V13" s="2162"/>
      <c r="W13" s="2162"/>
      <c r="X13" s="2153">
        <f t="shared" si="2"/>
        <v>0</v>
      </c>
      <c r="Y13" s="2162"/>
      <c r="Z13" s="2162"/>
      <c r="AA13" s="2162"/>
      <c r="AB13" s="2162"/>
      <c r="AC13" s="2162"/>
      <c r="AD13" s="2175">
        <f t="shared" si="3"/>
        <v>0</v>
      </c>
    </row>
    <row r="14" spans="3:30" ht="15.75" thickBot="1">
      <c r="C14" s="2177" t="s">
        <v>2722</v>
      </c>
      <c r="D14" s="2178"/>
      <c r="E14" s="2179"/>
      <c r="F14" s="2179"/>
      <c r="G14" s="2176"/>
      <c r="H14" s="2176"/>
      <c r="I14" s="2176"/>
      <c r="J14" s="2176"/>
      <c r="K14" s="2176"/>
      <c r="L14" s="2153">
        <f t="shared" si="0"/>
        <v>0</v>
      </c>
      <c r="M14" s="2176"/>
      <c r="N14" s="2176"/>
      <c r="O14" s="2176"/>
      <c r="P14" s="2176"/>
      <c r="Q14" s="2176"/>
      <c r="R14" s="2175">
        <f t="shared" si="1"/>
        <v>0</v>
      </c>
      <c r="S14" s="2176"/>
      <c r="T14" s="2176"/>
      <c r="U14" s="2176"/>
      <c r="V14" s="2176"/>
      <c r="W14" s="2176"/>
      <c r="X14" s="2153">
        <f t="shared" si="2"/>
        <v>0</v>
      </c>
      <c r="Y14" s="2176"/>
      <c r="Z14" s="2176"/>
      <c r="AA14" s="2176"/>
      <c r="AB14" s="2176"/>
      <c r="AC14" s="2176"/>
      <c r="AD14" s="2175">
        <f t="shared" si="3"/>
        <v>0</v>
      </c>
    </row>
    <row r="15" spans="3:30" s="2187" customFormat="1" ht="23.25" customHeight="1" thickBot="1">
      <c r="C15" s="2180" t="s">
        <v>583</v>
      </c>
      <c r="D15" s="2181"/>
      <c r="E15" s="2182">
        <f>SUM(E12:E14)</f>
        <v>0</v>
      </c>
      <c r="F15" s="2182">
        <f>SUM(F12:F14)</f>
        <v>0</v>
      </c>
      <c r="G15" s="2183">
        <f>SUM(G12:G14)</f>
        <v>0</v>
      </c>
      <c r="H15" s="2183">
        <f>SUM(H12:H14)</f>
        <v>0</v>
      </c>
      <c r="I15" s="2183">
        <f>SUM(I12:I14)</f>
        <v>0</v>
      </c>
      <c r="J15" s="2183">
        <f>SUM(J12:J14)</f>
        <v>0</v>
      </c>
      <c r="K15" s="2183">
        <f>SUM(K12:K14)</f>
        <v>0</v>
      </c>
      <c r="L15" s="2184">
        <f t="shared" si="0"/>
        <v>0</v>
      </c>
      <c r="M15" s="2185">
        <f>SUM(M12:M14)</f>
        <v>0</v>
      </c>
      <c r="N15" s="2185">
        <f>SUM(N12:N14)</f>
        <v>0</v>
      </c>
      <c r="O15" s="2185">
        <f>SUM(O12:O14)</f>
        <v>0</v>
      </c>
      <c r="P15" s="2185">
        <f>SUM(P12:P14)</f>
        <v>0</v>
      </c>
      <c r="Q15" s="2185">
        <f>SUM(Q12:Q14)</f>
        <v>0</v>
      </c>
      <c r="R15" s="2186">
        <f t="shared" si="1"/>
        <v>0</v>
      </c>
      <c r="S15" s="2183">
        <f>SUM(S12:S14)</f>
        <v>0</v>
      </c>
      <c r="T15" s="2183">
        <f>SUM(T12:T14)</f>
        <v>0</v>
      </c>
      <c r="U15" s="2183">
        <f>SUM(U12:U14)</f>
        <v>0</v>
      </c>
      <c r="V15" s="2183">
        <f>SUM(V12:V14)</f>
        <v>0</v>
      </c>
      <c r="W15" s="2183">
        <f>SUM(W12:W14)</f>
        <v>0</v>
      </c>
      <c r="X15" s="2184">
        <f t="shared" si="2"/>
        <v>0</v>
      </c>
      <c r="Y15" s="2185">
        <f>SUM(Y12:Y14)</f>
        <v>0</v>
      </c>
      <c r="Z15" s="2185">
        <f>SUM(Z12:Z14)</f>
        <v>0</v>
      </c>
      <c r="AA15" s="2185">
        <f>SUM(AA12:AA14)</f>
        <v>0</v>
      </c>
      <c r="AB15" s="2185">
        <f>SUM(AB12:AB14)</f>
        <v>0</v>
      </c>
      <c r="AC15" s="2185">
        <f>SUM(AC12:AC14)</f>
        <v>0</v>
      </c>
      <c r="AD15" s="2186">
        <f t="shared" si="3"/>
        <v>0</v>
      </c>
    </row>
    <row r="16" spans="3:30" ht="15.75">
      <c r="C16" s="2165" t="s">
        <v>584</v>
      </c>
      <c r="D16" s="2155"/>
      <c r="E16" s="2156"/>
      <c r="F16" s="2156"/>
      <c r="G16" s="2157"/>
      <c r="H16" s="2157"/>
      <c r="I16" s="2157"/>
      <c r="J16" s="2157"/>
      <c r="K16" s="2157"/>
      <c r="L16" s="2153"/>
      <c r="M16" s="2157"/>
      <c r="N16" s="2157"/>
      <c r="O16" s="2157"/>
      <c r="P16" s="2157"/>
      <c r="Q16" s="2157"/>
      <c r="R16" s="2175"/>
      <c r="S16" s="2157"/>
      <c r="T16" s="2157"/>
      <c r="U16" s="2157"/>
      <c r="V16" s="2157"/>
      <c r="W16" s="2157"/>
      <c r="X16" s="2153"/>
      <c r="Y16" s="2157"/>
      <c r="Z16" s="2157"/>
      <c r="AA16" s="2157"/>
      <c r="AB16" s="2157"/>
      <c r="AC16" s="2157"/>
      <c r="AD16" s="2175"/>
    </row>
    <row r="17" spans="3:30" ht="15">
      <c r="C17" s="2158" t="s">
        <v>2723</v>
      </c>
      <c r="D17" s="2155"/>
      <c r="E17" s="2156"/>
      <c r="F17" s="2156"/>
      <c r="G17" s="2162"/>
      <c r="H17" s="2162"/>
      <c r="I17" s="2162"/>
      <c r="J17" s="2162"/>
      <c r="K17" s="2162"/>
      <c r="L17" s="2153">
        <f t="shared" si="0"/>
        <v>0</v>
      </c>
      <c r="M17" s="2162"/>
      <c r="N17" s="2162"/>
      <c r="O17" s="2162"/>
      <c r="P17" s="2162"/>
      <c r="Q17" s="2162"/>
      <c r="R17" s="2175">
        <f t="shared" si="1"/>
        <v>0</v>
      </c>
      <c r="S17" s="2162"/>
      <c r="T17" s="2162"/>
      <c r="U17" s="2162"/>
      <c r="V17" s="2162"/>
      <c r="W17" s="2162"/>
      <c r="X17" s="2153">
        <f t="shared" si="2"/>
        <v>0</v>
      </c>
      <c r="Y17" s="2162"/>
      <c r="Z17" s="2162"/>
      <c r="AA17" s="2162"/>
      <c r="AB17" s="2162"/>
      <c r="AC17" s="2162"/>
      <c r="AD17" s="2175">
        <f t="shared" si="3"/>
        <v>0</v>
      </c>
    </row>
    <row r="18" spans="3:30" ht="15">
      <c r="C18" s="2159" t="s">
        <v>2724</v>
      </c>
      <c r="D18" s="2160"/>
      <c r="E18" s="2161"/>
      <c r="F18" s="2161"/>
      <c r="G18" s="2162"/>
      <c r="H18" s="2162"/>
      <c r="I18" s="2162"/>
      <c r="J18" s="2162"/>
      <c r="K18" s="2162"/>
      <c r="L18" s="2153">
        <f t="shared" si="0"/>
        <v>0</v>
      </c>
      <c r="M18" s="2162"/>
      <c r="N18" s="2162"/>
      <c r="O18" s="2162"/>
      <c r="P18" s="2162"/>
      <c r="Q18" s="2162"/>
      <c r="R18" s="2175">
        <f t="shared" si="1"/>
        <v>0</v>
      </c>
      <c r="S18" s="2162"/>
      <c r="T18" s="2162"/>
      <c r="U18" s="2162"/>
      <c r="V18" s="2162"/>
      <c r="W18" s="2162"/>
      <c r="X18" s="2153">
        <f t="shared" si="2"/>
        <v>0</v>
      </c>
      <c r="Y18" s="2162"/>
      <c r="Z18" s="2162"/>
      <c r="AA18" s="2162"/>
      <c r="AB18" s="2162"/>
      <c r="AC18" s="2162"/>
      <c r="AD18" s="2175">
        <f t="shared" si="3"/>
        <v>0</v>
      </c>
    </row>
    <row r="19" spans="3:30" ht="15">
      <c r="C19" s="2159" t="s">
        <v>2725</v>
      </c>
      <c r="D19" s="2160"/>
      <c r="E19" s="2161"/>
      <c r="F19" s="2161"/>
      <c r="G19" s="2162"/>
      <c r="H19" s="2162"/>
      <c r="I19" s="2162"/>
      <c r="J19" s="2162"/>
      <c r="K19" s="2162"/>
      <c r="L19" s="2153">
        <f t="shared" si="0"/>
        <v>0</v>
      </c>
      <c r="M19" s="2162"/>
      <c r="N19" s="2162"/>
      <c r="O19" s="2162"/>
      <c r="P19" s="2162"/>
      <c r="Q19" s="2162"/>
      <c r="R19" s="2175">
        <f t="shared" si="1"/>
        <v>0</v>
      </c>
      <c r="S19" s="2162"/>
      <c r="T19" s="2162"/>
      <c r="U19" s="2162"/>
      <c r="V19" s="2162"/>
      <c r="W19" s="2162"/>
      <c r="X19" s="2153">
        <f t="shared" si="2"/>
        <v>0</v>
      </c>
      <c r="Y19" s="2162"/>
      <c r="Z19" s="2162"/>
      <c r="AA19" s="2162"/>
      <c r="AB19" s="2162"/>
      <c r="AC19" s="2162"/>
      <c r="AD19" s="2175">
        <f t="shared" si="3"/>
        <v>0</v>
      </c>
    </row>
    <row r="20" spans="3:30" ht="15">
      <c r="C20" s="2159" t="s">
        <v>2726</v>
      </c>
      <c r="D20" s="2160"/>
      <c r="E20" s="2161"/>
      <c r="F20" s="2161"/>
      <c r="G20" s="2162"/>
      <c r="H20" s="2162"/>
      <c r="I20" s="2162"/>
      <c r="J20" s="2162"/>
      <c r="K20" s="2162"/>
      <c r="L20" s="2153">
        <f t="shared" si="0"/>
        <v>0</v>
      </c>
      <c r="M20" s="2162"/>
      <c r="N20" s="2162"/>
      <c r="O20" s="2162"/>
      <c r="P20" s="2162"/>
      <c r="Q20" s="2162"/>
      <c r="R20" s="2175">
        <f t="shared" si="1"/>
        <v>0</v>
      </c>
      <c r="S20" s="2162"/>
      <c r="T20" s="2162"/>
      <c r="U20" s="2162"/>
      <c r="V20" s="2162"/>
      <c r="W20" s="2162"/>
      <c r="X20" s="2153">
        <f t="shared" si="2"/>
        <v>0</v>
      </c>
      <c r="Y20" s="2162"/>
      <c r="Z20" s="2162"/>
      <c r="AA20" s="2162"/>
      <c r="AB20" s="2162"/>
      <c r="AC20" s="2162"/>
      <c r="AD20" s="2175">
        <f t="shared" si="3"/>
        <v>0</v>
      </c>
    </row>
    <row r="21" spans="3:30" ht="15">
      <c r="C21" s="2159" t="s">
        <v>2727</v>
      </c>
      <c r="D21" s="2160"/>
      <c r="E21" s="2161"/>
      <c r="F21" s="2161"/>
      <c r="G21" s="2162"/>
      <c r="H21" s="2162"/>
      <c r="I21" s="2162"/>
      <c r="J21" s="2162"/>
      <c r="K21" s="2162"/>
      <c r="L21" s="2153">
        <f t="shared" si="0"/>
        <v>0</v>
      </c>
      <c r="M21" s="2162"/>
      <c r="N21" s="2162"/>
      <c r="O21" s="2162"/>
      <c r="P21" s="2162"/>
      <c r="Q21" s="2162"/>
      <c r="R21" s="2175">
        <f t="shared" si="1"/>
        <v>0</v>
      </c>
      <c r="S21" s="2162"/>
      <c r="T21" s="2162"/>
      <c r="U21" s="2162"/>
      <c r="V21" s="2162"/>
      <c r="W21" s="2162"/>
      <c r="X21" s="2153">
        <f t="shared" si="2"/>
        <v>0</v>
      </c>
      <c r="Y21" s="2162"/>
      <c r="Z21" s="2162"/>
      <c r="AA21" s="2162"/>
      <c r="AB21" s="2162"/>
      <c r="AC21" s="2162"/>
      <c r="AD21" s="2175">
        <f t="shared" si="3"/>
        <v>0</v>
      </c>
    </row>
    <row r="22" spans="3:30" ht="15">
      <c r="C22" s="2159" t="s">
        <v>2728</v>
      </c>
      <c r="D22" s="2160"/>
      <c r="E22" s="2161"/>
      <c r="F22" s="2161"/>
      <c r="G22" s="2162"/>
      <c r="H22" s="2162"/>
      <c r="I22" s="2162"/>
      <c r="J22" s="2162"/>
      <c r="K22" s="2162"/>
      <c r="L22" s="2153">
        <f t="shared" si="0"/>
        <v>0</v>
      </c>
      <c r="M22" s="2162"/>
      <c r="N22" s="2162"/>
      <c r="O22" s="2162"/>
      <c r="P22" s="2162"/>
      <c r="Q22" s="2162"/>
      <c r="R22" s="2175">
        <f t="shared" si="1"/>
        <v>0</v>
      </c>
      <c r="S22" s="2162"/>
      <c r="T22" s="2162"/>
      <c r="U22" s="2162"/>
      <c r="V22" s="2162"/>
      <c r="W22" s="2162"/>
      <c r="X22" s="2153">
        <f t="shared" si="2"/>
        <v>0</v>
      </c>
      <c r="Y22" s="2162"/>
      <c r="Z22" s="2162"/>
      <c r="AA22" s="2162"/>
      <c r="AB22" s="2162"/>
      <c r="AC22" s="2162"/>
      <c r="AD22" s="2175">
        <f t="shared" si="3"/>
        <v>0</v>
      </c>
    </row>
    <row r="23" spans="3:30" ht="15">
      <c r="C23" s="2159" t="s">
        <v>2729</v>
      </c>
      <c r="D23" s="2160"/>
      <c r="E23" s="2161"/>
      <c r="F23" s="2161"/>
      <c r="G23" s="2162"/>
      <c r="H23" s="2162"/>
      <c r="I23" s="2162"/>
      <c r="J23" s="2162"/>
      <c r="K23" s="2162"/>
      <c r="L23" s="2153">
        <f t="shared" si="0"/>
        <v>0</v>
      </c>
      <c r="M23" s="2162"/>
      <c r="N23" s="2162"/>
      <c r="O23" s="2162"/>
      <c r="P23" s="2162"/>
      <c r="Q23" s="2162"/>
      <c r="R23" s="2175">
        <f t="shared" si="1"/>
        <v>0</v>
      </c>
      <c r="S23" s="2162"/>
      <c r="T23" s="2162"/>
      <c r="U23" s="2162"/>
      <c r="V23" s="2162"/>
      <c r="W23" s="2162"/>
      <c r="X23" s="2153">
        <f t="shared" si="2"/>
        <v>0</v>
      </c>
      <c r="Y23" s="2162"/>
      <c r="Z23" s="2162"/>
      <c r="AA23" s="2162"/>
      <c r="AB23" s="2162"/>
      <c r="AC23" s="2162"/>
      <c r="AD23" s="2175">
        <f t="shared" si="3"/>
        <v>0</v>
      </c>
    </row>
    <row r="24" spans="3:30" ht="15">
      <c r="C24" s="2159" t="s">
        <v>2730</v>
      </c>
      <c r="D24" s="2160"/>
      <c r="E24" s="2161"/>
      <c r="F24" s="2161"/>
      <c r="G24" s="2162"/>
      <c r="H24" s="2162"/>
      <c r="I24" s="2162"/>
      <c r="J24" s="2162"/>
      <c r="K24" s="2162"/>
      <c r="L24" s="2153">
        <f t="shared" si="0"/>
        <v>0</v>
      </c>
      <c r="M24" s="2162"/>
      <c r="N24" s="2162"/>
      <c r="O24" s="2162"/>
      <c r="P24" s="2162"/>
      <c r="Q24" s="2162"/>
      <c r="R24" s="2175">
        <f t="shared" si="1"/>
        <v>0</v>
      </c>
      <c r="S24" s="2162"/>
      <c r="T24" s="2162"/>
      <c r="U24" s="2162"/>
      <c r="V24" s="2162"/>
      <c r="W24" s="2162"/>
      <c r="X24" s="2153">
        <f t="shared" si="2"/>
        <v>0</v>
      </c>
      <c r="Y24" s="2162"/>
      <c r="Z24" s="2162"/>
      <c r="AA24" s="2162"/>
      <c r="AB24" s="2162"/>
      <c r="AC24" s="2162"/>
      <c r="AD24" s="2175">
        <f t="shared" si="3"/>
        <v>0</v>
      </c>
    </row>
    <row r="25" spans="3:30" ht="15">
      <c r="C25" s="2159" t="s">
        <v>2731</v>
      </c>
      <c r="D25" s="2160"/>
      <c r="E25" s="2161"/>
      <c r="F25" s="2161"/>
      <c r="G25" s="2162"/>
      <c r="H25" s="2162"/>
      <c r="I25" s="2162"/>
      <c r="J25" s="2162"/>
      <c r="K25" s="2162"/>
      <c r="L25" s="2153">
        <f t="shared" si="0"/>
        <v>0</v>
      </c>
      <c r="M25" s="2162"/>
      <c r="N25" s="2162"/>
      <c r="O25" s="2162"/>
      <c r="P25" s="2162"/>
      <c r="Q25" s="2162"/>
      <c r="R25" s="2175">
        <f t="shared" si="1"/>
        <v>0</v>
      </c>
      <c r="S25" s="2162"/>
      <c r="T25" s="2162"/>
      <c r="U25" s="2162"/>
      <c r="V25" s="2162"/>
      <c r="W25" s="2162"/>
      <c r="X25" s="2153">
        <f t="shared" si="2"/>
        <v>0</v>
      </c>
      <c r="Y25" s="2162"/>
      <c r="Z25" s="2162"/>
      <c r="AA25" s="2162"/>
      <c r="AB25" s="2162"/>
      <c r="AC25" s="2162"/>
      <c r="AD25" s="2175">
        <f t="shared" si="3"/>
        <v>0</v>
      </c>
    </row>
    <row r="26" spans="3:30" ht="15">
      <c r="C26" s="2169"/>
      <c r="D26" s="2170"/>
      <c r="E26" s="2161"/>
      <c r="F26" s="2161"/>
      <c r="G26" s="2162"/>
      <c r="H26" s="2162"/>
      <c r="I26" s="2162"/>
      <c r="J26" s="2162"/>
      <c r="K26" s="2162"/>
      <c r="L26" s="2153"/>
      <c r="M26" s="2162"/>
      <c r="N26" s="2162"/>
      <c r="O26" s="2162"/>
      <c r="P26" s="2162"/>
      <c r="Q26" s="2162"/>
      <c r="R26" s="2175"/>
      <c r="S26" s="2162"/>
      <c r="T26" s="2162"/>
      <c r="U26" s="2162"/>
      <c r="V26" s="2162"/>
      <c r="W26" s="2162"/>
      <c r="X26" s="2153"/>
      <c r="Y26" s="2162"/>
      <c r="Z26" s="2162"/>
      <c r="AA26" s="2162"/>
      <c r="AB26" s="2162"/>
      <c r="AC26" s="2162"/>
      <c r="AD26" s="2175"/>
    </row>
    <row r="27" spans="3:30" ht="15.75">
      <c r="C27" s="26" t="s">
        <v>2758</v>
      </c>
      <c r="E27" s="2148"/>
      <c r="F27" s="2148"/>
      <c r="G27" s="2162"/>
      <c r="H27" s="2162"/>
      <c r="I27" s="2162"/>
      <c r="J27" s="2162"/>
      <c r="K27" s="2162"/>
      <c r="L27" s="2153"/>
      <c r="M27" s="2162"/>
      <c r="N27" s="2162"/>
      <c r="O27" s="2162"/>
      <c r="P27" s="2162"/>
      <c r="Q27" s="2162"/>
      <c r="R27" s="2175"/>
      <c r="S27" s="2162"/>
      <c r="T27" s="2162"/>
      <c r="U27" s="2162"/>
      <c r="V27" s="2162"/>
      <c r="W27" s="2162"/>
      <c r="X27" s="2153"/>
      <c r="Y27" s="2162"/>
      <c r="Z27" s="2162"/>
      <c r="AA27" s="2162"/>
      <c r="AB27" s="2162"/>
      <c r="AC27" s="2162"/>
      <c r="AD27" s="2175"/>
    </row>
    <row r="28" spans="3:30" ht="15">
      <c r="C28" s="2159" t="s">
        <v>2732</v>
      </c>
      <c r="D28" s="2160"/>
      <c r="E28" s="2161"/>
      <c r="F28" s="2161"/>
      <c r="G28" s="2162"/>
      <c r="H28" s="2162"/>
      <c r="I28" s="2162"/>
      <c r="J28" s="2162"/>
      <c r="K28" s="2162"/>
      <c r="L28" s="2153">
        <f t="shared" si="0"/>
        <v>0</v>
      </c>
      <c r="M28" s="2162"/>
      <c r="N28" s="2162"/>
      <c r="O28" s="2162"/>
      <c r="P28" s="2162"/>
      <c r="Q28" s="2162"/>
      <c r="R28" s="2175">
        <f t="shared" si="1"/>
        <v>0</v>
      </c>
      <c r="S28" s="2162"/>
      <c r="T28" s="2162"/>
      <c r="U28" s="2162"/>
      <c r="V28" s="2162"/>
      <c r="W28" s="2162"/>
      <c r="X28" s="2153">
        <f t="shared" si="2"/>
        <v>0</v>
      </c>
      <c r="Y28" s="2162"/>
      <c r="Z28" s="2162"/>
      <c r="AA28" s="2162"/>
      <c r="AB28" s="2162"/>
      <c r="AC28" s="2162"/>
      <c r="AD28" s="2175">
        <f t="shared" si="3"/>
        <v>0</v>
      </c>
    </row>
    <row r="29" spans="3:30" ht="15.75" thickBot="1">
      <c r="C29" s="2177" t="s">
        <v>2733</v>
      </c>
      <c r="D29" s="2178"/>
      <c r="E29" s="2179"/>
      <c r="F29" s="2179"/>
      <c r="G29" s="2176"/>
      <c r="H29" s="2176"/>
      <c r="I29" s="2176"/>
      <c r="J29" s="2176"/>
      <c r="K29" s="2176"/>
      <c r="L29" s="2153">
        <f t="shared" si="0"/>
        <v>0</v>
      </c>
      <c r="M29" s="2176"/>
      <c r="N29" s="2176"/>
      <c r="O29" s="2176"/>
      <c r="P29" s="2176"/>
      <c r="Q29" s="2176"/>
      <c r="R29" s="2175">
        <f t="shared" si="1"/>
        <v>0</v>
      </c>
      <c r="S29" s="2176"/>
      <c r="T29" s="2176"/>
      <c r="U29" s="2176"/>
      <c r="V29" s="2176"/>
      <c r="W29" s="2176"/>
      <c r="X29" s="2153">
        <f t="shared" si="2"/>
        <v>0</v>
      </c>
      <c r="Y29" s="2176"/>
      <c r="Z29" s="2176"/>
      <c r="AA29" s="2176"/>
      <c r="AB29" s="2176"/>
      <c r="AC29" s="2176"/>
      <c r="AD29" s="2175">
        <f t="shared" si="3"/>
        <v>0</v>
      </c>
    </row>
    <row r="30" spans="3:30" s="2187" customFormat="1" ht="23.25" customHeight="1" thickBot="1">
      <c r="C30" s="2180" t="s">
        <v>596</v>
      </c>
      <c r="D30" s="2181"/>
      <c r="E30" s="2182">
        <f>SUM(E17:E29)</f>
        <v>0</v>
      </c>
      <c r="F30" s="2182">
        <f>SUM(F17:F29)</f>
        <v>0</v>
      </c>
      <c r="G30" s="2183">
        <f>SUM(G17:G29)</f>
        <v>0</v>
      </c>
      <c r="H30" s="2183">
        <f>SUM(H17:H29)</f>
        <v>0</v>
      </c>
      <c r="I30" s="2183">
        <f>SUM(I17:I29)</f>
        <v>0</v>
      </c>
      <c r="J30" s="2183">
        <f>SUM(J17:J29)</f>
        <v>0</v>
      </c>
      <c r="K30" s="2183">
        <f>SUM(K17:K29)</f>
        <v>0</v>
      </c>
      <c r="L30" s="2184">
        <f t="shared" si="0"/>
        <v>0</v>
      </c>
      <c r="M30" s="2185">
        <f>SUM(M17:M29)</f>
        <v>0</v>
      </c>
      <c r="N30" s="2185">
        <f>SUM(N17:N29)</f>
        <v>0</v>
      </c>
      <c r="O30" s="2185">
        <f>SUM(O17:O29)</f>
        <v>0</v>
      </c>
      <c r="P30" s="2185">
        <f>SUM(P17:P29)</f>
        <v>0</v>
      </c>
      <c r="Q30" s="2185">
        <f>SUM(Q17:Q29)</f>
        <v>0</v>
      </c>
      <c r="R30" s="2186">
        <f t="shared" si="1"/>
        <v>0</v>
      </c>
      <c r="S30" s="2183">
        <f>SUM(S17:S29)</f>
        <v>0</v>
      </c>
      <c r="T30" s="2183">
        <f>SUM(T17:T29)</f>
        <v>0</v>
      </c>
      <c r="U30" s="2183">
        <f>SUM(U17:U29)</f>
        <v>0</v>
      </c>
      <c r="V30" s="2183">
        <f>SUM(V17:V29)</f>
        <v>0</v>
      </c>
      <c r="W30" s="2183">
        <f>SUM(W17:W29)</f>
        <v>0</v>
      </c>
      <c r="X30" s="2184">
        <f t="shared" si="2"/>
        <v>0</v>
      </c>
      <c r="Y30" s="2185">
        <f>SUM(Y17:Y29)</f>
        <v>0</v>
      </c>
      <c r="Z30" s="2185">
        <f>SUM(Z17:Z29)</f>
        <v>0</v>
      </c>
      <c r="AA30" s="2185">
        <f>SUM(AA17:AA29)</f>
        <v>0</v>
      </c>
      <c r="AB30" s="2185">
        <f>SUM(AB17:AB29)</f>
        <v>0</v>
      </c>
      <c r="AC30" s="2185">
        <f>SUM(AC17:AC29)</f>
        <v>0</v>
      </c>
      <c r="AD30" s="2186">
        <f t="shared" si="3"/>
        <v>0</v>
      </c>
    </row>
    <row r="31" spans="3:30" ht="15.75">
      <c r="C31" s="26" t="s">
        <v>597</v>
      </c>
      <c r="E31" s="2148"/>
      <c r="F31" s="2148"/>
      <c r="G31" s="2157"/>
      <c r="H31" s="2157"/>
      <c r="I31" s="2157"/>
      <c r="J31" s="2157"/>
      <c r="K31" s="2157"/>
      <c r="L31" s="2153"/>
      <c r="M31" s="2157"/>
      <c r="N31" s="2157"/>
      <c r="O31" s="2157"/>
      <c r="P31" s="2157"/>
      <c r="Q31" s="2157"/>
      <c r="R31" s="2175"/>
      <c r="S31" s="2157"/>
      <c r="T31" s="2157"/>
      <c r="U31" s="2157"/>
      <c r="V31" s="2157"/>
      <c r="W31" s="2157"/>
      <c r="X31" s="2153"/>
      <c r="Y31" s="2157"/>
      <c r="Z31" s="2157"/>
      <c r="AA31" s="2157"/>
      <c r="AB31" s="2157"/>
      <c r="AC31" s="2157"/>
      <c r="AD31" s="2175"/>
    </row>
    <row r="32" spans="3:30" ht="15">
      <c r="C32" s="2159" t="s">
        <v>2759</v>
      </c>
      <c r="D32" s="2160"/>
      <c r="E32" s="2161"/>
      <c r="F32" s="2161"/>
      <c r="G32" s="2162"/>
      <c r="H32" s="2162"/>
      <c r="I32" s="2162"/>
      <c r="J32" s="2162"/>
      <c r="K32" s="2162"/>
      <c r="L32" s="2153">
        <f t="shared" si="0"/>
        <v>0</v>
      </c>
      <c r="M32" s="2162"/>
      <c r="N32" s="2162"/>
      <c r="O32" s="2162"/>
      <c r="P32" s="2162"/>
      <c r="Q32" s="2162"/>
      <c r="R32" s="2175">
        <f t="shared" si="1"/>
        <v>0</v>
      </c>
      <c r="S32" s="2162"/>
      <c r="T32" s="2162"/>
      <c r="U32" s="2162"/>
      <c r="V32" s="2162"/>
      <c r="W32" s="2162"/>
      <c r="X32" s="2153">
        <f t="shared" si="2"/>
        <v>0</v>
      </c>
      <c r="Y32" s="2162"/>
      <c r="Z32" s="2162"/>
      <c r="AA32" s="2162"/>
      <c r="AB32" s="2162"/>
      <c r="AC32" s="2162"/>
      <c r="AD32" s="2175">
        <f t="shared" si="3"/>
        <v>0</v>
      </c>
    </row>
    <row r="33" spans="3:30" ht="15">
      <c r="C33" s="2159" t="s">
        <v>2760</v>
      </c>
      <c r="D33" s="2160"/>
      <c r="E33" s="2161"/>
      <c r="F33" s="2161"/>
      <c r="G33" s="2162"/>
      <c r="H33" s="2162"/>
      <c r="I33" s="2162"/>
      <c r="J33" s="2162"/>
      <c r="K33" s="2162"/>
      <c r="L33" s="2153">
        <f t="shared" si="0"/>
        <v>0</v>
      </c>
      <c r="M33" s="2162"/>
      <c r="N33" s="2162"/>
      <c r="O33" s="2162"/>
      <c r="P33" s="2162"/>
      <c r="Q33" s="2162"/>
      <c r="R33" s="2175">
        <f t="shared" si="1"/>
        <v>0</v>
      </c>
      <c r="S33" s="2162"/>
      <c r="T33" s="2162"/>
      <c r="U33" s="2162"/>
      <c r="V33" s="2162"/>
      <c r="W33" s="2162"/>
      <c r="X33" s="2153">
        <f t="shared" si="2"/>
        <v>0</v>
      </c>
      <c r="Y33" s="2162"/>
      <c r="Z33" s="2162"/>
      <c r="AA33" s="2162"/>
      <c r="AB33" s="2162"/>
      <c r="AC33" s="2162"/>
      <c r="AD33" s="2175">
        <f t="shared" si="3"/>
        <v>0</v>
      </c>
    </row>
    <row r="34" spans="3:30" ht="15">
      <c r="C34" s="2159" t="s">
        <v>2761</v>
      </c>
      <c r="D34" s="2160"/>
      <c r="E34" s="2161"/>
      <c r="F34" s="2161"/>
      <c r="G34" s="2162"/>
      <c r="H34" s="2162"/>
      <c r="I34" s="2162"/>
      <c r="J34" s="2162"/>
      <c r="K34" s="2162"/>
      <c r="L34" s="2153">
        <f t="shared" si="0"/>
        <v>0</v>
      </c>
      <c r="M34" s="2162"/>
      <c r="N34" s="2162"/>
      <c r="O34" s="2162"/>
      <c r="P34" s="2162"/>
      <c r="Q34" s="2162"/>
      <c r="R34" s="2175">
        <f t="shared" si="1"/>
        <v>0</v>
      </c>
      <c r="S34" s="2162"/>
      <c r="T34" s="2162"/>
      <c r="U34" s="2162"/>
      <c r="V34" s="2162"/>
      <c r="W34" s="2162"/>
      <c r="X34" s="2153">
        <f t="shared" si="2"/>
        <v>0</v>
      </c>
      <c r="Y34" s="2162"/>
      <c r="Z34" s="2162"/>
      <c r="AA34" s="2162"/>
      <c r="AB34" s="2162"/>
      <c r="AC34" s="2162"/>
      <c r="AD34" s="2175">
        <f t="shared" si="3"/>
        <v>0</v>
      </c>
    </row>
    <row r="35" spans="3:30" ht="15.75" thickBot="1">
      <c r="C35" s="2177" t="s">
        <v>2762</v>
      </c>
      <c r="D35" s="2178"/>
      <c r="E35" s="2179"/>
      <c r="F35" s="2179"/>
      <c r="G35" s="2176"/>
      <c r="H35" s="2176"/>
      <c r="I35" s="2176"/>
      <c r="J35" s="2176"/>
      <c r="K35" s="2176"/>
      <c r="L35" s="2153">
        <f t="shared" si="0"/>
        <v>0</v>
      </c>
      <c r="M35" s="2176"/>
      <c r="N35" s="2176"/>
      <c r="O35" s="2176"/>
      <c r="P35" s="2176"/>
      <c r="Q35" s="2176"/>
      <c r="R35" s="2175">
        <f t="shared" si="1"/>
        <v>0</v>
      </c>
      <c r="S35" s="2176"/>
      <c r="T35" s="2176"/>
      <c r="U35" s="2176"/>
      <c r="V35" s="2176"/>
      <c r="W35" s="2176"/>
      <c r="X35" s="2153">
        <f t="shared" si="2"/>
        <v>0</v>
      </c>
      <c r="Y35" s="2176"/>
      <c r="Z35" s="2176"/>
      <c r="AA35" s="2176"/>
      <c r="AB35" s="2176"/>
      <c r="AC35" s="2176"/>
      <c r="AD35" s="2175">
        <f t="shared" si="3"/>
        <v>0</v>
      </c>
    </row>
    <row r="36" spans="3:30" s="2187" customFormat="1" ht="23.25" customHeight="1" thickBot="1">
      <c r="C36" s="2180" t="s">
        <v>602</v>
      </c>
      <c r="D36" s="2181"/>
      <c r="E36" s="2182">
        <f>SUM(E32:E35)</f>
        <v>0</v>
      </c>
      <c r="F36" s="2182">
        <f>SUM(F32:F35)</f>
        <v>0</v>
      </c>
      <c r="G36" s="2183">
        <f t="shared" ref="G36:W36" si="15">SUM(G32:G35)</f>
        <v>0</v>
      </c>
      <c r="H36" s="2183">
        <f t="shared" si="15"/>
        <v>0</v>
      </c>
      <c r="I36" s="2183">
        <f t="shared" si="15"/>
        <v>0</v>
      </c>
      <c r="J36" s="2183">
        <f t="shared" si="15"/>
        <v>0</v>
      </c>
      <c r="K36" s="2183">
        <f t="shared" si="15"/>
        <v>0</v>
      </c>
      <c r="L36" s="2184">
        <f t="shared" si="0"/>
        <v>0</v>
      </c>
      <c r="M36" s="2185">
        <f t="shared" ref="M36" si="16">SUM(M32:M35)</f>
        <v>0</v>
      </c>
      <c r="N36" s="2185">
        <f t="shared" ref="N36" si="17">SUM(N32:N35)</f>
        <v>0</v>
      </c>
      <c r="O36" s="2185">
        <f t="shared" ref="O36" si="18">SUM(O32:O35)</f>
        <v>0</v>
      </c>
      <c r="P36" s="2185">
        <f t="shared" ref="P36" si="19">SUM(P32:P35)</f>
        <v>0</v>
      </c>
      <c r="Q36" s="2185">
        <f t="shared" ref="Q36" si="20">SUM(Q32:Q35)</f>
        <v>0</v>
      </c>
      <c r="R36" s="2186">
        <f t="shared" si="1"/>
        <v>0</v>
      </c>
      <c r="S36" s="2183">
        <f t="shared" si="15"/>
        <v>0</v>
      </c>
      <c r="T36" s="2183">
        <f t="shared" si="15"/>
        <v>0</v>
      </c>
      <c r="U36" s="2183">
        <f t="shared" si="15"/>
        <v>0</v>
      </c>
      <c r="V36" s="2183">
        <f t="shared" si="15"/>
        <v>0</v>
      </c>
      <c r="W36" s="2183">
        <f t="shared" si="15"/>
        <v>0</v>
      </c>
      <c r="X36" s="2184">
        <f t="shared" si="2"/>
        <v>0</v>
      </c>
      <c r="Y36" s="2185">
        <f t="shared" ref="Y36" si="21">SUM(Y32:Y35)</f>
        <v>0</v>
      </c>
      <c r="Z36" s="2185">
        <f t="shared" ref="Z36" si="22">SUM(Z32:Z35)</f>
        <v>0</v>
      </c>
      <c r="AA36" s="2185">
        <f t="shared" ref="AA36" si="23">SUM(AA32:AA35)</f>
        <v>0</v>
      </c>
      <c r="AB36" s="2185">
        <f t="shared" ref="AB36" si="24">SUM(AB32:AB35)</f>
        <v>0</v>
      </c>
      <c r="AC36" s="2185">
        <f t="shared" ref="AC36" si="25">SUM(AC32:AC35)</f>
        <v>0</v>
      </c>
      <c r="AD36" s="2186">
        <f t="shared" si="3"/>
        <v>0</v>
      </c>
    </row>
    <row r="37" spans="3:30" ht="15.75">
      <c r="C37" s="26" t="s">
        <v>1521</v>
      </c>
      <c r="E37" s="2148"/>
      <c r="F37" s="2148"/>
      <c r="G37" s="2157"/>
      <c r="H37" s="2157"/>
      <c r="I37" s="2157"/>
      <c r="J37" s="2157"/>
      <c r="K37" s="2157"/>
      <c r="L37" s="2153"/>
      <c r="M37" s="2157"/>
      <c r="N37" s="2157"/>
      <c r="O37" s="2157"/>
      <c r="P37" s="2157"/>
      <c r="Q37" s="2157"/>
      <c r="R37" s="2175"/>
      <c r="S37" s="2157"/>
      <c r="T37" s="2157"/>
      <c r="U37" s="2157"/>
      <c r="V37" s="2157"/>
      <c r="W37" s="2157"/>
      <c r="X37" s="2153"/>
      <c r="Y37" s="2157"/>
      <c r="Z37" s="2157"/>
      <c r="AA37" s="2157"/>
      <c r="AB37" s="2157"/>
      <c r="AC37" s="2157"/>
      <c r="AD37" s="2175"/>
    </row>
    <row r="38" spans="3:30" ht="15">
      <c r="C38" s="2159" t="s">
        <v>2734</v>
      </c>
      <c r="D38" s="2160"/>
      <c r="E38" s="2161"/>
      <c r="F38" s="2161"/>
      <c r="G38" s="2162"/>
      <c r="H38" s="2162"/>
      <c r="I38" s="2162"/>
      <c r="J38" s="2162"/>
      <c r="K38" s="2162"/>
      <c r="L38" s="2153">
        <f t="shared" si="0"/>
        <v>0</v>
      </c>
      <c r="M38" s="2162"/>
      <c r="N38" s="2162"/>
      <c r="O38" s="2162"/>
      <c r="P38" s="2162"/>
      <c r="Q38" s="2162"/>
      <c r="R38" s="2175">
        <f t="shared" si="1"/>
        <v>0</v>
      </c>
      <c r="S38" s="2162"/>
      <c r="T38" s="2162"/>
      <c r="U38" s="2162"/>
      <c r="V38" s="2162"/>
      <c r="W38" s="2162"/>
      <c r="X38" s="2153">
        <f t="shared" si="2"/>
        <v>0</v>
      </c>
      <c r="Y38" s="2162"/>
      <c r="Z38" s="2162"/>
      <c r="AA38" s="2162"/>
      <c r="AB38" s="2162"/>
      <c r="AC38" s="2162"/>
      <c r="AD38" s="2175">
        <f t="shared" si="3"/>
        <v>0</v>
      </c>
    </row>
    <row r="39" spans="3:30" ht="15">
      <c r="C39" s="2159" t="s">
        <v>2735</v>
      </c>
      <c r="D39" s="2160"/>
      <c r="E39" s="2161"/>
      <c r="F39" s="2161"/>
      <c r="G39" s="2162"/>
      <c r="H39" s="2162"/>
      <c r="I39" s="2162"/>
      <c r="J39" s="2162"/>
      <c r="K39" s="2162"/>
      <c r="L39" s="2153">
        <f t="shared" si="0"/>
        <v>0</v>
      </c>
      <c r="M39" s="2162"/>
      <c r="N39" s="2162"/>
      <c r="O39" s="2162"/>
      <c r="P39" s="2162"/>
      <c r="Q39" s="2162"/>
      <c r="R39" s="2175">
        <f t="shared" si="1"/>
        <v>0</v>
      </c>
      <c r="S39" s="2162"/>
      <c r="T39" s="2162"/>
      <c r="U39" s="2162"/>
      <c r="V39" s="2162"/>
      <c r="W39" s="2162"/>
      <c r="X39" s="2153">
        <f t="shared" si="2"/>
        <v>0</v>
      </c>
      <c r="Y39" s="2162"/>
      <c r="Z39" s="2162"/>
      <c r="AA39" s="2162"/>
      <c r="AB39" s="2162"/>
      <c r="AC39" s="2162"/>
      <c r="AD39" s="2175">
        <f t="shared" si="3"/>
        <v>0</v>
      </c>
    </row>
    <row r="40" spans="3:30" ht="15">
      <c r="C40" s="2159" t="s">
        <v>2736</v>
      </c>
      <c r="D40" s="2160"/>
      <c r="E40" s="2161"/>
      <c r="F40" s="2161"/>
      <c r="G40" s="2162"/>
      <c r="H40" s="2162"/>
      <c r="I40" s="2162"/>
      <c r="J40" s="2162"/>
      <c r="K40" s="2162"/>
      <c r="L40" s="2153">
        <f t="shared" si="0"/>
        <v>0</v>
      </c>
      <c r="M40" s="2162"/>
      <c r="N40" s="2162"/>
      <c r="O40" s="2162"/>
      <c r="P40" s="2162"/>
      <c r="Q40" s="2162"/>
      <c r="R40" s="2175">
        <f t="shared" si="1"/>
        <v>0</v>
      </c>
      <c r="S40" s="2162"/>
      <c r="T40" s="2162"/>
      <c r="U40" s="2162"/>
      <c r="V40" s="2162"/>
      <c r="W40" s="2162"/>
      <c r="X40" s="2153">
        <f t="shared" si="2"/>
        <v>0</v>
      </c>
      <c r="Y40" s="2162"/>
      <c r="Z40" s="2162"/>
      <c r="AA40" s="2162"/>
      <c r="AB40" s="2162"/>
      <c r="AC40" s="2162"/>
      <c r="AD40" s="2175">
        <f t="shared" si="3"/>
        <v>0</v>
      </c>
    </row>
    <row r="41" spans="3:30" ht="15">
      <c r="C41" s="2159" t="s">
        <v>2737</v>
      </c>
      <c r="D41" s="2160"/>
      <c r="E41" s="2161"/>
      <c r="F41" s="2161"/>
      <c r="G41" s="2162"/>
      <c r="H41" s="2162"/>
      <c r="I41" s="2162"/>
      <c r="J41" s="2162"/>
      <c r="K41" s="2162"/>
      <c r="L41" s="2153">
        <f t="shared" si="0"/>
        <v>0</v>
      </c>
      <c r="M41" s="2162"/>
      <c r="N41" s="2162"/>
      <c r="O41" s="2162"/>
      <c r="P41" s="2162"/>
      <c r="Q41" s="2162"/>
      <c r="R41" s="2175">
        <f t="shared" si="1"/>
        <v>0</v>
      </c>
      <c r="S41" s="2162"/>
      <c r="T41" s="2162"/>
      <c r="U41" s="2162"/>
      <c r="V41" s="2162"/>
      <c r="W41" s="2162"/>
      <c r="X41" s="2153">
        <f t="shared" si="2"/>
        <v>0</v>
      </c>
      <c r="Y41" s="2162"/>
      <c r="Z41" s="2162"/>
      <c r="AA41" s="2162"/>
      <c r="AB41" s="2162"/>
      <c r="AC41" s="2162"/>
      <c r="AD41" s="2175">
        <f t="shared" si="3"/>
        <v>0</v>
      </c>
    </row>
    <row r="42" spans="3:30" ht="15">
      <c r="C42" s="2159" t="s">
        <v>2738</v>
      </c>
      <c r="D42" s="2160"/>
      <c r="E42" s="2161"/>
      <c r="F42" s="2161"/>
      <c r="G42" s="2162"/>
      <c r="H42" s="2162"/>
      <c r="I42" s="2162"/>
      <c r="J42" s="2162"/>
      <c r="K42" s="2162"/>
      <c r="L42" s="2153">
        <f t="shared" si="0"/>
        <v>0</v>
      </c>
      <c r="M42" s="2162"/>
      <c r="N42" s="2162"/>
      <c r="O42" s="2162"/>
      <c r="P42" s="2162"/>
      <c r="Q42" s="2162"/>
      <c r="R42" s="2175">
        <f t="shared" si="1"/>
        <v>0</v>
      </c>
      <c r="S42" s="2162"/>
      <c r="T42" s="2162"/>
      <c r="U42" s="2162"/>
      <c r="V42" s="2162"/>
      <c r="W42" s="2162"/>
      <c r="X42" s="2153">
        <f t="shared" si="2"/>
        <v>0</v>
      </c>
      <c r="Y42" s="2162"/>
      <c r="Z42" s="2162"/>
      <c r="AA42" s="2162"/>
      <c r="AB42" s="2162"/>
      <c r="AC42" s="2162"/>
      <c r="AD42" s="2175">
        <f t="shared" si="3"/>
        <v>0</v>
      </c>
    </row>
    <row r="43" spans="3:30" ht="15">
      <c r="C43" s="2159" t="s">
        <v>2739</v>
      </c>
      <c r="D43" s="2160"/>
      <c r="E43" s="2161"/>
      <c r="F43" s="2161"/>
      <c r="G43" s="2162"/>
      <c r="H43" s="2162"/>
      <c r="I43" s="2162"/>
      <c r="J43" s="2162"/>
      <c r="K43" s="2162"/>
      <c r="L43" s="2153">
        <f t="shared" si="0"/>
        <v>0</v>
      </c>
      <c r="M43" s="2162"/>
      <c r="N43" s="2162"/>
      <c r="O43" s="2162"/>
      <c r="P43" s="2162"/>
      <c r="Q43" s="2162"/>
      <c r="R43" s="2175">
        <f t="shared" si="1"/>
        <v>0</v>
      </c>
      <c r="S43" s="2162"/>
      <c r="T43" s="2162"/>
      <c r="U43" s="2162"/>
      <c r="V43" s="2162"/>
      <c r="W43" s="2162"/>
      <c r="X43" s="2153">
        <f t="shared" si="2"/>
        <v>0</v>
      </c>
      <c r="Y43" s="2162"/>
      <c r="Z43" s="2162"/>
      <c r="AA43" s="2162"/>
      <c r="AB43" s="2162"/>
      <c r="AC43" s="2162"/>
      <c r="AD43" s="2175">
        <f t="shared" si="3"/>
        <v>0</v>
      </c>
    </row>
    <row r="44" spans="3:30" ht="15">
      <c r="C44" s="2159" t="s">
        <v>2740</v>
      </c>
      <c r="D44" s="2160"/>
      <c r="E44" s="2161"/>
      <c r="F44" s="2161"/>
      <c r="G44" s="2162"/>
      <c r="H44" s="2162"/>
      <c r="I44" s="2162"/>
      <c r="J44" s="2162"/>
      <c r="K44" s="2162"/>
      <c r="L44" s="2153">
        <f t="shared" si="0"/>
        <v>0</v>
      </c>
      <c r="M44" s="2162"/>
      <c r="N44" s="2162"/>
      <c r="O44" s="2162"/>
      <c r="P44" s="2162"/>
      <c r="Q44" s="2162"/>
      <c r="R44" s="2175">
        <f t="shared" si="1"/>
        <v>0</v>
      </c>
      <c r="S44" s="2162"/>
      <c r="T44" s="2162"/>
      <c r="U44" s="2162"/>
      <c r="V44" s="2162"/>
      <c r="W44" s="2162"/>
      <c r="X44" s="2153">
        <f t="shared" si="2"/>
        <v>0</v>
      </c>
      <c r="Y44" s="2162"/>
      <c r="Z44" s="2162"/>
      <c r="AA44" s="2162"/>
      <c r="AB44" s="2162"/>
      <c r="AC44" s="2162"/>
      <c r="AD44" s="2175">
        <f t="shared" si="3"/>
        <v>0</v>
      </c>
    </row>
    <row r="45" spans="3:30" ht="15">
      <c r="C45" s="2159" t="s">
        <v>2741</v>
      </c>
      <c r="D45" s="2160"/>
      <c r="E45" s="2161"/>
      <c r="F45" s="2161"/>
      <c r="G45" s="2162"/>
      <c r="H45" s="2162"/>
      <c r="I45" s="2162"/>
      <c r="J45" s="2162"/>
      <c r="K45" s="2162"/>
      <c r="L45" s="2153">
        <f t="shared" si="0"/>
        <v>0</v>
      </c>
      <c r="M45" s="2162"/>
      <c r="N45" s="2162"/>
      <c r="O45" s="2162"/>
      <c r="P45" s="2162"/>
      <c r="Q45" s="2162"/>
      <c r="R45" s="2175">
        <f t="shared" si="1"/>
        <v>0</v>
      </c>
      <c r="S45" s="2162"/>
      <c r="T45" s="2162"/>
      <c r="U45" s="2162"/>
      <c r="V45" s="2162"/>
      <c r="W45" s="2162"/>
      <c r="X45" s="2153">
        <f t="shared" si="2"/>
        <v>0</v>
      </c>
      <c r="Y45" s="2162"/>
      <c r="Z45" s="2162"/>
      <c r="AA45" s="2162"/>
      <c r="AB45" s="2162"/>
      <c r="AC45" s="2162"/>
      <c r="AD45" s="2175">
        <f t="shared" si="3"/>
        <v>0</v>
      </c>
    </row>
    <row r="46" spans="3:30" ht="15">
      <c r="C46" s="2159" t="s">
        <v>2742</v>
      </c>
      <c r="D46" s="2160"/>
      <c r="E46" s="2161"/>
      <c r="F46" s="2161"/>
      <c r="G46" s="2162"/>
      <c r="H46" s="2162"/>
      <c r="I46" s="2162"/>
      <c r="J46" s="2162"/>
      <c r="K46" s="2162"/>
      <c r="L46" s="2153">
        <f t="shared" si="0"/>
        <v>0</v>
      </c>
      <c r="M46" s="2162"/>
      <c r="N46" s="2162"/>
      <c r="O46" s="2162"/>
      <c r="P46" s="2162"/>
      <c r="Q46" s="2162"/>
      <c r="R46" s="2175">
        <f t="shared" si="1"/>
        <v>0</v>
      </c>
      <c r="S46" s="2162"/>
      <c r="T46" s="2162"/>
      <c r="U46" s="2162"/>
      <c r="V46" s="2162"/>
      <c r="W46" s="2162"/>
      <c r="X46" s="2153">
        <f t="shared" si="2"/>
        <v>0</v>
      </c>
      <c r="Y46" s="2162"/>
      <c r="Z46" s="2162"/>
      <c r="AA46" s="2162"/>
      <c r="AB46" s="2162"/>
      <c r="AC46" s="2162"/>
      <c r="AD46" s="2175">
        <f t="shared" si="3"/>
        <v>0</v>
      </c>
    </row>
    <row r="47" spans="3:30" ht="15">
      <c r="C47" s="2159" t="s">
        <v>2743</v>
      </c>
      <c r="D47" s="2160"/>
      <c r="E47" s="2161"/>
      <c r="F47" s="2161"/>
      <c r="G47" s="2162"/>
      <c r="H47" s="2162"/>
      <c r="I47" s="2162"/>
      <c r="J47" s="2162"/>
      <c r="K47" s="2162"/>
      <c r="L47" s="2153">
        <f t="shared" si="0"/>
        <v>0</v>
      </c>
      <c r="M47" s="2162"/>
      <c r="N47" s="2162"/>
      <c r="O47" s="2162"/>
      <c r="P47" s="2162"/>
      <c r="Q47" s="2162"/>
      <c r="R47" s="2175">
        <f t="shared" si="1"/>
        <v>0</v>
      </c>
      <c r="S47" s="2162"/>
      <c r="T47" s="2162"/>
      <c r="U47" s="2162"/>
      <c r="V47" s="2162"/>
      <c r="W47" s="2162"/>
      <c r="X47" s="2153">
        <f t="shared" si="2"/>
        <v>0</v>
      </c>
      <c r="Y47" s="2162"/>
      <c r="Z47" s="2162"/>
      <c r="AA47" s="2162"/>
      <c r="AB47" s="2162"/>
      <c r="AC47" s="2162"/>
      <c r="AD47" s="2175">
        <f t="shared" si="3"/>
        <v>0</v>
      </c>
    </row>
    <row r="48" spans="3:30" ht="15">
      <c r="C48" s="2159" t="s">
        <v>2744</v>
      </c>
      <c r="D48" s="2160"/>
      <c r="E48" s="2161"/>
      <c r="F48" s="2161"/>
      <c r="G48" s="2162"/>
      <c r="H48" s="2162"/>
      <c r="I48" s="2162"/>
      <c r="J48" s="2162"/>
      <c r="K48" s="2162"/>
      <c r="L48" s="2153">
        <f t="shared" si="0"/>
        <v>0</v>
      </c>
      <c r="M48" s="2162"/>
      <c r="N48" s="2162"/>
      <c r="O48" s="2162"/>
      <c r="P48" s="2162"/>
      <c r="Q48" s="2162"/>
      <c r="R48" s="2175">
        <f t="shared" si="1"/>
        <v>0</v>
      </c>
      <c r="S48" s="2162"/>
      <c r="T48" s="2162"/>
      <c r="U48" s="2162"/>
      <c r="V48" s="2162"/>
      <c r="W48" s="2162"/>
      <c r="X48" s="2153">
        <f t="shared" si="2"/>
        <v>0</v>
      </c>
      <c r="Y48" s="2162"/>
      <c r="Z48" s="2162"/>
      <c r="AA48" s="2162"/>
      <c r="AB48" s="2162"/>
      <c r="AC48" s="2162"/>
      <c r="AD48" s="2175">
        <f t="shared" si="3"/>
        <v>0</v>
      </c>
    </row>
    <row r="49" spans="3:30" ht="15">
      <c r="C49" s="2159" t="s">
        <v>2745</v>
      </c>
      <c r="D49" s="2160"/>
      <c r="E49" s="2161"/>
      <c r="F49" s="2161"/>
      <c r="G49" s="2162"/>
      <c r="H49" s="2162"/>
      <c r="I49" s="2162"/>
      <c r="J49" s="2162"/>
      <c r="K49" s="2162"/>
      <c r="L49" s="2153">
        <f t="shared" si="0"/>
        <v>0</v>
      </c>
      <c r="M49" s="2162"/>
      <c r="N49" s="2162"/>
      <c r="O49" s="2162"/>
      <c r="P49" s="2162"/>
      <c r="Q49" s="2162"/>
      <c r="R49" s="2175">
        <f t="shared" si="1"/>
        <v>0</v>
      </c>
      <c r="S49" s="2162"/>
      <c r="T49" s="2162"/>
      <c r="U49" s="2162"/>
      <c r="V49" s="2162"/>
      <c r="W49" s="2162"/>
      <c r="X49" s="2153">
        <f t="shared" si="2"/>
        <v>0</v>
      </c>
      <c r="Y49" s="2162"/>
      <c r="Z49" s="2162"/>
      <c r="AA49" s="2162"/>
      <c r="AB49" s="2162"/>
      <c r="AC49" s="2162"/>
      <c r="AD49" s="2175">
        <f t="shared" si="3"/>
        <v>0</v>
      </c>
    </row>
    <row r="50" spans="3:30" ht="15">
      <c r="C50" s="2159" t="s">
        <v>2746</v>
      </c>
      <c r="D50" s="2160"/>
      <c r="E50" s="2161"/>
      <c r="F50" s="2161"/>
      <c r="G50" s="2162"/>
      <c r="H50" s="2162"/>
      <c r="I50" s="2162"/>
      <c r="J50" s="2162"/>
      <c r="K50" s="2162"/>
      <c r="L50" s="2153">
        <f t="shared" si="0"/>
        <v>0</v>
      </c>
      <c r="M50" s="2162"/>
      <c r="N50" s="2162"/>
      <c r="O50" s="2162"/>
      <c r="P50" s="2162"/>
      <c r="Q50" s="2162"/>
      <c r="R50" s="2175">
        <f t="shared" si="1"/>
        <v>0</v>
      </c>
      <c r="S50" s="2162"/>
      <c r="T50" s="2162"/>
      <c r="U50" s="2162"/>
      <c r="V50" s="2162"/>
      <c r="W50" s="2162"/>
      <c r="X50" s="2153">
        <f t="shared" si="2"/>
        <v>0</v>
      </c>
      <c r="Y50" s="2162"/>
      <c r="Z50" s="2162"/>
      <c r="AA50" s="2162"/>
      <c r="AB50" s="2162"/>
      <c r="AC50" s="2162"/>
      <c r="AD50" s="2175">
        <f t="shared" si="3"/>
        <v>0</v>
      </c>
    </row>
    <row r="51" spans="3:30" ht="15.75" thickBot="1">
      <c r="C51" s="2177" t="s">
        <v>2747</v>
      </c>
      <c r="D51" s="2178"/>
      <c r="E51" s="2179"/>
      <c r="F51" s="2179"/>
      <c r="G51" s="2176"/>
      <c r="H51" s="2176"/>
      <c r="I51" s="2176"/>
      <c r="J51" s="2176"/>
      <c r="K51" s="2176"/>
      <c r="L51" s="2153">
        <f t="shared" si="0"/>
        <v>0</v>
      </c>
      <c r="M51" s="2176"/>
      <c r="N51" s="2176"/>
      <c r="O51" s="2176"/>
      <c r="P51" s="2176"/>
      <c r="Q51" s="2176"/>
      <c r="R51" s="2175">
        <f t="shared" si="1"/>
        <v>0</v>
      </c>
      <c r="S51" s="2176"/>
      <c r="T51" s="2176"/>
      <c r="U51" s="2176"/>
      <c r="V51" s="2176"/>
      <c r="W51" s="2176"/>
      <c r="X51" s="2153">
        <f t="shared" si="2"/>
        <v>0</v>
      </c>
      <c r="Y51" s="2176"/>
      <c r="Z51" s="2176"/>
      <c r="AA51" s="2176"/>
      <c r="AB51" s="2176"/>
      <c r="AC51" s="2176"/>
      <c r="AD51" s="2175">
        <f t="shared" si="3"/>
        <v>0</v>
      </c>
    </row>
    <row r="52" spans="3:30" s="2187" customFormat="1" ht="23.25" customHeight="1" thickBot="1">
      <c r="C52" s="2180" t="s">
        <v>1520</v>
      </c>
      <c r="D52" s="2181"/>
      <c r="E52" s="2182">
        <f>SUM(E38:E51)</f>
        <v>0</v>
      </c>
      <c r="F52" s="2182">
        <f>SUM(F38:F51)</f>
        <v>0</v>
      </c>
      <c r="G52" s="2183">
        <f>SUM(G38:G51)</f>
        <v>0</v>
      </c>
      <c r="H52" s="2183">
        <f>SUM(H38:H51)</f>
        <v>0</v>
      </c>
      <c r="I52" s="2183">
        <f>SUM(I38:I51)</f>
        <v>0</v>
      </c>
      <c r="J52" s="2183">
        <f>SUM(J38:J51)</f>
        <v>0</v>
      </c>
      <c r="K52" s="2183">
        <f>SUM(K38:K51)</f>
        <v>0</v>
      </c>
      <c r="L52" s="2184">
        <f t="shared" si="0"/>
        <v>0</v>
      </c>
      <c r="M52" s="2185">
        <f>SUM(M38:M51)</f>
        <v>0</v>
      </c>
      <c r="N52" s="2185">
        <f>SUM(N38:N51)</f>
        <v>0</v>
      </c>
      <c r="O52" s="2185">
        <f>SUM(O38:O51)</f>
        <v>0</v>
      </c>
      <c r="P52" s="2185">
        <f>SUM(P38:P51)</f>
        <v>0</v>
      </c>
      <c r="Q52" s="2185">
        <f>SUM(Q38:Q51)</f>
        <v>0</v>
      </c>
      <c r="R52" s="2186">
        <f t="shared" si="1"/>
        <v>0</v>
      </c>
      <c r="S52" s="2183">
        <f>SUM(S38:S51)</f>
        <v>0</v>
      </c>
      <c r="T52" s="2183">
        <f>SUM(T38:T51)</f>
        <v>0</v>
      </c>
      <c r="U52" s="2183">
        <f>SUM(U38:U51)</f>
        <v>0</v>
      </c>
      <c r="V52" s="2183">
        <f>SUM(V38:V51)</f>
        <v>0</v>
      </c>
      <c r="W52" s="2183">
        <f>SUM(W38:W51)</f>
        <v>0</v>
      </c>
      <c r="X52" s="2184">
        <f t="shared" si="2"/>
        <v>0</v>
      </c>
      <c r="Y52" s="2185">
        <f>SUM(Y38:Y51)</f>
        <v>0</v>
      </c>
      <c r="Z52" s="2185">
        <f>SUM(Z38:Z51)</f>
        <v>0</v>
      </c>
      <c r="AA52" s="2185">
        <f>SUM(AA38:AA51)</f>
        <v>0</v>
      </c>
      <c r="AB52" s="2185">
        <f>SUM(AB38:AB51)</f>
        <v>0</v>
      </c>
      <c r="AC52" s="2185">
        <f>SUM(AC38:AC51)</f>
        <v>0</v>
      </c>
      <c r="AD52" s="2186">
        <f t="shared" si="3"/>
        <v>0</v>
      </c>
    </row>
    <row r="53" spans="3:30" ht="15.75">
      <c r="C53" s="26" t="s">
        <v>604</v>
      </c>
      <c r="E53" s="2148"/>
      <c r="F53" s="2148"/>
      <c r="G53" s="2157"/>
      <c r="H53" s="2157"/>
      <c r="I53" s="2157"/>
      <c r="J53" s="2157"/>
      <c r="K53" s="2157"/>
      <c r="L53" s="2153"/>
      <c r="M53" s="2157"/>
      <c r="N53" s="2157"/>
      <c r="O53" s="2157"/>
      <c r="P53" s="2157"/>
      <c r="Q53" s="2157"/>
      <c r="R53" s="2175"/>
      <c r="S53" s="2157"/>
      <c r="T53" s="2157"/>
      <c r="U53" s="2157"/>
      <c r="V53" s="2157"/>
      <c r="W53" s="2157"/>
      <c r="X53" s="2153"/>
      <c r="Y53" s="2157"/>
      <c r="Z53" s="2157"/>
      <c r="AA53" s="2157"/>
      <c r="AB53" s="2157"/>
      <c r="AC53" s="2157"/>
      <c r="AD53" s="2175"/>
    </row>
    <row r="54" spans="3:30" ht="15">
      <c r="C54" s="2159" t="s">
        <v>2763</v>
      </c>
      <c r="D54" s="2160"/>
      <c r="E54" s="2161"/>
      <c r="F54" s="2161"/>
      <c r="G54" s="2162"/>
      <c r="H54" s="2162"/>
      <c r="I54" s="2162"/>
      <c r="J54" s="2162"/>
      <c r="K54" s="2162"/>
      <c r="L54" s="2153">
        <f t="shared" si="0"/>
        <v>0</v>
      </c>
      <c r="M54" s="2162"/>
      <c r="N54" s="2162"/>
      <c r="O54" s="2162"/>
      <c r="P54" s="2162"/>
      <c r="Q54" s="2162"/>
      <c r="R54" s="2175">
        <f t="shared" si="1"/>
        <v>0</v>
      </c>
      <c r="S54" s="2162"/>
      <c r="T54" s="2162"/>
      <c r="U54" s="2162"/>
      <c r="V54" s="2162"/>
      <c r="W54" s="2162"/>
      <c r="X54" s="2153">
        <f t="shared" si="2"/>
        <v>0</v>
      </c>
      <c r="Y54" s="2162"/>
      <c r="Z54" s="2162"/>
      <c r="AA54" s="2162"/>
      <c r="AB54" s="2162"/>
      <c r="AC54" s="2162"/>
      <c r="AD54" s="2175">
        <f t="shared" si="3"/>
        <v>0</v>
      </c>
    </row>
    <row r="55" spans="3:30" ht="15">
      <c r="C55" s="2159" t="s">
        <v>2764</v>
      </c>
      <c r="D55" s="2160"/>
      <c r="E55" s="2161"/>
      <c r="F55" s="2161"/>
      <c r="G55" s="2162"/>
      <c r="H55" s="2162"/>
      <c r="I55" s="2162"/>
      <c r="J55" s="2162"/>
      <c r="K55" s="2162"/>
      <c r="L55" s="2153">
        <f t="shared" si="0"/>
        <v>0</v>
      </c>
      <c r="M55" s="2162"/>
      <c r="N55" s="2162"/>
      <c r="O55" s="2162"/>
      <c r="P55" s="2162"/>
      <c r="Q55" s="2162"/>
      <c r="R55" s="2175">
        <f t="shared" si="1"/>
        <v>0</v>
      </c>
      <c r="S55" s="2162"/>
      <c r="T55" s="2162"/>
      <c r="U55" s="2162"/>
      <c r="V55" s="2162"/>
      <c r="W55" s="2162"/>
      <c r="X55" s="2153">
        <f t="shared" si="2"/>
        <v>0</v>
      </c>
      <c r="Y55" s="2162"/>
      <c r="Z55" s="2162"/>
      <c r="AA55" s="2162"/>
      <c r="AB55" s="2162"/>
      <c r="AC55" s="2162"/>
      <c r="AD55" s="2175">
        <f t="shared" si="3"/>
        <v>0</v>
      </c>
    </row>
    <row r="56" spans="3:30" ht="15.75" thickBot="1">
      <c r="C56" s="2177" t="s">
        <v>2765</v>
      </c>
      <c r="D56" s="2178"/>
      <c r="E56" s="2179"/>
      <c r="F56" s="2179"/>
      <c r="G56" s="2176"/>
      <c r="H56" s="2176"/>
      <c r="I56" s="2176"/>
      <c r="J56" s="2176"/>
      <c r="K56" s="2176"/>
      <c r="L56" s="2153">
        <f t="shared" si="0"/>
        <v>0</v>
      </c>
      <c r="M56" s="2176"/>
      <c r="N56" s="2176"/>
      <c r="O56" s="2176"/>
      <c r="P56" s="2176"/>
      <c r="Q56" s="2176"/>
      <c r="R56" s="2175">
        <f t="shared" si="1"/>
        <v>0</v>
      </c>
      <c r="S56" s="2176"/>
      <c r="T56" s="2176"/>
      <c r="U56" s="2176"/>
      <c r="V56" s="2176"/>
      <c r="W56" s="2176"/>
      <c r="X56" s="2153">
        <f t="shared" si="2"/>
        <v>0</v>
      </c>
      <c r="Y56" s="2176"/>
      <c r="Z56" s="2176"/>
      <c r="AA56" s="2176"/>
      <c r="AB56" s="2176"/>
      <c r="AC56" s="2176"/>
      <c r="AD56" s="2175">
        <f t="shared" si="3"/>
        <v>0</v>
      </c>
    </row>
    <row r="57" spans="3:30" s="2187" customFormat="1" ht="23.25" customHeight="1" thickBot="1">
      <c r="C57" s="2180" t="s">
        <v>608</v>
      </c>
      <c r="D57" s="2181"/>
      <c r="E57" s="2182">
        <f>SUM(E54:E56)</f>
        <v>0</v>
      </c>
      <c r="F57" s="2182">
        <f>SUM(F54:F56)</f>
        <v>0</v>
      </c>
      <c r="G57" s="2183">
        <f t="shared" ref="G57:W57" si="26">SUM(G54:G56)</f>
        <v>0</v>
      </c>
      <c r="H57" s="2183">
        <f t="shared" si="26"/>
        <v>0</v>
      </c>
      <c r="I57" s="2183">
        <f t="shared" si="26"/>
        <v>0</v>
      </c>
      <c r="J57" s="2183">
        <f t="shared" si="26"/>
        <v>0</v>
      </c>
      <c r="K57" s="2183">
        <f t="shared" si="26"/>
        <v>0</v>
      </c>
      <c r="L57" s="2184">
        <f t="shared" si="0"/>
        <v>0</v>
      </c>
      <c r="M57" s="2185">
        <f t="shared" ref="M57" si="27">SUM(M54:M56)</f>
        <v>0</v>
      </c>
      <c r="N57" s="2185">
        <f t="shared" ref="N57" si="28">SUM(N54:N56)</f>
        <v>0</v>
      </c>
      <c r="O57" s="2185">
        <f t="shared" ref="O57" si="29">SUM(O54:O56)</f>
        <v>0</v>
      </c>
      <c r="P57" s="2185">
        <f t="shared" ref="P57" si="30">SUM(P54:P56)</f>
        <v>0</v>
      </c>
      <c r="Q57" s="2185">
        <f t="shared" ref="Q57" si="31">SUM(Q54:Q56)</f>
        <v>0</v>
      </c>
      <c r="R57" s="2186">
        <f t="shared" si="1"/>
        <v>0</v>
      </c>
      <c r="S57" s="2183">
        <f t="shared" si="26"/>
        <v>0</v>
      </c>
      <c r="T57" s="2183">
        <f t="shared" si="26"/>
        <v>0</v>
      </c>
      <c r="U57" s="2183">
        <f t="shared" si="26"/>
        <v>0</v>
      </c>
      <c r="V57" s="2183">
        <f t="shared" si="26"/>
        <v>0</v>
      </c>
      <c r="W57" s="2183">
        <f t="shared" si="26"/>
        <v>0</v>
      </c>
      <c r="X57" s="2184">
        <f t="shared" si="2"/>
        <v>0</v>
      </c>
      <c r="Y57" s="2185">
        <f t="shared" ref="Y57" si="32">SUM(Y54:Y56)</f>
        <v>0</v>
      </c>
      <c r="Z57" s="2185">
        <f t="shared" ref="Z57" si="33">SUM(Z54:Z56)</f>
        <v>0</v>
      </c>
      <c r="AA57" s="2185">
        <f t="shared" ref="AA57" si="34">SUM(AA54:AA56)</f>
        <v>0</v>
      </c>
      <c r="AB57" s="2185">
        <f t="shared" ref="AB57" si="35">SUM(AB54:AB56)</f>
        <v>0</v>
      </c>
      <c r="AC57" s="2185">
        <f t="shared" ref="AC57" si="36">SUM(AC54:AC56)</f>
        <v>0</v>
      </c>
      <c r="AD57" s="2186">
        <f t="shared" si="3"/>
        <v>0</v>
      </c>
    </row>
    <row r="58" spans="3:30" ht="15.75">
      <c r="C58" s="26" t="s">
        <v>609</v>
      </c>
      <c r="E58" s="2148"/>
      <c r="F58" s="2148"/>
      <c r="G58" s="2157"/>
      <c r="H58" s="2157"/>
      <c r="I58" s="2157"/>
      <c r="J58" s="2157"/>
      <c r="K58" s="2157"/>
      <c r="L58" s="2153"/>
      <c r="M58" s="2157"/>
      <c r="N58" s="2157"/>
      <c r="O58" s="2157"/>
      <c r="P58" s="2157"/>
      <c r="Q58" s="2157"/>
      <c r="R58" s="2175"/>
      <c r="S58" s="2157"/>
      <c r="T58" s="2157"/>
      <c r="U58" s="2157"/>
      <c r="V58" s="2157"/>
      <c r="W58" s="2157"/>
      <c r="X58" s="2153"/>
      <c r="Y58" s="2157"/>
      <c r="Z58" s="2157"/>
      <c r="AA58" s="2157"/>
      <c r="AB58" s="2157"/>
      <c r="AC58" s="2157"/>
      <c r="AD58" s="2175"/>
    </row>
    <row r="59" spans="3:30" ht="15">
      <c r="C59" s="2159" t="s">
        <v>2748</v>
      </c>
      <c r="D59" s="2160"/>
      <c r="E59" s="2161"/>
      <c r="F59" s="2161"/>
      <c r="G59" s="2162"/>
      <c r="H59" s="2162"/>
      <c r="I59" s="2162"/>
      <c r="J59" s="2162"/>
      <c r="K59" s="2162"/>
      <c r="L59" s="2153">
        <f t="shared" si="0"/>
        <v>0</v>
      </c>
      <c r="M59" s="2162"/>
      <c r="N59" s="2162"/>
      <c r="O59" s="2162"/>
      <c r="P59" s="2162"/>
      <c r="Q59" s="2162"/>
      <c r="R59" s="2175">
        <f t="shared" si="1"/>
        <v>0</v>
      </c>
      <c r="S59" s="2162"/>
      <c r="T59" s="2162"/>
      <c r="U59" s="2162"/>
      <c r="V59" s="2162"/>
      <c r="W59" s="2162"/>
      <c r="X59" s="2153">
        <f t="shared" si="2"/>
        <v>0</v>
      </c>
      <c r="Y59" s="2162"/>
      <c r="Z59" s="2162"/>
      <c r="AA59" s="2162"/>
      <c r="AB59" s="2162"/>
      <c r="AC59" s="2162"/>
      <c r="AD59" s="2175">
        <f t="shared" si="3"/>
        <v>0</v>
      </c>
    </row>
    <row r="60" spans="3:30" ht="15">
      <c r="C60" s="2159" t="s">
        <v>2749</v>
      </c>
      <c r="D60" s="2160"/>
      <c r="E60" s="2161"/>
      <c r="F60" s="2161"/>
      <c r="G60" s="2162"/>
      <c r="H60" s="2162"/>
      <c r="I60" s="2162"/>
      <c r="J60" s="2162"/>
      <c r="K60" s="2162"/>
      <c r="L60" s="2153">
        <f t="shared" si="0"/>
        <v>0</v>
      </c>
      <c r="M60" s="2162"/>
      <c r="N60" s="2162"/>
      <c r="O60" s="2162"/>
      <c r="P60" s="2162"/>
      <c r="Q60" s="2162"/>
      <c r="R60" s="2175">
        <f t="shared" si="1"/>
        <v>0</v>
      </c>
      <c r="S60" s="2162"/>
      <c r="T60" s="2162"/>
      <c r="U60" s="2162"/>
      <c r="V60" s="2162"/>
      <c r="W60" s="2162"/>
      <c r="X60" s="2153">
        <f t="shared" si="2"/>
        <v>0</v>
      </c>
      <c r="Y60" s="2162"/>
      <c r="Z60" s="2162"/>
      <c r="AA60" s="2162"/>
      <c r="AB60" s="2162"/>
      <c r="AC60" s="2162"/>
      <c r="AD60" s="2175">
        <f t="shared" si="3"/>
        <v>0</v>
      </c>
    </row>
    <row r="61" spans="3:30" ht="15.75" thickBot="1">
      <c r="C61" s="2177" t="s">
        <v>2750</v>
      </c>
      <c r="D61" s="2178"/>
      <c r="E61" s="2179"/>
      <c r="F61" s="2179"/>
      <c r="G61" s="2176"/>
      <c r="H61" s="2176"/>
      <c r="I61" s="2176"/>
      <c r="J61" s="2176"/>
      <c r="K61" s="2176"/>
      <c r="L61" s="2153">
        <f t="shared" si="0"/>
        <v>0</v>
      </c>
      <c r="M61" s="2176"/>
      <c r="N61" s="2176"/>
      <c r="O61" s="2176"/>
      <c r="P61" s="2176"/>
      <c r="Q61" s="2176"/>
      <c r="R61" s="2175">
        <f t="shared" si="1"/>
        <v>0</v>
      </c>
      <c r="S61" s="2176"/>
      <c r="T61" s="2176"/>
      <c r="U61" s="2176"/>
      <c r="V61" s="2176"/>
      <c r="W61" s="2176"/>
      <c r="X61" s="2153">
        <f t="shared" si="2"/>
        <v>0</v>
      </c>
      <c r="Y61" s="2176"/>
      <c r="Z61" s="2176"/>
      <c r="AA61" s="2176"/>
      <c r="AB61" s="2176"/>
      <c r="AC61" s="2176"/>
      <c r="AD61" s="2175">
        <f t="shared" si="3"/>
        <v>0</v>
      </c>
    </row>
    <row r="62" spans="3:30" s="2187" customFormat="1" ht="23.25" customHeight="1" thickBot="1">
      <c r="C62" s="2180" t="s">
        <v>613</v>
      </c>
      <c r="D62" s="2181"/>
      <c r="E62" s="2182">
        <f>SUM(E59:E61)</f>
        <v>0</v>
      </c>
      <c r="F62" s="2182">
        <f>SUM(F59:F61)</f>
        <v>0</v>
      </c>
      <c r="G62" s="2183">
        <f>SUM(G59:G61)</f>
        <v>0</v>
      </c>
      <c r="H62" s="2183">
        <f>SUM(H59:H61)</f>
        <v>0</v>
      </c>
      <c r="I62" s="2183">
        <f>SUM(I59:I61)</f>
        <v>0</v>
      </c>
      <c r="J62" s="2183">
        <f>SUM(J59:J61)</f>
        <v>0</v>
      </c>
      <c r="K62" s="2183">
        <f>SUM(K59:K61)</f>
        <v>0</v>
      </c>
      <c r="L62" s="2184">
        <f t="shared" si="0"/>
        <v>0</v>
      </c>
      <c r="M62" s="2185">
        <f>SUM(M59:M61)</f>
        <v>0</v>
      </c>
      <c r="N62" s="2185">
        <f>SUM(N59:N61)</f>
        <v>0</v>
      </c>
      <c r="O62" s="2185">
        <f>SUM(O59:O61)</f>
        <v>0</v>
      </c>
      <c r="P62" s="2185">
        <f>SUM(P59:P61)</f>
        <v>0</v>
      </c>
      <c r="Q62" s="2185">
        <f>SUM(Q59:Q61)</f>
        <v>0</v>
      </c>
      <c r="R62" s="2186">
        <f t="shared" si="1"/>
        <v>0</v>
      </c>
      <c r="S62" s="2183">
        <f>SUM(S59:S61)</f>
        <v>0</v>
      </c>
      <c r="T62" s="2183">
        <f>SUM(T59:T61)</f>
        <v>0</v>
      </c>
      <c r="U62" s="2183">
        <f>SUM(U59:U61)</f>
        <v>0</v>
      </c>
      <c r="V62" s="2183">
        <f>SUM(V59:V61)</f>
        <v>0</v>
      </c>
      <c r="W62" s="2183">
        <f>SUM(W59:W61)</f>
        <v>0</v>
      </c>
      <c r="X62" s="2184">
        <f t="shared" si="2"/>
        <v>0</v>
      </c>
      <c r="Y62" s="2185">
        <f>SUM(Y59:Y61)</f>
        <v>0</v>
      </c>
      <c r="Z62" s="2185">
        <f>SUM(Z59:Z61)</f>
        <v>0</v>
      </c>
      <c r="AA62" s="2185">
        <f>SUM(AA59:AA61)</f>
        <v>0</v>
      </c>
      <c r="AB62" s="2185">
        <f>SUM(AB59:AB61)</f>
        <v>0</v>
      </c>
      <c r="AC62" s="2185">
        <f>SUM(AC59:AC61)</f>
        <v>0</v>
      </c>
      <c r="AD62" s="2186">
        <f t="shared" si="3"/>
        <v>0</v>
      </c>
    </row>
    <row r="63" spans="3:30" ht="16.5" customHeight="1">
      <c r="C63" s="26" t="s">
        <v>614</v>
      </c>
      <c r="E63" s="2148"/>
      <c r="F63" s="2148"/>
      <c r="G63" s="2157"/>
      <c r="H63" s="2157"/>
      <c r="I63" s="2157"/>
      <c r="J63" s="2157"/>
      <c r="K63" s="2157"/>
      <c r="L63" s="2153"/>
      <c r="M63" s="2157"/>
      <c r="N63" s="2157"/>
      <c r="O63" s="2157"/>
      <c r="P63" s="2157"/>
      <c r="Q63" s="2157"/>
      <c r="R63" s="2175"/>
      <c r="S63" s="2157"/>
      <c r="T63" s="2157"/>
      <c r="U63" s="2157"/>
      <c r="V63" s="2157"/>
      <c r="W63" s="2157"/>
      <c r="X63" s="2153"/>
      <c r="Y63" s="2157"/>
      <c r="Z63" s="2157"/>
      <c r="AA63" s="2157"/>
      <c r="AB63" s="2157"/>
      <c r="AC63" s="2157"/>
      <c r="AD63" s="2175"/>
    </row>
    <row r="64" spans="3:30" ht="15">
      <c r="C64" s="2159" t="s">
        <v>2751</v>
      </c>
      <c r="D64" s="2160"/>
      <c r="E64" s="2161"/>
      <c r="F64" s="2161"/>
      <c r="G64" s="2162"/>
      <c r="H64" s="2162"/>
      <c r="I64" s="2162"/>
      <c r="J64" s="2162"/>
      <c r="K64" s="2162"/>
      <c r="L64" s="2153">
        <f t="shared" si="0"/>
        <v>0</v>
      </c>
      <c r="M64" s="2162"/>
      <c r="N64" s="2162"/>
      <c r="O64" s="2162"/>
      <c r="P64" s="2162"/>
      <c r="Q64" s="2162"/>
      <c r="R64" s="2175">
        <f t="shared" si="1"/>
        <v>0</v>
      </c>
      <c r="S64" s="2162"/>
      <c r="T64" s="2162"/>
      <c r="U64" s="2162"/>
      <c r="V64" s="2162"/>
      <c r="W64" s="2162"/>
      <c r="X64" s="2153">
        <f t="shared" si="2"/>
        <v>0</v>
      </c>
      <c r="Y64" s="2162"/>
      <c r="Z64" s="2162"/>
      <c r="AA64" s="2162"/>
      <c r="AB64" s="2162"/>
      <c r="AC64" s="2162"/>
      <c r="AD64" s="2175">
        <f t="shared" si="3"/>
        <v>0</v>
      </c>
    </row>
    <row r="65" spans="3:30" ht="15">
      <c r="C65" s="2159" t="s">
        <v>2752</v>
      </c>
      <c r="D65" s="2160"/>
      <c r="E65" s="2161"/>
      <c r="F65" s="2161"/>
      <c r="G65" s="2162"/>
      <c r="H65" s="2162"/>
      <c r="I65" s="2162"/>
      <c r="J65" s="2162"/>
      <c r="K65" s="2162"/>
      <c r="L65" s="2153">
        <f t="shared" si="0"/>
        <v>0</v>
      </c>
      <c r="M65" s="2162"/>
      <c r="N65" s="2162"/>
      <c r="O65" s="2162"/>
      <c r="P65" s="2162"/>
      <c r="Q65" s="2162"/>
      <c r="R65" s="2175">
        <f t="shared" si="1"/>
        <v>0</v>
      </c>
      <c r="S65" s="2162"/>
      <c r="T65" s="2162"/>
      <c r="U65" s="2162"/>
      <c r="V65" s="2162"/>
      <c r="W65" s="2162"/>
      <c r="X65" s="2153">
        <f t="shared" si="2"/>
        <v>0</v>
      </c>
      <c r="Y65" s="2162"/>
      <c r="Z65" s="2162"/>
      <c r="AA65" s="2162"/>
      <c r="AB65" s="2162"/>
      <c r="AC65" s="2162"/>
      <c r="AD65" s="2175">
        <f t="shared" si="3"/>
        <v>0</v>
      </c>
    </row>
    <row r="66" spans="3:30" ht="15">
      <c r="C66" s="2159" t="s">
        <v>2753</v>
      </c>
      <c r="D66" s="2160"/>
      <c r="E66" s="2161"/>
      <c r="F66" s="2161"/>
      <c r="G66" s="2162"/>
      <c r="H66" s="2162"/>
      <c r="I66" s="2162"/>
      <c r="J66" s="2162"/>
      <c r="K66" s="2162"/>
      <c r="L66" s="2153">
        <f t="shared" si="0"/>
        <v>0</v>
      </c>
      <c r="M66" s="2162"/>
      <c r="N66" s="2162"/>
      <c r="O66" s="2162"/>
      <c r="P66" s="2162"/>
      <c r="Q66" s="2162"/>
      <c r="R66" s="2175">
        <f t="shared" si="1"/>
        <v>0</v>
      </c>
      <c r="S66" s="2162"/>
      <c r="T66" s="2162"/>
      <c r="U66" s="2162"/>
      <c r="V66" s="2162"/>
      <c r="W66" s="2162"/>
      <c r="X66" s="2153">
        <f t="shared" si="2"/>
        <v>0</v>
      </c>
      <c r="Y66" s="2162"/>
      <c r="Z66" s="2162"/>
      <c r="AA66" s="2162"/>
      <c r="AB66" s="2162"/>
      <c r="AC66" s="2162"/>
      <c r="AD66" s="2175">
        <f t="shared" si="3"/>
        <v>0</v>
      </c>
    </row>
    <row r="67" spans="3:30" ht="15">
      <c r="C67" s="2159" t="s">
        <v>2754</v>
      </c>
      <c r="D67" s="2160"/>
      <c r="E67" s="2161"/>
      <c r="F67" s="2161"/>
      <c r="G67" s="2162"/>
      <c r="H67" s="2162"/>
      <c r="I67" s="2162"/>
      <c r="J67" s="2162"/>
      <c r="K67" s="2162"/>
      <c r="L67" s="2153">
        <f t="shared" si="0"/>
        <v>0</v>
      </c>
      <c r="M67" s="2162"/>
      <c r="N67" s="2162"/>
      <c r="O67" s="2162"/>
      <c r="P67" s="2162"/>
      <c r="Q67" s="2162"/>
      <c r="R67" s="2175">
        <f t="shared" si="1"/>
        <v>0</v>
      </c>
      <c r="S67" s="2162"/>
      <c r="T67" s="2162"/>
      <c r="U67" s="2162"/>
      <c r="V67" s="2162"/>
      <c r="W67" s="2162"/>
      <c r="X67" s="2153">
        <f t="shared" si="2"/>
        <v>0</v>
      </c>
      <c r="Y67" s="2162"/>
      <c r="Z67" s="2162"/>
      <c r="AA67" s="2162"/>
      <c r="AB67" s="2162"/>
      <c r="AC67" s="2162"/>
      <c r="AD67" s="2175">
        <f t="shared" si="3"/>
        <v>0</v>
      </c>
    </row>
    <row r="68" spans="3:30" ht="15">
      <c r="C68" s="2159" t="s">
        <v>2755</v>
      </c>
      <c r="D68" s="2160"/>
      <c r="E68" s="2161"/>
      <c r="F68" s="2161"/>
      <c r="G68" s="2162"/>
      <c r="H68" s="2162"/>
      <c r="I68" s="2162"/>
      <c r="J68" s="2162"/>
      <c r="K68" s="2162"/>
      <c r="L68" s="2153">
        <f t="shared" si="0"/>
        <v>0</v>
      </c>
      <c r="M68" s="2162"/>
      <c r="N68" s="2162"/>
      <c r="O68" s="2162"/>
      <c r="P68" s="2162"/>
      <c r="Q68" s="2162"/>
      <c r="R68" s="2175">
        <f t="shared" si="1"/>
        <v>0</v>
      </c>
      <c r="S68" s="2162"/>
      <c r="T68" s="2162"/>
      <c r="U68" s="2162"/>
      <c r="V68" s="2162"/>
      <c r="W68" s="2162"/>
      <c r="X68" s="2153">
        <f t="shared" si="2"/>
        <v>0</v>
      </c>
      <c r="Y68" s="2162"/>
      <c r="Z68" s="2162"/>
      <c r="AA68" s="2162"/>
      <c r="AB68" s="2162"/>
      <c r="AC68" s="2162"/>
      <c r="AD68" s="2175">
        <f t="shared" si="3"/>
        <v>0</v>
      </c>
    </row>
    <row r="69" spans="3:30" ht="15.75" thickBot="1">
      <c r="C69" s="2177" t="s">
        <v>2756</v>
      </c>
      <c r="D69" s="2178"/>
      <c r="E69" s="2179"/>
      <c r="F69" s="2179"/>
      <c r="G69" s="2176"/>
      <c r="H69" s="2176"/>
      <c r="I69" s="2176"/>
      <c r="J69" s="2176"/>
      <c r="K69" s="2176"/>
      <c r="L69" s="2153">
        <f t="shared" si="0"/>
        <v>0</v>
      </c>
      <c r="M69" s="2176"/>
      <c r="N69" s="2176"/>
      <c r="O69" s="2176"/>
      <c r="P69" s="2176"/>
      <c r="Q69" s="2176"/>
      <c r="R69" s="2175">
        <f t="shared" si="1"/>
        <v>0</v>
      </c>
      <c r="S69" s="2176"/>
      <c r="T69" s="2176"/>
      <c r="U69" s="2176"/>
      <c r="V69" s="2176"/>
      <c r="W69" s="2176"/>
      <c r="X69" s="2153">
        <f t="shared" si="2"/>
        <v>0</v>
      </c>
      <c r="Y69" s="2176"/>
      <c r="Z69" s="2176"/>
      <c r="AA69" s="2176"/>
      <c r="AB69" s="2176"/>
      <c r="AC69" s="2176"/>
      <c r="AD69" s="2175">
        <f t="shared" si="3"/>
        <v>0</v>
      </c>
    </row>
    <row r="70" spans="3:30" s="2187" customFormat="1" ht="23.25" customHeight="1" thickBot="1">
      <c r="C70" s="2180" t="s">
        <v>620</v>
      </c>
      <c r="D70" s="2181"/>
      <c r="E70" s="2182">
        <f>SUM(E64:E69)</f>
        <v>0</v>
      </c>
      <c r="F70" s="2182">
        <f>SUM(F64:F69)</f>
        <v>0</v>
      </c>
      <c r="G70" s="2183">
        <f t="shared" ref="G70:W70" si="37">SUM(G64:G69)</f>
        <v>0</v>
      </c>
      <c r="H70" s="2183">
        <f t="shared" si="37"/>
        <v>0</v>
      </c>
      <c r="I70" s="2183">
        <f t="shared" si="37"/>
        <v>0</v>
      </c>
      <c r="J70" s="2183">
        <f t="shared" si="37"/>
        <v>0</v>
      </c>
      <c r="K70" s="2183">
        <f t="shared" si="37"/>
        <v>0</v>
      </c>
      <c r="L70" s="2184">
        <f t="shared" si="0"/>
        <v>0</v>
      </c>
      <c r="M70" s="2185">
        <f t="shared" ref="M70" si="38">SUM(M64:M69)</f>
        <v>0</v>
      </c>
      <c r="N70" s="2185">
        <f t="shared" ref="N70" si="39">SUM(N64:N69)</f>
        <v>0</v>
      </c>
      <c r="O70" s="2185">
        <f t="shared" ref="O70" si="40">SUM(O64:O69)</f>
        <v>0</v>
      </c>
      <c r="P70" s="2185">
        <f t="shared" ref="P70" si="41">SUM(P64:P69)</f>
        <v>0</v>
      </c>
      <c r="Q70" s="2185">
        <f t="shared" ref="Q70" si="42">SUM(Q64:Q69)</f>
        <v>0</v>
      </c>
      <c r="R70" s="2186">
        <f t="shared" si="1"/>
        <v>0</v>
      </c>
      <c r="S70" s="2183">
        <f t="shared" si="37"/>
        <v>0</v>
      </c>
      <c r="T70" s="2183">
        <f t="shared" si="37"/>
        <v>0</v>
      </c>
      <c r="U70" s="2183">
        <f t="shared" si="37"/>
        <v>0</v>
      </c>
      <c r="V70" s="2183">
        <f t="shared" si="37"/>
        <v>0</v>
      </c>
      <c r="W70" s="2183">
        <f t="shared" si="37"/>
        <v>0</v>
      </c>
      <c r="X70" s="2184">
        <f t="shared" si="2"/>
        <v>0</v>
      </c>
      <c r="Y70" s="2185">
        <f t="shared" ref="Y70" si="43">SUM(Y64:Y69)</f>
        <v>0</v>
      </c>
      <c r="Z70" s="2185">
        <f t="shared" ref="Z70" si="44">SUM(Z64:Z69)</f>
        <v>0</v>
      </c>
      <c r="AA70" s="2185">
        <f t="shared" ref="AA70" si="45">SUM(AA64:AA69)</f>
        <v>0</v>
      </c>
      <c r="AB70" s="2185">
        <f t="shared" ref="AB70" si="46">SUM(AB64:AB69)</f>
        <v>0</v>
      </c>
      <c r="AC70" s="2185">
        <f t="shared" ref="AC70" si="47">SUM(AC64:AC69)</f>
        <v>0</v>
      </c>
      <c r="AD70" s="2186">
        <f t="shared" si="3"/>
        <v>0</v>
      </c>
    </row>
    <row r="71" spans="3:30" ht="16.5" customHeight="1">
      <c r="C71" s="26" t="s">
        <v>1518</v>
      </c>
      <c r="E71" s="2148"/>
      <c r="F71" s="2148"/>
      <c r="G71" s="2157"/>
      <c r="H71" s="2157"/>
      <c r="I71" s="2157"/>
      <c r="J71" s="2157"/>
      <c r="K71" s="2157"/>
      <c r="L71" s="2153"/>
      <c r="M71" s="2157"/>
      <c r="N71" s="2157"/>
      <c r="O71" s="2157"/>
      <c r="P71" s="2157"/>
      <c r="Q71" s="2157"/>
      <c r="R71" s="2175"/>
      <c r="S71" s="2157"/>
      <c r="T71" s="2157"/>
      <c r="U71" s="2157"/>
      <c r="V71" s="2157"/>
      <c r="W71" s="2157"/>
      <c r="X71" s="2153"/>
      <c r="Y71" s="2157"/>
      <c r="Z71" s="2157"/>
      <c r="AA71" s="2157"/>
      <c r="AB71" s="2157"/>
      <c r="AC71" s="2157"/>
      <c r="AD71" s="2175"/>
    </row>
    <row r="72" spans="3:30" ht="15">
      <c r="C72" s="2159" t="s">
        <v>1519</v>
      </c>
      <c r="D72" s="2160"/>
      <c r="E72" s="2161"/>
      <c r="F72" s="2161"/>
      <c r="G72" s="2162"/>
      <c r="H72" s="2162"/>
      <c r="I72" s="2162"/>
      <c r="J72" s="2162"/>
      <c r="K72" s="2162"/>
      <c r="L72" s="2153">
        <f t="shared" si="0"/>
        <v>0</v>
      </c>
      <c r="M72" s="2162"/>
      <c r="N72" s="2162"/>
      <c r="O72" s="2162"/>
      <c r="P72" s="2162"/>
      <c r="Q72" s="2162"/>
      <c r="R72" s="2175">
        <f t="shared" si="1"/>
        <v>0</v>
      </c>
      <c r="S72" s="2162"/>
      <c r="T72" s="2162"/>
      <c r="U72" s="2162"/>
      <c r="V72" s="2162"/>
      <c r="W72" s="2162"/>
      <c r="X72" s="2153">
        <f t="shared" si="2"/>
        <v>0</v>
      </c>
      <c r="Y72" s="2162"/>
      <c r="Z72" s="2162"/>
      <c r="AA72" s="2162"/>
      <c r="AB72" s="2162"/>
      <c r="AC72" s="2162"/>
      <c r="AD72" s="2175">
        <f t="shared" si="3"/>
        <v>0</v>
      </c>
    </row>
    <row r="73" spans="3:30" ht="15">
      <c r="C73" s="2159" t="s">
        <v>625</v>
      </c>
      <c r="D73" s="2160"/>
      <c r="E73" s="2161"/>
      <c r="F73" s="2161"/>
      <c r="G73" s="2162"/>
      <c r="H73" s="2162"/>
      <c r="I73" s="2162"/>
      <c r="J73" s="2162"/>
      <c r="K73" s="2162"/>
      <c r="L73" s="2153">
        <f t="shared" ref="L73:L78" si="48">SUM(G73:K73)</f>
        <v>0</v>
      </c>
      <c r="M73" s="2162"/>
      <c r="N73" s="2162"/>
      <c r="O73" s="2162"/>
      <c r="P73" s="2162"/>
      <c r="Q73" s="2162"/>
      <c r="R73" s="2175">
        <f t="shared" ref="R73:R78" si="49">SUM(M73:Q73)</f>
        <v>0</v>
      </c>
      <c r="S73" s="2162"/>
      <c r="T73" s="2162"/>
      <c r="U73" s="2162"/>
      <c r="V73" s="2162"/>
      <c r="W73" s="2162"/>
      <c r="X73" s="2153">
        <f t="shared" ref="X73:X78" si="50">SUM(S73:W73)</f>
        <v>0</v>
      </c>
      <c r="Y73" s="2162"/>
      <c r="Z73" s="2162"/>
      <c r="AA73" s="2162"/>
      <c r="AB73" s="2162"/>
      <c r="AC73" s="2162"/>
      <c r="AD73" s="2175">
        <f t="shared" ref="AD73:AD78" si="51">SUM(Y73:AC73)</f>
        <v>0</v>
      </c>
    </row>
    <row r="74" spans="3:30" ht="15">
      <c r="C74" s="2159" t="s">
        <v>626</v>
      </c>
      <c r="D74" s="2160"/>
      <c r="E74" s="2161"/>
      <c r="F74" s="2161"/>
      <c r="G74" s="2162"/>
      <c r="H74" s="2162"/>
      <c r="I74" s="2162"/>
      <c r="J74" s="2162"/>
      <c r="K74" s="2162"/>
      <c r="L74" s="2153">
        <f t="shared" si="48"/>
        <v>0</v>
      </c>
      <c r="M74" s="2162"/>
      <c r="N74" s="2162"/>
      <c r="O74" s="2162"/>
      <c r="P74" s="2162"/>
      <c r="Q74" s="2162"/>
      <c r="R74" s="2175">
        <f t="shared" si="49"/>
        <v>0</v>
      </c>
      <c r="S74" s="2162"/>
      <c r="T74" s="2162"/>
      <c r="U74" s="2162"/>
      <c r="V74" s="2162"/>
      <c r="W74" s="2162"/>
      <c r="X74" s="2153">
        <f t="shared" si="50"/>
        <v>0</v>
      </c>
      <c r="Y74" s="2162"/>
      <c r="Z74" s="2162"/>
      <c r="AA74" s="2162"/>
      <c r="AB74" s="2162"/>
      <c r="AC74" s="2162"/>
      <c r="AD74" s="2175">
        <f t="shared" si="51"/>
        <v>0</v>
      </c>
    </row>
    <row r="75" spans="3:30" ht="15">
      <c r="C75" s="2159" t="s">
        <v>2757</v>
      </c>
      <c r="D75" s="2160"/>
      <c r="E75" s="2161"/>
      <c r="F75" s="2161"/>
      <c r="G75" s="2162"/>
      <c r="H75" s="2162"/>
      <c r="I75" s="2162"/>
      <c r="J75" s="2162"/>
      <c r="K75" s="2162"/>
      <c r="L75" s="2153">
        <f t="shared" si="48"/>
        <v>0</v>
      </c>
      <c r="M75" s="2162"/>
      <c r="N75" s="2162"/>
      <c r="O75" s="2162"/>
      <c r="P75" s="2162"/>
      <c r="Q75" s="2162"/>
      <c r="R75" s="2175">
        <f t="shared" si="49"/>
        <v>0</v>
      </c>
      <c r="S75" s="2162"/>
      <c r="T75" s="2162"/>
      <c r="U75" s="2162"/>
      <c r="V75" s="2162"/>
      <c r="W75" s="2162"/>
      <c r="X75" s="2153">
        <f t="shared" si="50"/>
        <v>0</v>
      </c>
      <c r="Y75" s="2162"/>
      <c r="Z75" s="2162"/>
      <c r="AA75" s="2162"/>
      <c r="AB75" s="2162"/>
      <c r="AC75" s="2162"/>
      <c r="AD75" s="2175">
        <f t="shared" si="51"/>
        <v>0</v>
      </c>
    </row>
    <row r="76" spans="3:30" ht="15">
      <c r="C76" s="2159"/>
      <c r="D76" s="2160"/>
      <c r="E76" s="2161"/>
      <c r="F76" s="2161"/>
      <c r="G76" s="2162"/>
      <c r="H76" s="2162"/>
      <c r="I76" s="2162"/>
      <c r="J76" s="2162"/>
      <c r="K76" s="2162"/>
      <c r="L76" s="2153">
        <f t="shared" si="48"/>
        <v>0</v>
      </c>
      <c r="M76" s="2162"/>
      <c r="N76" s="2162"/>
      <c r="O76" s="2162"/>
      <c r="P76" s="2162"/>
      <c r="Q76" s="2162"/>
      <c r="R76" s="2175">
        <f t="shared" si="49"/>
        <v>0</v>
      </c>
      <c r="S76" s="2162"/>
      <c r="T76" s="2162"/>
      <c r="U76" s="2162"/>
      <c r="V76" s="2162"/>
      <c r="W76" s="2162"/>
      <c r="X76" s="2153">
        <f t="shared" si="50"/>
        <v>0</v>
      </c>
      <c r="Y76" s="2162"/>
      <c r="Z76" s="2162"/>
      <c r="AA76" s="2162"/>
      <c r="AB76" s="2162"/>
      <c r="AC76" s="2162"/>
      <c r="AD76" s="2175">
        <f t="shared" si="51"/>
        <v>0</v>
      </c>
    </row>
    <row r="77" spans="3:30" ht="15.75" thickBot="1">
      <c r="C77" s="2177"/>
      <c r="D77" s="2178"/>
      <c r="E77" s="2179"/>
      <c r="F77" s="2179"/>
      <c r="G77" s="2176"/>
      <c r="H77" s="2176"/>
      <c r="I77" s="2176"/>
      <c r="J77" s="2176"/>
      <c r="K77" s="2176"/>
      <c r="L77" s="2153">
        <f t="shared" si="48"/>
        <v>0</v>
      </c>
      <c r="M77" s="2176"/>
      <c r="N77" s="2176"/>
      <c r="O77" s="2176"/>
      <c r="P77" s="2176"/>
      <c r="Q77" s="2176"/>
      <c r="R77" s="2175">
        <f t="shared" si="49"/>
        <v>0</v>
      </c>
      <c r="S77" s="2176"/>
      <c r="T77" s="2176"/>
      <c r="U77" s="2176"/>
      <c r="V77" s="2176"/>
      <c r="W77" s="2176"/>
      <c r="X77" s="2153">
        <f t="shared" si="50"/>
        <v>0</v>
      </c>
      <c r="Y77" s="2176"/>
      <c r="Z77" s="2176"/>
      <c r="AA77" s="2176"/>
      <c r="AB77" s="2176"/>
      <c r="AC77" s="2176"/>
      <c r="AD77" s="2175">
        <f t="shared" si="51"/>
        <v>0</v>
      </c>
    </row>
    <row r="78" spans="3:30" s="2187" customFormat="1" ht="23.25" customHeight="1" thickBot="1">
      <c r="C78" s="2180" t="s">
        <v>1517</v>
      </c>
      <c r="D78" s="2181"/>
      <c r="E78" s="2182">
        <f>SUM(E72:E77)</f>
        <v>0</v>
      </c>
      <c r="F78" s="2182">
        <f t="shared" ref="F78:K78" si="52">SUM(F72:F77)</f>
        <v>0</v>
      </c>
      <c r="G78" s="2183">
        <f t="shared" si="52"/>
        <v>0</v>
      </c>
      <c r="H78" s="2183">
        <f t="shared" si="52"/>
        <v>0</v>
      </c>
      <c r="I78" s="2183">
        <f t="shared" si="52"/>
        <v>0</v>
      </c>
      <c r="J78" s="2183">
        <f t="shared" si="52"/>
        <v>0</v>
      </c>
      <c r="K78" s="2183">
        <f t="shared" si="52"/>
        <v>0</v>
      </c>
      <c r="L78" s="2188">
        <f>SUM(G78:K78)</f>
        <v>0</v>
      </c>
      <c r="M78" s="2185">
        <f>SUM(M72:M77)</f>
        <v>0</v>
      </c>
      <c r="N78" s="2185">
        <f t="shared" ref="N78" si="53">SUM(N72:N77)</f>
        <v>0</v>
      </c>
      <c r="O78" s="2185">
        <f t="shared" ref="O78" si="54">SUM(O72:O77)</f>
        <v>0</v>
      </c>
      <c r="P78" s="2185">
        <f t="shared" ref="P78" si="55">SUM(P72:P77)</f>
        <v>0</v>
      </c>
      <c r="Q78" s="2185">
        <f t="shared" ref="Q78" si="56">SUM(Q72:Q77)</f>
        <v>0</v>
      </c>
      <c r="R78" s="2189">
        <f>SUM(M78:Q78)</f>
        <v>0</v>
      </c>
      <c r="S78" s="2183">
        <f>SUM(S72:S77)</f>
        <v>0</v>
      </c>
      <c r="T78" s="2183">
        <f t="shared" ref="T78" si="57">SUM(T72:T77)</f>
        <v>0</v>
      </c>
      <c r="U78" s="2183">
        <f t="shared" ref="U78" si="58">SUM(U72:U77)</f>
        <v>0</v>
      </c>
      <c r="V78" s="2183">
        <f t="shared" ref="V78" si="59">SUM(V72:V77)</f>
        <v>0</v>
      </c>
      <c r="W78" s="2183">
        <f t="shared" ref="W78" si="60">SUM(W72:W77)</f>
        <v>0</v>
      </c>
      <c r="X78" s="2188">
        <f>SUM(S78:W78)</f>
        <v>0</v>
      </c>
      <c r="Y78" s="2190">
        <f>SUM(Y72:Y77)</f>
        <v>0</v>
      </c>
      <c r="Z78" s="2185">
        <f t="shared" ref="Z78" si="61">SUM(Z72:Z77)</f>
        <v>0</v>
      </c>
      <c r="AA78" s="2185">
        <f t="shared" ref="AA78" si="62">SUM(AA72:AA77)</f>
        <v>0</v>
      </c>
      <c r="AB78" s="2185">
        <f t="shared" ref="AB78" si="63">SUM(AB72:AB77)</f>
        <v>0</v>
      </c>
      <c r="AC78" s="2185">
        <f t="shared" ref="AC78" si="64">SUM(AC72:AC77)</f>
        <v>0</v>
      </c>
      <c r="AD78" s="2189">
        <f>SUM(Y78:AC78)</f>
        <v>0</v>
      </c>
    </row>
    <row r="79" spans="3:30" ht="16.5" thickBot="1">
      <c r="C79" s="26"/>
      <c r="E79" s="2149"/>
      <c r="F79" s="2149"/>
      <c r="G79" s="2149"/>
      <c r="H79" s="2149"/>
      <c r="I79" s="2149"/>
      <c r="J79" s="2149"/>
      <c r="K79" s="2149"/>
      <c r="L79" s="2153"/>
      <c r="M79" s="2007"/>
      <c r="N79" s="2007"/>
      <c r="O79" s="2007"/>
      <c r="P79" s="2007"/>
      <c r="Q79" s="2007"/>
      <c r="R79" s="2175"/>
      <c r="S79" s="2007"/>
      <c r="T79" s="2007"/>
      <c r="U79" s="2007"/>
      <c r="V79" s="2007"/>
      <c r="W79" s="2007"/>
      <c r="X79" s="2153"/>
      <c r="Y79" s="2007"/>
      <c r="Z79" s="2007"/>
      <c r="AA79" s="2007"/>
      <c r="AB79" s="2007"/>
      <c r="AC79" s="2007"/>
      <c r="AD79" s="2175"/>
    </row>
    <row r="80" spans="3:30" s="2194" customFormat="1" ht="23.25" customHeight="1" thickBot="1">
      <c r="C80" s="2191" t="s">
        <v>695</v>
      </c>
      <c r="D80" s="2192"/>
      <c r="E80" s="2193">
        <f>E10+E15+E30+E36+E52+E57+E70+E78</f>
        <v>0</v>
      </c>
      <c r="F80" s="2193">
        <f t="shared" ref="F80:AD80" si="65">F10+F15+F30+F36+F52+F57+F70+F78</f>
        <v>0</v>
      </c>
      <c r="G80" s="2183">
        <f t="shared" si="65"/>
        <v>0</v>
      </c>
      <c r="H80" s="2183">
        <f t="shared" si="65"/>
        <v>0</v>
      </c>
      <c r="I80" s="2183">
        <f t="shared" si="65"/>
        <v>0</v>
      </c>
      <c r="J80" s="2183">
        <f t="shared" si="65"/>
        <v>0</v>
      </c>
      <c r="K80" s="2183">
        <f t="shared" si="65"/>
        <v>0</v>
      </c>
      <c r="L80" s="2183">
        <f t="shared" si="65"/>
        <v>0</v>
      </c>
      <c r="M80" s="2185">
        <f t="shared" si="65"/>
        <v>0</v>
      </c>
      <c r="N80" s="2185">
        <f t="shared" si="65"/>
        <v>0</v>
      </c>
      <c r="O80" s="2185">
        <f t="shared" si="65"/>
        <v>0</v>
      </c>
      <c r="P80" s="2185">
        <f t="shared" si="65"/>
        <v>0</v>
      </c>
      <c r="Q80" s="2185">
        <f t="shared" si="65"/>
        <v>0</v>
      </c>
      <c r="R80" s="2185">
        <f t="shared" si="65"/>
        <v>0</v>
      </c>
      <c r="S80" s="2183">
        <f t="shared" si="65"/>
        <v>0</v>
      </c>
      <c r="T80" s="2183">
        <f t="shared" si="65"/>
        <v>0</v>
      </c>
      <c r="U80" s="2183">
        <f t="shared" si="65"/>
        <v>0</v>
      </c>
      <c r="V80" s="2183">
        <f t="shared" si="65"/>
        <v>0</v>
      </c>
      <c r="W80" s="2183">
        <f t="shared" si="65"/>
        <v>0</v>
      </c>
      <c r="X80" s="2183">
        <f t="shared" si="65"/>
        <v>0</v>
      </c>
      <c r="Y80" s="2185">
        <f t="shared" si="65"/>
        <v>0</v>
      </c>
      <c r="Z80" s="2185">
        <f t="shared" si="65"/>
        <v>0</v>
      </c>
      <c r="AA80" s="2185">
        <f t="shared" si="65"/>
        <v>0</v>
      </c>
      <c r="AB80" s="2185">
        <f t="shared" si="65"/>
        <v>0</v>
      </c>
      <c r="AC80" s="2185">
        <f t="shared" si="65"/>
        <v>0</v>
      </c>
      <c r="AD80" s="2185">
        <f t="shared" si="65"/>
        <v>0</v>
      </c>
    </row>
    <row r="85" spans="21:26" ht="13.5" thickBot="1"/>
    <row r="86" spans="21:26" ht="16.5" thickBot="1">
      <c r="U86" s="2185"/>
      <c r="V86" s="2185"/>
      <c r="W86" s="2185"/>
      <c r="X86" s="2185"/>
      <c r="Y86" s="2185"/>
      <c r="Z86" s="2185"/>
    </row>
  </sheetData>
  <mergeCells count="15">
    <mergeCell ref="M2:R2"/>
    <mergeCell ref="S2:X2"/>
    <mergeCell ref="Y2:AD2"/>
    <mergeCell ref="C78:D78"/>
    <mergeCell ref="C10:D10"/>
    <mergeCell ref="C15:D15"/>
    <mergeCell ref="C80:D80"/>
    <mergeCell ref="E2:F2"/>
    <mergeCell ref="G2:L2"/>
    <mergeCell ref="C30:D30"/>
    <mergeCell ref="C36:D36"/>
    <mergeCell ref="C52:D52"/>
    <mergeCell ref="C57:D57"/>
    <mergeCell ref="C62:D62"/>
    <mergeCell ref="C70:D70"/>
  </mergeCells>
  <pageMargins left="0.75" right="0.75" top="1" bottom="1" header="0.5" footer="0.5"/>
  <pageSetup scale="10"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CI366"/>
  <sheetViews>
    <sheetView zoomScaleNormal="100" workbookViewId="0"/>
  </sheetViews>
  <sheetFormatPr defaultRowHeight="12.75"/>
  <cols>
    <col min="1" max="1" width="3.5703125" style="977" customWidth="1"/>
    <col min="2" max="2" width="27.85546875" style="977" customWidth="1"/>
    <col min="3" max="3" width="30.42578125" style="977" customWidth="1"/>
    <col min="4" max="4" width="14.28515625" style="977" customWidth="1"/>
    <col min="5" max="5" width="11.85546875" style="977" customWidth="1"/>
    <col min="6" max="6" width="10.85546875" style="977" customWidth="1"/>
    <col min="7" max="7" width="11.42578125" style="977" customWidth="1"/>
    <col min="8" max="8" width="10.85546875" style="977" customWidth="1"/>
    <col min="9" max="9" width="11" style="977" customWidth="1"/>
    <col min="10" max="10" width="11.42578125" style="977" customWidth="1"/>
    <col min="11" max="11" width="10.85546875" style="977" customWidth="1"/>
    <col min="12" max="12" width="12.28515625" style="977" customWidth="1"/>
    <col min="13" max="13" width="11" style="977" bestFit="1" customWidth="1"/>
    <col min="14" max="14" width="11.7109375" style="977" customWidth="1"/>
    <col min="15" max="15" width="10.85546875" style="977" customWidth="1"/>
    <col min="16" max="16" width="17.42578125" style="977" customWidth="1"/>
    <col min="17" max="17" width="12.28515625" style="977" customWidth="1"/>
    <col min="18" max="18" width="3.42578125" style="977" customWidth="1"/>
    <col min="19" max="19" width="2.85546875" style="977" customWidth="1"/>
    <col min="20" max="20" width="25.28515625" style="977" customWidth="1"/>
    <col min="21" max="21" width="8.140625" style="977" bestFit="1" customWidth="1"/>
    <col min="22" max="22" width="10.5703125" style="977" bestFit="1" customWidth="1"/>
    <col min="23" max="23" width="9.42578125" style="977" bestFit="1" customWidth="1"/>
    <col min="24" max="24" width="9.28515625" style="977" customWidth="1"/>
    <col min="25" max="25" width="8.28515625" style="977" customWidth="1"/>
    <col min="26" max="26" width="6.5703125" style="977" bestFit="1" customWidth="1"/>
    <col min="27" max="27" width="11.42578125" style="977" bestFit="1" customWidth="1"/>
    <col min="28" max="28" width="9.42578125" style="977" bestFit="1" customWidth="1"/>
    <col min="29" max="29" width="15.85546875" style="977" bestFit="1" customWidth="1"/>
    <col min="30" max="31" width="9.42578125" style="977" bestFit="1" customWidth="1"/>
    <col min="32" max="32" width="11.28515625" style="977" customWidth="1"/>
    <col min="33" max="33" width="9.140625" style="977"/>
    <col min="34" max="34" width="18.42578125" style="977" customWidth="1"/>
    <col min="35" max="35" width="71.5703125" style="977" bestFit="1" customWidth="1"/>
    <col min="36" max="16384" width="9.140625" style="977"/>
  </cols>
  <sheetData>
    <row r="1" spans="2:87" ht="13.5" thickBot="1"/>
    <row r="2" spans="2:87" ht="25.5">
      <c r="B2" s="700"/>
      <c r="C2" s="2196"/>
      <c r="D2" s="676" t="s">
        <v>572</v>
      </c>
      <c r="E2" s="1876">
        <v>1</v>
      </c>
      <c r="F2" s="2197" t="s">
        <v>926</v>
      </c>
      <c r="G2" s="2197"/>
      <c r="H2" s="2197"/>
      <c r="I2" s="2197"/>
      <c r="J2" s="2197"/>
      <c r="K2" s="2196"/>
      <c r="L2" s="2196"/>
      <c r="M2" s="2196"/>
      <c r="N2" s="2196"/>
      <c r="O2" s="2196"/>
      <c r="P2" s="2196"/>
      <c r="Q2" s="2198"/>
    </row>
    <row r="3" spans="2:87" ht="15.75">
      <c r="B3" s="2199"/>
      <c r="E3" s="1877">
        <v>2</v>
      </c>
      <c r="F3" s="1878" t="s">
        <v>2584</v>
      </c>
      <c r="G3" s="1878"/>
      <c r="H3" s="1878"/>
      <c r="I3" s="1878"/>
      <c r="J3" s="1878"/>
      <c r="Q3" s="2129"/>
      <c r="AI3" s="16" t="s">
        <v>1167</v>
      </c>
    </row>
    <row r="4" spans="2:87" ht="18.75" thickBot="1">
      <c r="B4" s="677" t="s">
        <v>2577</v>
      </c>
      <c r="C4" s="2135"/>
      <c r="D4" s="2135"/>
      <c r="E4" s="1879">
        <v>3</v>
      </c>
      <c r="F4" s="2200" t="s">
        <v>1162</v>
      </c>
      <c r="G4" s="2200"/>
      <c r="H4" s="2200"/>
      <c r="I4" s="2200"/>
      <c r="J4" s="2200"/>
      <c r="K4" s="2135"/>
      <c r="L4" s="2135"/>
      <c r="M4" s="2135"/>
      <c r="N4" s="2135"/>
      <c r="O4" s="2135"/>
      <c r="P4" s="2135"/>
      <c r="Q4" s="2136"/>
    </row>
    <row r="5" spans="2:87" s="2330" customFormat="1" ht="23.25" customHeight="1" thickBot="1">
      <c r="B5" s="2323" t="s">
        <v>573</v>
      </c>
      <c r="C5" s="2324"/>
      <c r="D5" s="2325" t="s">
        <v>574</v>
      </c>
      <c r="E5" s="2326" t="s">
        <v>182</v>
      </c>
      <c r="F5" s="2327" t="s">
        <v>183</v>
      </c>
      <c r="G5" s="2328" t="s">
        <v>184</v>
      </c>
      <c r="H5" s="2327" t="s">
        <v>185</v>
      </c>
      <c r="I5" s="2328" t="s">
        <v>186</v>
      </c>
      <c r="J5" s="2327" t="s">
        <v>187</v>
      </c>
      <c r="K5" s="2328" t="s">
        <v>188</v>
      </c>
      <c r="L5" s="2327" t="s">
        <v>189</v>
      </c>
      <c r="M5" s="2328" t="s">
        <v>190</v>
      </c>
      <c r="N5" s="2327" t="s">
        <v>191</v>
      </c>
      <c r="O5" s="2328" t="s">
        <v>192</v>
      </c>
      <c r="P5" s="2329" t="s">
        <v>193</v>
      </c>
      <c r="Q5" s="2325" t="s">
        <v>575</v>
      </c>
      <c r="T5" s="2331" t="s">
        <v>693</v>
      </c>
      <c r="U5" s="2332"/>
      <c r="AI5" s="2333"/>
      <c r="AJ5" s="2334"/>
      <c r="AK5" s="2335" t="s">
        <v>427</v>
      </c>
      <c r="AL5" s="2335"/>
      <c r="AM5" s="2335"/>
      <c r="AN5" s="2336"/>
      <c r="AO5" s="2337" t="s">
        <v>428</v>
      </c>
      <c r="AP5" s="2337"/>
      <c r="AQ5" s="2338"/>
      <c r="AR5" s="2339"/>
      <c r="AS5" s="2340"/>
      <c r="AT5" s="2340" t="s">
        <v>401</v>
      </c>
      <c r="AU5" s="2340"/>
      <c r="AV5" s="2341"/>
      <c r="AW5" s="2334"/>
      <c r="AX5" s="2335" t="s">
        <v>402</v>
      </c>
      <c r="AY5" s="2335"/>
      <c r="AZ5" s="2342"/>
      <c r="BA5" s="2336"/>
      <c r="BB5" s="2337" t="s">
        <v>186</v>
      </c>
      <c r="BC5" s="2337"/>
      <c r="BD5" s="2338"/>
      <c r="BE5" s="2339"/>
      <c r="BF5" s="2340"/>
      <c r="BG5" s="2340" t="s">
        <v>403</v>
      </c>
      <c r="BH5" s="2340"/>
      <c r="BI5" s="2341"/>
      <c r="BJ5" s="2334"/>
      <c r="BK5" s="2335"/>
      <c r="BL5" s="2335" t="s">
        <v>404</v>
      </c>
      <c r="BM5" s="2342"/>
      <c r="BN5" s="2336"/>
      <c r="BO5" s="2337"/>
      <c r="BP5" s="2337" t="s">
        <v>431</v>
      </c>
      <c r="BQ5" s="2338"/>
      <c r="BR5" s="2339"/>
      <c r="BS5" s="2340"/>
      <c r="BT5" s="2340" t="s">
        <v>432</v>
      </c>
      <c r="BU5" s="2340"/>
      <c r="BV5" s="2341"/>
      <c r="BW5" s="2334"/>
      <c r="BX5" s="2335"/>
      <c r="BY5" s="2335" t="s">
        <v>434</v>
      </c>
      <c r="BZ5" s="2342"/>
      <c r="CA5" s="2336"/>
      <c r="CB5" s="2337"/>
      <c r="CC5" s="2337" t="s">
        <v>435</v>
      </c>
      <c r="CD5" s="2338"/>
      <c r="CE5" s="2339"/>
      <c r="CF5" s="2340"/>
      <c r="CG5" s="2340" t="s">
        <v>436</v>
      </c>
      <c r="CH5" s="2340"/>
      <c r="CI5" s="2341"/>
    </row>
    <row r="6" spans="2:87" ht="18.75" thickBot="1">
      <c r="B6" s="2201"/>
      <c r="C6" s="2196"/>
      <c r="D6" s="2202"/>
      <c r="E6" s="2203"/>
      <c r="F6" s="2196"/>
      <c r="G6" s="2204"/>
      <c r="H6" s="2196"/>
      <c r="I6" s="2204"/>
      <c r="J6" s="2196"/>
      <c r="K6" s="2204"/>
      <c r="L6" s="2196"/>
      <c r="M6" s="2204"/>
      <c r="N6" s="2196"/>
      <c r="O6" s="2204"/>
      <c r="P6" s="2198"/>
      <c r="Q6" s="1734"/>
      <c r="T6" s="135" t="s">
        <v>672</v>
      </c>
      <c r="AI6" s="2205"/>
      <c r="AJ6" s="2134" t="s">
        <v>696</v>
      </c>
      <c r="AK6" s="2135" t="s">
        <v>697</v>
      </c>
      <c r="AL6" s="2135" t="s">
        <v>700</v>
      </c>
      <c r="AM6" s="2135" t="s">
        <v>699</v>
      </c>
      <c r="AN6" s="2134" t="s">
        <v>701</v>
      </c>
      <c r="AO6" s="2135" t="s">
        <v>813</v>
      </c>
      <c r="AP6" s="2135" t="s">
        <v>814</v>
      </c>
      <c r="AQ6" s="2136" t="s">
        <v>815</v>
      </c>
      <c r="AR6" s="2134" t="s">
        <v>816</v>
      </c>
      <c r="AS6" s="2135" t="s">
        <v>817</v>
      </c>
      <c r="AT6" s="2135" t="s">
        <v>818</v>
      </c>
      <c r="AU6" s="2135" t="s">
        <v>819</v>
      </c>
      <c r="AV6" s="2136" t="s">
        <v>820</v>
      </c>
      <c r="AW6" s="2134" t="s">
        <v>821</v>
      </c>
      <c r="AX6" s="2135" t="s">
        <v>822</v>
      </c>
      <c r="AY6" s="2135" t="s">
        <v>823</v>
      </c>
      <c r="AZ6" s="2136" t="s">
        <v>824</v>
      </c>
      <c r="BA6" s="2134" t="s">
        <v>825</v>
      </c>
      <c r="BB6" s="2135" t="s">
        <v>826</v>
      </c>
      <c r="BC6" s="2135" t="s">
        <v>827</v>
      </c>
      <c r="BD6" s="2136" t="s">
        <v>828</v>
      </c>
      <c r="BE6" s="2134" t="s">
        <v>829</v>
      </c>
      <c r="BF6" s="2135" t="s">
        <v>830</v>
      </c>
      <c r="BG6" s="2135" t="s">
        <v>831</v>
      </c>
      <c r="BH6" s="2135" t="s">
        <v>832</v>
      </c>
      <c r="BI6" s="2136" t="s">
        <v>833</v>
      </c>
      <c r="BJ6" s="2134" t="s">
        <v>834</v>
      </c>
      <c r="BK6" s="2135" t="s">
        <v>835</v>
      </c>
      <c r="BL6" s="2135" t="s">
        <v>836</v>
      </c>
      <c r="BM6" s="2136" t="s">
        <v>837</v>
      </c>
      <c r="BN6" s="2134" t="s">
        <v>838</v>
      </c>
      <c r="BO6" s="2135" t="s">
        <v>839</v>
      </c>
      <c r="BP6" s="2135" t="s">
        <v>840</v>
      </c>
      <c r="BQ6" s="2136" t="s">
        <v>841</v>
      </c>
      <c r="BR6" s="2134" t="s">
        <v>842</v>
      </c>
      <c r="BS6" s="2135" t="s">
        <v>843</v>
      </c>
      <c r="BT6" s="2135" t="s">
        <v>844</v>
      </c>
      <c r="BU6" s="2135" t="s">
        <v>845</v>
      </c>
      <c r="BV6" s="2136" t="s">
        <v>846</v>
      </c>
      <c r="BW6" s="2134" t="s">
        <v>847</v>
      </c>
      <c r="BX6" s="2135" t="s">
        <v>848</v>
      </c>
      <c r="BY6" s="2135" t="s">
        <v>849</v>
      </c>
      <c r="BZ6" s="2136" t="s">
        <v>850</v>
      </c>
      <c r="CA6" s="2134" t="s">
        <v>851</v>
      </c>
      <c r="CB6" s="2135" t="s">
        <v>852</v>
      </c>
      <c r="CC6" s="2135" t="s">
        <v>853</v>
      </c>
      <c r="CD6" s="2136" t="s">
        <v>854</v>
      </c>
      <c r="CE6" s="2134" t="s">
        <v>855</v>
      </c>
      <c r="CF6" s="2135" t="s">
        <v>856</v>
      </c>
      <c r="CG6" s="2135" t="s">
        <v>857</v>
      </c>
      <c r="CH6" s="2135" t="s">
        <v>858</v>
      </c>
      <c r="CI6" s="2136" t="s">
        <v>859</v>
      </c>
    </row>
    <row r="7" spans="2:87" ht="16.5" thickBot="1">
      <c r="B7" s="26" t="s">
        <v>576</v>
      </c>
      <c r="D7" s="1734"/>
      <c r="E7" s="2206"/>
      <c r="G7" s="2131"/>
      <c r="I7" s="2131"/>
      <c r="K7" s="2131"/>
      <c r="M7" s="2131"/>
      <c r="O7" s="2131"/>
      <c r="P7" s="2129"/>
      <c r="Q7" s="2207"/>
      <c r="AI7" s="326" t="s">
        <v>576</v>
      </c>
      <c r="AJ7" s="1698"/>
      <c r="AM7" s="2129"/>
      <c r="AN7" s="1698"/>
      <c r="AQ7" s="2129"/>
      <c r="AR7" s="2208"/>
      <c r="AS7" s="2196"/>
      <c r="AT7" s="2196"/>
      <c r="AU7" s="2196"/>
      <c r="AV7" s="2198"/>
      <c r="AW7" s="2208"/>
      <c r="AX7" s="2196"/>
      <c r="AY7" s="2196"/>
      <c r="AZ7" s="2198"/>
      <c r="BA7" s="2208"/>
      <c r="BB7" s="2196"/>
      <c r="BC7" s="2196"/>
      <c r="BD7" s="2198"/>
      <c r="BE7" s="2208"/>
      <c r="BF7" s="2196"/>
      <c r="BG7" s="2196"/>
      <c r="BH7" s="2196"/>
      <c r="BI7" s="2198"/>
      <c r="BJ7" s="2208"/>
      <c r="BK7" s="2196"/>
      <c r="BL7" s="2196"/>
      <c r="BM7" s="2198"/>
      <c r="BN7" s="2208"/>
      <c r="BO7" s="2196"/>
      <c r="BP7" s="2196"/>
      <c r="BQ7" s="2198"/>
      <c r="BR7" s="2208"/>
      <c r="BS7" s="2196"/>
      <c r="BT7" s="2196"/>
      <c r="BU7" s="2196"/>
      <c r="BV7" s="2198"/>
      <c r="BW7" s="2208"/>
      <c r="BX7" s="2196"/>
      <c r="BY7" s="2196"/>
      <c r="BZ7" s="2198"/>
      <c r="CA7" s="2208"/>
      <c r="CB7" s="2196"/>
      <c r="CC7" s="2196"/>
      <c r="CD7" s="2198"/>
      <c r="CE7" s="2208"/>
      <c r="CF7" s="2196"/>
      <c r="CG7" s="2196"/>
      <c r="CH7" s="2196"/>
      <c r="CI7" s="2198"/>
    </row>
    <row r="8" spans="2:87" ht="16.5" thickBot="1">
      <c r="B8" s="1304" t="s">
        <v>577</v>
      </c>
      <c r="D8" s="685" t="e">
        <f>SUM(Q8/$Q$121)</f>
        <v>#DIV/0!</v>
      </c>
      <c r="E8" s="2209">
        <v>0</v>
      </c>
      <c r="F8" s="2209">
        <v>0</v>
      </c>
      <c r="G8" s="2209">
        <v>0</v>
      </c>
      <c r="H8" s="2209">
        <v>0</v>
      </c>
      <c r="I8" s="2209">
        <v>0</v>
      </c>
      <c r="J8" s="2209">
        <v>0</v>
      </c>
      <c r="K8" s="2209">
        <v>0</v>
      </c>
      <c r="L8" s="2209">
        <v>0</v>
      </c>
      <c r="M8" s="2209">
        <v>0</v>
      </c>
      <c r="N8" s="2209">
        <v>0</v>
      </c>
      <c r="O8" s="2209">
        <v>0</v>
      </c>
      <c r="P8" s="2209">
        <v>0</v>
      </c>
      <c r="Q8" s="2207">
        <f>SUM(E8:P8)</f>
        <v>0</v>
      </c>
      <c r="T8" s="2210"/>
      <c r="U8" s="583" t="s">
        <v>182</v>
      </c>
      <c r="V8" s="583" t="s">
        <v>183</v>
      </c>
      <c r="W8" s="583" t="s">
        <v>184</v>
      </c>
      <c r="X8" s="583" t="s">
        <v>185</v>
      </c>
      <c r="Y8" s="583" t="s">
        <v>186</v>
      </c>
      <c r="Z8" s="583" t="s">
        <v>403</v>
      </c>
      <c r="AA8" s="583" t="s">
        <v>404</v>
      </c>
      <c r="AB8" s="583" t="s">
        <v>189</v>
      </c>
      <c r="AC8" s="583" t="s">
        <v>673</v>
      </c>
      <c r="AD8" s="583" t="s">
        <v>191</v>
      </c>
      <c r="AE8" s="583" t="s">
        <v>192</v>
      </c>
      <c r="AF8" s="583" t="s">
        <v>193</v>
      </c>
      <c r="AG8" s="766" t="s">
        <v>196</v>
      </c>
      <c r="AI8" s="2211" t="s">
        <v>577</v>
      </c>
      <c r="AJ8" s="1698"/>
      <c r="AM8" s="2129"/>
      <c r="AN8" s="1698"/>
      <c r="AQ8" s="2129"/>
      <c r="AR8" s="1698"/>
      <c r="AV8" s="2129"/>
      <c r="AW8" s="1698"/>
      <c r="AZ8" s="2129"/>
      <c r="BA8" s="1698"/>
      <c r="BD8" s="2129"/>
      <c r="BE8" s="1698"/>
      <c r="BI8" s="2129"/>
      <c r="BJ8" s="1698"/>
      <c r="BM8" s="2129"/>
      <c r="BN8" s="1698"/>
      <c r="BQ8" s="2129"/>
      <c r="BR8" s="1698"/>
      <c r="BV8" s="2129"/>
      <c r="BW8" s="1698"/>
      <c r="BZ8" s="2129"/>
      <c r="CA8" s="1698"/>
      <c r="CD8" s="2129"/>
      <c r="CE8" s="1698"/>
      <c r="CI8" s="2129"/>
    </row>
    <row r="9" spans="2:87" ht="15.75">
      <c r="B9" s="2212" t="s">
        <v>1160</v>
      </c>
      <c r="D9" s="685" t="e">
        <f>SUM(Q9/$Q$121)</f>
        <v>#DIV/0!</v>
      </c>
      <c r="E9" s="2209">
        <v>0</v>
      </c>
      <c r="F9" s="2213">
        <v>0</v>
      </c>
      <c r="G9" s="2214">
        <v>0</v>
      </c>
      <c r="H9" s="2213">
        <v>0</v>
      </c>
      <c r="I9" s="2214">
        <v>0</v>
      </c>
      <c r="J9" s="2214">
        <v>0</v>
      </c>
      <c r="K9" s="2214">
        <v>0</v>
      </c>
      <c r="L9" s="2213">
        <v>0</v>
      </c>
      <c r="M9" s="2214">
        <v>0</v>
      </c>
      <c r="N9" s="2213">
        <v>0</v>
      </c>
      <c r="O9" s="2214">
        <v>0</v>
      </c>
      <c r="P9" s="2215">
        <v>0</v>
      </c>
      <c r="Q9" s="2207">
        <f>SUM(E9:P9)</f>
        <v>0</v>
      </c>
      <c r="T9" s="767" t="s">
        <v>674</v>
      </c>
      <c r="U9" s="2216">
        <v>0</v>
      </c>
      <c r="V9" s="2216">
        <v>0</v>
      </c>
      <c r="W9" s="2216">
        <v>0</v>
      </c>
      <c r="X9" s="2216">
        <v>0</v>
      </c>
      <c r="Y9" s="2216">
        <v>0</v>
      </c>
      <c r="Z9" s="2216">
        <v>0</v>
      </c>
      <c r="AA9" s="2216">
        <v>0</v>
      </c>
      <c r="AB9" s="2216">
        <v>0</v>
      </c>
      <c r="AC9" s="2216">
        <f>+(40000*0.0025)</f>
        <v>100</v>
      </c>
      <c r="AD9" s="2216">
        <v>0</v>
      </c>
      <c r="AE9" s="2216">
        <v>0</v>
      </c>
      <c r="AF9" s="2216">
        <v>0</v>
      </c>
      <c r="AG9" s="2129">
        <f>SUM(U9:AF9)</f>
        <v>100</v>
      </c>
      <c r="AI9" s="2211" t="s">
        <v>578</v>
      </c>
      <c r="AJ9" s="1698"/>
      <c r="AM9" s="2129"/>
      <c r="AN9" s="1698"/>
      <c r="AQ9" s="2129"/>
      <c r="AR9" s="1698"/>
      <c r="AV9" s="2129"/>
      <c r="AW9" s="1698"/>
      <c r="AZ9" s="2129"/>
      <c r="BA9" s="1698"/>
      <c r="BD9" s="2129"/>
      <c r="BE9" s="1698"/>
      <c r="BI9" s="2129"/>
      <c r="BJ9" s="1698"/>
      <c r="BM9" s="2129"/>
      <c r="BN9" s="1698"/>
      <c r="BQ9" s="2129"/>
      <c r="BR9" s="1698"/>
      <c r="BV9" s="2129"/>
      <c r="BW9" s="1698"/>
      <c r="BZ9" s="2129"/>
      <c r="CA9" s="1698"/>
      <c r="CD9" s="2129"/>
      <c r="CE9" s="1698"/>
      <c r="CI9" s="2129"/>
    </row>
    <row r="10" spans="2:87" ht="19.5" thickBot="1">
      <c r="B10" s="2132" t="s">
        <v>1161</v>
      </c>
      <c r="D10" s="685" t="e">
        <f>SUM(Q10/$Q$121)</f>
        <v>#DIV/0!</v>
      </c>
      <c r="E10" s="2217">
        <v>0</v>
      </c>
      <c r="F10" s="2217">
        <v>0</v>
      </c>
      <c r="G10" s="2217">
        <v>0</v>
      </c>
      <c r="H10" s="2217">
        <v>0</v>
      </c>
      <c r="I10" s="2217">
        <v>0</v>
      </c>
      <c r="J10" s="2214">
        <v>0</v>
      </c>
      <c r="K10" s="2214">
        <v>0</v>
      </c>
      <c r="L10" s="2213">
        <v>0</v>
      </c>
      <c r="M10" s="2217">
        <v>0</v>
      </c>
      <c r="N10" s="2217">
        <v>0</v>
      </c>
      <c r="O10" s="2214">
        <v>0</v>
      </c>
      <c r="P10" s="2215">
        <v>0</v>
      </c>
      <c r="Q10" s="2207">
        <f>SUM(E10:P10)</f>
        <v>0</v>
      </c>
      <c r="T10" s="767" t="s">
        <v>675</v>
      </c>
      <c r="AG10" s="2129"/>
      <c r="AI10" s="2218" t="s">
        <v>656</v>
      </c>
      <c r="AJ10" s="2219"/>
      <c r="AK10" s="2220"/>
      <c r="AL10" s="2220"/>
      <c r="AM10" s="2130"/>
      <c r="AN10" s="2219"/>
      <c r="AO10" s="2220"/>
      <c r="AP10" s="798" t="s">
        <v>1156</v>
      </c>
      <c r="AQ10" s="2221"/>
      <c r="AR10" s="2222"/>
      <c r="AS10" s="2223"/>
      <c r="AT10" s="2223"/>
      <c r="AU10" s="2223"/>
      <c r="AV10" s="2221"/>
      <c r="AW10" s="2222"/>
      <c r="AX10" s="2223"/>
      <c r="AY10" s="2223"/>
      <c r="AZ10" s="2224"/>
      <c r="BA10" s="1698"/>
      <c r="BD10" s="2129"/>
      <c r="BE10" s="1698"/>
      <c r="BI10" s="2129"/>
      <c r="BJ10" s="1698"/>
      <c r="BM10" s="2129"/>
      <c r="BN10" s="1698"/>
      <c r="BQ10" s="2129"/>
      <c r="BR10" s="1698"/>
      <c r="BV10" s="2129"/>
      <c r="BW10" s="1698"/>
      <c r="BZ10" s="2129"/>
      <c r="CA10" s="1698"/>
      <c r="CD10" s="2129"/>
      <c r="CE10" s="1698"/>
      <c r="CI10" s="2129"/>
    </row>
    <row r="11" spans="2:87" ht="16.5" thickBot="1">
      <c r="B11" s="2225" t="s">
        <v>579</v>
      </c>
      <c r="C11" s="2226"/>
      <c r="D11" s="686" t="e">
        <f>SUM(Q11/$Q$121)</f>
        <v>#DIV/0!</v>
      </c>
      <c r="E11" s="2227">
        <f t="shared" ref="E11:P11" si="0">SUM(E8:E10)</f>
        <v>0</v>
      </c>
      <c r="F11" s="2227">
        <f t="shared" si="0"/>
        <v>0</v>
      </c>
      <c r="G11" s="2227">
        <f t="shared" si="0"/>
        <v>0</v>
      </c>
      <c r="H11" s="2227">
        <f t="shared" si="0"/>
        <v>0</v>
      </c>
      <c r="I11" s="2227">
        <f t="shared" si="0"/>
        <v>0</v>
      </c>
      <c r="J11" s="2227">
        <f t="shared" si="0"/>
        <v>0</v>
      </c>
      <c r="K11" s="2227">
        <f t="shared" si="0"/>
        <v>0</v>
      </c>
      <c r="L11" s="2227">
        <f t="shared" si="0"/>
        <v>0</v>
      </c>
      <c r="M11" s="2227">
        <f t="shared" si="0"/>
        <v>0</v>
      </c>
      <c r="N11" s="2227">
        <f t="shared" si="0"/>
        <v>0</v>
      </c>
      <c r="O11" s="2227">
        <f t="shared" si="0"/>
        <v>0</v>
      </c>
      <c r="P11" s="2227">
        <f t="shared" si="0"/>
        <v>0</v>
      </c>
      <c r="Q11" s="2228">
        <f>SUM(E11:P11)</f>
        <v>0</v>
      </c>
      <c r="T11" s="767" t="s">
        <v>691</v>
      </c>
      <c r="U11" s="2216">
        <v>0</v>
      </c>
      <c r="V11" s="2216">
        <v>0</v>
      </c>
      <c r="W11" s="2216">
        <v>0</v>
      </c>
      <c r="X11" s="2216"/>
      <c r="Y11" s="2216"/>
      <c r="Z11" s="2216"/>
      <c r="AA11" s="2216"/>
      <c r="AB11" s="2216">
        <v>0</v>
      </c>
      <c r="AC11" s="2216">
        <v>40000</v>
      </c>
      <c r="AD11" s="2216">
        <v>0</v>
      </c>
      <c r="AE11" s="2216">
        <v>0</v>
      </c>
      <c r="AF11" s="2216">
        <v>0</v>
      </c>
      <c r="AG11" s="2129">
        <f>SUM(U11:AF11)</f>
        <v>40000</v>
      </c>
      <c r="AI11" s="2229" t="s">
        <v>579</v>
      </c>
      <c r="AJ11" s="2230"/>
      <c r="AK11" s="2155"/>
      <c r="AL11" s="2155"/>
      <c r="AM11" s="2231"/>
      <c r="AN11" s="2230"/>
      <c r="AO11" s="2155"/>
      <c r="AP11" s="2155"/>
      <c r="AQ11" s="2231"/>
      <c r="AR11" s="2230"/>
      <c r="AS11" s="2155"/>
      <c r="AT11" s="2155"/>
      <c r="AU11" s="2155"/>
      <c r="AV11" s="2231"/>
      <c r="AW11" s="2230"/>
      <c r="AX11" s="2155"/>
      <c r="AY11" s="2155"/>
      <c r="AZ11" s="2231"/>
      <c r="BA11" s="2230"/>
      <c r="BB11" s="2155"/>
      <c r="BC11" s="2155"/>
      <c r="BD11" s="2231"/>
      <c r="BE11" s="2230"/>
      <c r="BF11" s="2155"/>
      <c r="BG11" s="2155"/>
      <c r="BH11" s="2155"/>
      <c r="BI11" s="2231"/>
      <c r="BJ11" s="2230"/>
      <c r="BK11" s="2155"/>
      <c r="BL11" s="2155"/>
      <c r="BM11" s="2231"/>
      <c r="BN11" s="2230"/>
      <c r="BO11" s="2155"/>
      <c r="BP11" s="2155"/>
      <c r="BQ11" s="2231"/>
      <c r="BR11" s="2230"/>
      <c r="BS11" s="2155"/>
      <c r="BT11" s="2155"/>
      <c r="BU11" s="2155"/>
      <c r="BV11" s="2231"/>
      <c r="BW11" s="2230"/>
      <c r="BX11" s="2155"/>
      <c r="BY11" s="2155"/>
      <c r="BZ11" s="2231"/>
      <c r="CA11" s="2230"/>
      <c r="CB11" s="2155"/>
      <c r="CC11" s="2155"/>
      <c r="CD11" s="2231"/>
      <c r="CE11" s="2230"/>
      <c r="CF11" s="2155"/>
      <c r="CG11" s="2155"/>
      <c r="CH11" s="2155"/>
      <c r="CI11" s="2231"/>
    </row>
    <row r="12" spans="2:87" ht="15.75">
      <c r="B12" s="26" t="s">
        <v>580</v>
      </c>
      <c r="D12" s="685"/>
      <c r="E12" s="2232"/>
      <c r="F12" s="2133"/>
      <c r="G12" s="2233"/>
      <c r="H12" s="2133"/>
      <c r="I12" s="2233"/>
      <c r="J12" s="2133"/>
      <c r="K12" s="2233"/>
      <c r="L12" s="2133"/>
      <c r="M12" s="2233"/>
      <c r="N12" s="2133"/>
      <c r="O12" s="2233"/>
      <c r="P12" s="2234"/>
      <c r="Q12" s="2207"/>
      <c r="T12" s="767" t="s">
        <v>676</v>
      </c>
      <c r="U12" s="2216">
        <v>0.45</v>
      </c>
      <c r="V12" s="2216">
        <v>0.45</v>
      </c>
      <c r="W12" s="2216">
        <v>0.45</v>
      </c>
      <c r="X12" s="2216"/>
      <c r="Y12" s="2216"/>
      <c r="Z12" s="2216"/>
      <c r="AA12" s="2216"/>
      <c r="AB12" s="2216">
        <v>0.6</v>
      </c>
      <c r="AC12" s="2216">
        <v>0.53</v>
      </c>
      <c r="AD12" s="2216">
        <v>0</v>
      </c>
      <c r="AE12" s="2216">
        <v>0</v>
      </c>
      <c r="AF12" s="2216">
        <v>0</v>
      </c>
      <c r="AG12" s="2129"/>
      <c r="AI12" s="326" t="s">
        <v>580</v>
      </c>
      <c r="AJ12" s="1698"/>
      <c r="AM12" s="2129"/>
      <c r="AN12" s="1698"/>
      <c r="AQ12" s="2129"/>
      <c r="AR12" s="1698"/>
      <c r="AV12" s="2129"/>
      <c r="AW12" s="1698"/>
      <c r="AZ12" s="2129"/>
      <c r="BA12" s="1698"/>
      <c r="BD12" s="2129"/>
      <c r="BE12" s="1698"/>
      <c r="BI12" s="2129"/>
      <c r="BJ12" s="1698"/>
      <c r="BM12" s="2129"/>
      <c r="BN12" s="1698"/>
      <c r="BQ12" s="2129"/>
      <c r="BR12" s="1698"/>
      <c r="BV12" s="2129"/>
      <c r="BW12" s="1698"/>
      <c r="BZ12" s="2129"/>
      <c r="CA12" s="1698"/>
      <c r="CD12" s="2129"/>
      <c r="CE12" s="1698"/>
      <c r="CI12" s="2129"/>
    </row>
    <row r="13" spans="2:87" ht="19.5" thickBot="1">
      <c r="B13" s="2132" t="s">
        <v>2565</v>
      </c>
      <c r="C13" s="2133"/>
      <c r="D13" s="685" t="e">
        <f>SUM(Q13/$Q$121)</f>
        <v>#DIV/0!</v>
      </c>
      <c r="E13" s="2209">
        <v>0</v>
      </c>
      <c r="F13" s="2209">
        <v>0</v>
      </c>
      <c r="G13" s="2209">
        <v>0</v>
      </c>
      <c r="H13" s="2209">
        <v>0</v>
      </c>
      <c r="I13" s="2214">
        <v>0</v>
      </c>
      <c r="J13" s="2214">
        <v>0</v>
      </c>
      <c r="K13" s="2214">
        <v>0</v>
      </c>
      <c r="L13" s="2214">
        <v>0</v>
      </c>
      <c r="M13" s="2209">
        <v>0</v>
      </c>
      <c r="N13" s="2209">
        <v>0</v>
      </c>
      <c r="O13" s="2214">
        <v>0</v>
      </c>
      <c r="P13" s="2215">
        <v>0</v>
      </c>
      <c r="Q13" s="2207">
        <f>SUM(E13:P13)</f>
        <v>0</v>
      </c>
      <c r="T13" s="767" t="s">
        <v>310</v>
      </c>
      <c r="U13" s="2216">
        <v>0.37</v>
      </c>
      <c r="V13" s="2216">
        <v>0.37</v>
      </c>
      <c r="W13" s="2216">
        <v>0.37</v>
      </c>
      <c r="X13" s="2216"/>
      <c r="Y13" s="2216"/>
      <c r="Z13" s="2216"/>
      <c r="AA13" s="2216"/>
      <c r="AB13" s="2216">
        <v>0.37</v>
      </c>
      <c r="AC13" s="2216">
        <v>0</v>
      </c>
      <c r="AD13" s="2216">
        <v>0</v>
      </c>
      <c r="AE13" s="2216">
        <v>0</v>
      </c>
      <c r="AF13" s="2216">
        <v>0</v>
      </c>
      <c r="AG13" s="2129"/>
      <c r="AI13" s="2218" t="s">
        <v>657</v>
      </c>
      <c r="AJ13" s="1698"/>
      <c r="AM13" s="2129"/>
      <c r="AN13" s="967"/>
      <c r="AO13" s="968"/>
      <c r="AP13" s="968"/>
      <c r="AQ13" s="969"/>
      <c r="AR13" s="970"/>
      <c r="AS13" s="968"/>
      <c r="AT13" s="968"/>
      <c r="AU13" s="968"/>
      <c r="AV13" s="971" t="s">
        <v>1155</v>
      </c>
      <c r="AW13" s="795"/>
      <c r="AX13" s="796"/>
      <c r="AY13" s="796"/>
      <c r="AZ13" s="797"/>
      <c r="BA13" s="1698"/>
      <c r="BD13" s="2129"/>
      <c r="BE13" s="1698"/>
      <c r="BI13" s="2129"/>
      <c r="BJ13" s="1698"/>
      <c r="BM13" s="2129"/>
      <c r="BN13" s="1698"/>
      <c r="BQ13" s="2129"/>
      <c r="BR13" s="1698"/>
      <c r="BV13" s="2129"/>
      <c r="BW13" s="1698"/>
      <c r="BZ13" s="2129"/>
      <c r="CA13" s="1698"/>
      <c r="CD13" s="2129"/>
      <c r="CE13" s="1698"/>
      <c r="CI13" s="2129"/>
    </row>
    <row r="14" spans="2:87" ht="16.5" thickBot="1">
      <c r="B14" s="1304" t="s">
        <v>1163</v>
      </c>
      <c r="D14" s="685" t="e">
        <f>SUM(Q14/$Q$121)</f>
        <v>#DIV/0!</v>
      </c>
      <c r="E14" s="2209">
        <v>0</v>
      </c>
      <c r="F14" s="2209">
        <v>0</v>
      </c>
      <c r="G14" s="2209">
        <v>0</v>
      </c>
      <c r="H14" s="2209">
        <v>0</v>
      </c>
      <c r="I14" s="2209">
        <v>0</v>
      </c>
      <c r="J14" s="2209">
        <v>0</v>
      </c>
      <c r="K14" s="2209">
        <v>0</v>
      </c>
      <c r="L14" s="2209">
        <v>0</v>
      </c>
      <c r="M14" s="2209">
        <v>0</v>
      </c>
      <c r="N14" s="2209">
        <v>0</v>
      </c>
      <c r="O14" s="2209">
        <v>0</v>
      </c>
      <c r="P14" s="2209">
        <v>0</v>
      </c>
      <c r="Q14" s="2207">
        <f>SUM(E14:P14)</f>
        <v>0</v>
      </c>
      <c r="T14" s="768" t="s">
        <v>677</v>
      </c>
      <c r="U14" s="2235">
        <f>+((U11*(U12+U13)))</f>
        <v>0</v>
      </c>
      <c r="V14" s="2235">
        <f t="shared" ref="V14:AF14" si="1">+((V11*(V12+V13)))</f>
        <v>0</v>
      </c>
      <c r="W14" s="2235">
        <f t="shared" si="1"/>
        <v>0</v>
      </c>
      <c r="X14" s="2235">
        <f t="shared" si="1"/>
        <v>0</v>
      </c>
      <c r="Y14" s="2235">
        <f t="shared" si="1"/>
        <v>0</v>
      </c>
      <c r="Z14" s="2235">
        <f t="shared" si="1"/>
        <v>0</v>
      </c>
      <c r="AA14" s="2235">
        <f t="shared" si="1"/>
        <v>0</v>
      </c>
      <c r="AB14" s="2235">
        <f t="shared" si="1"/>
        <v>0</v>
      </c>
      <c r="AC14" s="2235">
        <f t="shared" si="1"/>
        <v>21200</v>
      </c>
      <c r="AD14" s="2235">
        <f t="shared" si="1"/>
        <v>0</v>
      </c>
      <c r="AE14" s="2235">
        <f t="shared" si="1"/>
        <v>0</v>
      </c>
      <c r="AF14" s="2235">
        <f t="shared" si="1"/>
        <v>0</v>
      </c>
      <c r="AG14" s="2236">
        <f>SUM(U14:AF14)</f>
        <v>21200</v>
      </c>
      <c r="AI14" s="2211" t="s">
        <v>581</v>
      </c>
      <c r="AJ14" s="1698"/>
      <c r="AM14" s="2129"/>
      <c r="AN14" s="1698"/>
      <c r="AQ14" s="2129"/>
      <c r="AR14" s="1698"/>
      <c r="AV14" s="2129"/>
      <c r="AW14" s="1698"/>
      <c r="AZ14" s="2129"/>
      <c r="BA14" s="1698"/>
      <c r="BD14" s="2129"/>
      <c r="BE14" s="1698"/>
      <c r="BI14" s="2129"/>
      <c r="BJ14" s="1698"/>
      <c r="BM14" s="2129"/>
      <c r="BN14" s="1698"/>
      <c r="BQ14" s="2129"/>
      <c r="BR14" s="1698"/>
      <c r="BV14" s="2129"/>
      <c r="BW14" s="1698"/>
      <c r="BZ14" s="2129"/>
      <c r="CA14" s="1698"/>
      <c r="CD14" s="2129"/>
      <c r="CE14" s="1698"/>
      <c r="CI14" s="2129"/>
    </row>
    <row r="15" spans="2:87" ht="16.5" thickBot="1">
      <c r="B15" s="1304" t="s">
        <v>1164</v>
      </c>
      <c r="D15" s="685" t="e">
        <f>SUM(Q15/$Q$121)</f>
        <v>#DIV/0!</v>
      </c>
      <c r="E15" s="2209">
        <v>0</v>
      </c>
      <c r="F15" s="2213">
        <v>0</v>
      </c>
      <c r="G15" s="2214">
        <v>0</v>
      </c>
      <c r="H15" s="2213">
        <v>0</v>
      </c>
      <c r="I15" s="2214">
        <v>0</v>
      </c>
      <c r="J15" s="2214">
        <v>0</v>
      </c>
      <c r="K15" s="2214">
        <v>0</v>
      </c>
      <c r="L15" s="2213">
        <v>0</v>
      </c>
      <c r="M15" s="2214">
        <v>0</v>
      </c>
      <c r="N15" s="2213">
        <v>0</v>
      </c>
      <c r="O15" s="2214">
        <v>0</v>
      </c>
      <c r="P15" s="2215">
        <v>0</v>
      </c>
      <c r="Q15" s="2207">
        <f>SUM(E15:P15)</f>
        <v>0</v>
      </c>
      <c r="T15" s="768" t="s">
        <v>1166</v>
      </c>
      <c r="U15" s="2237">
        <f>+(U11*0.0025)</f>
        <v>0</v>
      </c>
      <c r="V15" s="2237">
        <f t="shared" ref="V15:AF15" si="2">+(V11*0.0025)</f>
        <v>0</v>
      </c>
      <c r="W15" s="2237">
        <f t="shared" si="2"/>
        <v>0</v>
      </c>
      <c r="X15" s="2237">
        <f t="shared" si="2"/>
        <v>0</v>
      </c>
      <c r="Y15" s="2237">
        <f t="shared" si="2"/>
        <v>0</v>
      </c>
      <c r="Z15" s="2237">
        <f t="shared" si="2"/>
        <v>0</v>
      </c>
      <c r="AA15" s="2237">
        <f t="shared" si="2"/>
        <v>0</v>
      </c>
      <c r="AB15" s="2237">
        <f t="shared" si="2"/>
        <v>0</v>
      </c>
      <c r="AC15" s="2237">
        <f t="shared" si="2"/>
        <v>100</v>
      </c>
      <c r="AD15" s="2237">
        <f t="shared" si="2"/>
        <v>0</v>
      </c>
      <c r="AE15" s="2237">
        <f t="shared" si="2"/>
        <v>0</v>
      </c>
      <c r="AF15" s="2237">
        <f t="shared" si="2"/>
        <v>0</v>
      </c>
      <c r="AG15" s="2238">
        <f>SUM(U15:AF15)</f>
        <v>100</v>
      </c>
      <c r="AI15" s="2211" t="s">
        <v>582</v>
      </c>
      <c r="AJ15" s="1698"/>
      <c r="AM15" s="2129"/>
      <c r="AN15" s="1698"/>
      <c r="AQ15" s="2129"/>
      <c r="AR15" s="1698"/>
      <c r="AV15" s="2129"/>
      <c r="AW15" s="1698"/>
      <c r="AZ15" s="2129"/>
      <c r="BA15" s="1698"/>
      <c r="BD15" s="2129"/>
      <c r="BE15" s="1698"/>
      <c r="BI15" s="2129"/>
      <c r="BJ15" s="1698"/>
      <c r="BM15" s="2129"/>
      <c r="BN15" s="1698"/>
      <c r="BQ15" s="2129"/>
      <c r="BR15" s="1698"/>
      <c r="BV15" s="2129"/>
      <c r="BW15" s="1698"/>
      <c r="BZ15" s="2129"/>
      <c r="CA15" s="1698"/>
      <c r="CD15" s="2129"/>
      <c r="CE15" s="1698"/>
      <c r="CI15" s="2129"/>
    </row>
    <row r="16" spans="2:87" ht="16.5" thickBot="1">
      <c r="B16" s="2225" t="s">
        <v>583</v>
      </c>
      <c r="C16" s="2226"/>
      <c r="D16" s="686" t="e">
        <f>SUM(Q16/$Q$121)</f>
        <v>#DIV/0!</v>
      </c>
      <c r="E16" s="2227">
        <f t="shared" ref="E16:P16" si="3">SUM(E13:E15)</f>
        <v>0</v>
      </c>
      <c r="F16" s="2227">
        <f t="shared" si="3"/>
        <v>0</v>
      </c>
      <c r="G16" s="2227">
        <f t="shared" si="3"/>
        <v>0</v>
      </c>
      <c r="H16" s="2227">
        <f t="shared" si="3"/>
        <v>0</v>
      </c>
      <c r="I16" s="2227">
        <f t="shared" si="3"/>
        <v>0</v>
      </c>
      <c r="J16" s="2227">
        <f t="shared" si="3"/>
        <v>0</v>
      </c>
      <c r="K16" s="2227">
        <f t="shared" si="3"/>
        <v>0</v>
      </c>
      <c r="L16" s="2227">
        <f t="shared" si="3"/>
        <v>0</v>
      </c>
      <c r="M16" s="2227">
        <f t="shared" si="3"/>
        <v>0</v>
      </c>
      <c r="N16" s="2227">
        <f t="shared" si="3"/>
        <v>0</v>
      </c>
      <c r="O16" s="2227">
        <f t="shared" si="3"/>
        <v>0</v>
      </c>
      <c r="P16" s="2227">
        <f t="shared" si="3"/>
        <v>0</v>
      </c>
      <c r="Q16" s="2228">
        <f>SUM(E16:P16)</f>
        <v>0</v>
      </c>
      <c r="T16" s="772" t="s">
        <v>692</v>
      </c>
      <c r="U16" s="2135"/>
      <c r="V16" s="2135">
        <f>+($AG15)</f>
        <v>100</v>
      </c>
      <c r="W16" s="2135"/>
      <c r="X16" s="2135"/>
      <c r="Y16" s="774" t="s">
        <v>678</v>
      </c>
      <c r="Z16" s="2135"/>
      <c r="AA16" s="2135"/>
      <c r="AB16" s="2239">
        <v>0.3</v>
      </c>
      <c r="AI16" s="2229" t="s">
        <v>583</v>
      </c>
      <c r="AJ16" s="2230"/>
      <c r="AK16" s="2155"/>
      <c r="AL16" s="2155"/>
      <c r="AM16" s="2231"/>
      <c r="AN16" s="2230"/>
      <c r="AO16" s="2155"/>
      <c r="AP16" s="2155"/>
      <c r="AQ16" s="2231"/>
      <c r="AR16" s="2230"/>
      <c r="AS16" s="2155"/>
      <c r="AT16" s="2155"/>
      <c r="AU16" s="2155"/>
      <c r="AV16" s="2231"/>
      <c r="AW16" s="2230"/>
      <c r="AX16" s="2155"/>
      <c r="AY16" s="2155"/>
      <c r="AZ16" s="2231"/>
      <c r="BA16" s="2230"/>
      <c r="BB16" s="2155"/>
      <c r="BC16" s="2155"/>
      <c r="BD16" s="2231"/>
      <c r="BE16" s="2230"/>
      <c r="BF16" s="2155"/>
      <c r="BG16" s="2155"/>
      <c r="BH16" s="2155"/>
      <c r="BI16" s="2231"/>
      <c r="BJ16" s="2230"/>
      <c r="BK16" s="2155"/>
      <c r="BL16" s="2155"/>
      <c r="BM16" s="2231"/>
      <c r="BN16" s="2230"/>
      <c r="BO16" s="2155"/>
      <c r="BP16" s="2155"/>
      <c r="BQ16" s="2231"/>
      <c r="BR16" s="2230"/>
      <c r="BS16" s="2155"/>
      <c r="BT16" s="2155"/>
      <c r="BU16" s="2155"/>
      <c r="BV16" s="2231"/>
      <c r="BW16" s="2230"/>
      <c r="BX16" s="2155"/>
      <c r="BY16" s="2155"/>
      <c r="BZ16" s="2231"/>
      <c r="CA16" s="2230"/>
      <c r="CB16" s="2155"/>
      <c r="CC16" s="2155"/>
      <c r="CD16" s="2231"/>
      <c r="CE16" s="2230"/>
      <c r="CF16" s="2155"/>
      <c r="CG16" s="2155"/>
      <c r="CH16" s="2155"/>
      <c r="CI16" s="2231"/>
    </row>
    <row r="17" spans="2:87" ht="15.75">
      <c r="B17" s="24" t="s">
        <v>584</v>
      </c>
      <c r="C17" s="2196"/>
      <c r="D17" s="685"/>
      <c r="E17" s="2240"/>
      <c r="F17" s="2241"/>
      <c r="G17" s="2242"/>
      <c r="H17" s="2241"/>
      <c r="I17" s="2242"/>
      <c r="J17" s="2241"/>
      <c r="K17" s="2242"/>
      <c r="L17" s="2241"/>
      <c r="M17" s="2242"/>
      <c r="N17" s="2241"/>
      <c r="O17" s="2242"/>
      <c r="P17" s="2243"/>
      <c r="Q17" s="2207"/>
      <c r="T17" s="462"/>
      <c r="Y17" s="462"/>
      <c r="AB17" s="2244"/>
      <c r="AI17" s="326" t="s">
        <v>584</v>
      </c>
      <c r="AJ17" s="1698"/>
      <c r="AM17" s="2129"/>
      <c r="AN17" s="1698"/>
      <c r="AQ17" s="2129"/>
      <c r="AR17" s="1698"/>
      <c r="AV17" s="2129"/>
      <c r="AW17" s="1698"/>
      <c r="AZ17" s="2129"/>
      <c r="BA17" s="1698"/>
      <c r="BD17" s="2129"/>
      <c r="BE17" s="1698"/>
      <c r="BI17" s="2129"/>
      <c r="BJ17" s="1698"/>
      <c r="BM17" s="2129"/>
      <c r="BN17" s="1698"/>
      <c r="BQ17" s="2129"/>
      <c r="BR17" s="1698"/>
      <c r="BV17" s="2129"/>
      <c r="BW17" s="1698"/>
      <c r="BZ17" s="2129"/>
      <c r="CA17" s="1698"/>
      <c r="CD17" s="2129"/>
      <c r="CE17" s="1698"/>
      <c r="CI17" s="2129"/>
    </row>
    <row r="18" spans="2:87" ht="18.75" thickBot="1">
      <c r="B18" s="1304" t="s">
        <v>585</v>
      </c>
      <c r="D18" s="685" t="e">
        <f t="shared" ref="D18:D34" si="4">SUM(Q18/$Q$121)</f>
        <v>#DIV/0!</v>
      </c>
      <c r="E18" s="2232"/>
      <c r="F18" s="2233"/>
      <c r="G18" s="2133"/>
      <c r="H18" s="2233"/>
      <c r="I18" s="2233"/>
      <c r="J18" s="2133"/>
      <c r="K18" s="2233"/>
      <c r="L18" s="2133"/>
      <c r="M18" s="2233"/>
      <c r="N18" s="2133"/>
      <c r="O18" s="2233"/>
      <c r="P18" s="2234"/>
      <c r="Q18" s="2207"/>
      <c r="T18" s="135" t="s">
        <v>679</v>
      </c>
      <c r="AI18" s="1304" t="s">
        <v>585</v>
      </c>
      <c r="AJ18" s="1698"/>
      <c r="AM18" s="2129"/>
      <c r="AN18" s="1698"/>
      <c r="AQ18" s="2129"/>
      <c r="AR18" s="1698"/>
      <c r="AV18" s="2129"/>
      <c r="AW18" s="1698"/>
      <c r="AZ18" s="2129"/>
      <c r="BA18" s="1698"/>
      <c r="BD18" s="2129"/>
      <c r="BE18" s="1698"/>
      <c r="BI18" s="2129"/>
      <c r="BJ18" s="1698"/>
      <c r="BM18" s="2129"/>
      <c r="BN18" s="1698"/>
      <c r="BQ18" s="2129"/>
      <c r="BR18" s="1698"/>
      <c r="BV18" s="2129"/>
      <c r="BW18" s="1698"/>
      <c r="BZ18" s="2129"/>
      <c r="CA18" s="1698"/>
      <c r="CD18" s="2129"/>
      <c r="CE18" s="1698"/>
      <c r="CI18" s="2129"/>
    </row>
    <row r="19" spans="2:87" ht="20.25">
      <c r="B19" s="1304" t="s">
        <v>586</v>
      </c>
      <c r="D19" s="685" t="e">
        <f t="shared" si="4"/>
        <v>#DIV/0!</v>
      </c>
      <c r="E19" s="2209">
        <v>0</v>
      </c>
      <c r="F19" s="2213">
        <v>0</v>
      </c>
      <c r="G19" s="2214">
        <v>0</v>
      </c>
      <c r="H19" s="2213">
        <v>0</v>
      </c>
      <c r="I19" s="2214">
        <v>0</v>
      </c>
      <c r="J19" s="2214">
        <v>0</v>
      </c>
      <c r="K19" s="2214">
        <v>0</v>
      </c>
      <c r="L19" s="2213">
        <v>0</v>
      </c>
      <c r="M19" s="2214">
        <v>0</v>
      </c>
      <c r="N19" s="2214">
        <v>0</v>
      </c>
      <c r="O19" s="2214">
        <v>0</v>
      </c>
      <c r="P19" s="687">
        <v>0</v>
      </c>
      <c r="Q19" s="2207">
        <f t="shared" ref="Q19:Q34" si="5">SUM(E19:P19)</f>
        <v>0</v>
      </c>
      <c r="T19" s="769" t="s">
        <v>680</v>
      </c>
      <c r="U19" s="2196"/>
      <c r="V19" s="2196">
        <f>+(V16*AB16)</f>
        <v>30</v>
      </c>
      <c r="W19" s="2245" t="s">
        <v>681</v>
      </c>
      <c r="X19" s="770" t="s">
        <v>682</v>
      </c>
      <c r="Y19" s="2196"/>
      <c r="Z19" s="2196"/>
      <c r="AA19" s="2246">
        <v>6300</v>
      </c>
      <c r="AB19" s="2245" t="s">
        <v>683</v>
      </c>
      <c r="AC19" s="2196" t="s">
        <v>0</v>
      </c>
      <c r="AD19" s="2196"/>
      <c r="AE19" s="2196"/>
      <c r="AF19" s="2246">
        <f>SUM(V19*AA19)</f>
        <v>189000</v>
      </c>
      <c r="AG19" s="2198"/>
      <c r="AH19" s="1304"/>
      <c r="AI19" s="1304" t="s">
        <v>586</v>
      </c>
      <c r="AJ19" s="1698"/>
      <c r="AL19" s="810" t="s">
        <v>863</v>
      </c>
      <c r="AM19" s="2247"/>
      <c r="AN19" s="2248"/>
      <c r="AQ19" s="810" t="s">
        <v>863</v>
      </c>
      <c r="AR19" s="2247"/>
      <c r="AS19" s="2248"/>
      <c r="AV19" s="810" t="s">
        <v>863</v>
      </c>
      <c r="AW19" s="2247"/>
      <c r="AX19" s="2248"/>
      <c r="AZ19" s="2129"/>
      <c r="BA19" s="810" t="s">
        <v>863</v>
      </c>
      <c r="BB19" s="2247"/>
      <c r="BC19" s="2248"/>
      <c r="BD19" s="2129"/>
      <c r="BE19" s="1698"/>
      <c r="BF19" s="810" t="s">
        <v>863</v>
      </c>
      <c r="BG19" s="2247"/>
      <c r="BH19" s="2248"/>
      <c r="BI19" s="2129"/>
      <c r="BJ19" s="1698"/>
      <c r="BK19" s="810" t="s">
        <v>863</v>
      </c>
      <c r="BL19" s="2247"/>
      <c r="BM19" s="2248"/>
      <c r="BN19" s="1698"/>
      <c r="BP19" s="810" t="s">
        <v>863</v>
      </c>
      <c r="BQ19" s="2247"/>
      <c r="BR19" s="2248"/>
      <c r="BU19" s="810" t="s">
        <v>863</v>
      </c>
      <c r="BV19" s="2247"/>
      <c r="BW19" s="2248"/>
      <c r="BZ19" s="810" t="s">
        <v>863</v>
      </c>
      <c r="CA19" s="2247"/>
      <c r="CB19" s="2248"/>
      <c r="CD19" s="2129"/>
      <c r="CE19" s="1698"/>
      <c r="CI19" s="2129"/>
    </row>
    <row r="20" spans="2:87" ht="15.75">
      <c r="B20" s="2132" t="s">
        <v>587</v>
      </c>
      <c r="C20" s="2133"/>
      <c r="D20" s="685" t="e">
        <f t="shared" si="4"/>
        <v>#DIV/0!</v>
      </c>
      <c r="E20" s="2209">
        <v>0</v>
      </c>
      <c r="F20" s="2213">
        <v>0</v>
      </c>
      <c r="G20" s="2214">
        <v>0</v>
      </c>
      <c r="H20" s="2213">
        <v>0</v>
      </c>
      <c r="I20" s="2214">
        <v>0</v>
      </c>
      <c r="J20" s="2214">
        <v>0</v>
      </c>
      <c r="K20" s="2214">
        <v>0</v>
      </c>
      <c r="L20" s="2213">
        <v>0</v>
      </c>
      <c r="M20" s="2214">
        <v>0</v>
      </c>
      <c r="N20" s="2213">
        <v>0</v>
      </c>
      <c r="O20" s="2214">
        <v>0</v>
      </c>
      <c r="P20" s="687">
        <v>0</v>
      </c>
      <c r="Q20" s="2207">
        <f t="shared" si="5"/>
        <v>0</v>
      </c>
      <c r="T20" s="767" t="s">
        <v>684</v>
      </c>
      <c r="V20" s="2076">
        <f>+(AG14)</f>
        <v>21200</v>
      </c>
      <c r="W20" s="771" t="s">
        <v>685</v>
      </c>
      <c r="X20" s="462" t="s">
        <v>686</v>
      </c>
      <c r="AA20" s="977">
        <f>+(V16)</f>
        <v>100</v>
      </c>
      <c r="AB20" s="2137" t="s">
        <v>683</v>
      </c>
      <c r="AC20" s="977" t="s">
        <v>687</v>
      </c>
      <c r="AF20" s="2249">
        <f>SUM(V20/AA20)</f>
        <v>212</v>
      </c>
      <c r="AG20" s="2129"/>
      <c r="AH20" s="2132"/>
      <c r="AI20" s="2132" t="s">
        <v>587</v>
      </c>
      <c r="AJ20" s="1698"/>
      <c r="AM20" s="2129"/>
      <c r="AN20" s="1698"/>
      <c r="AQ20" s="2129"/>
      <c r="AR20" s="1698"/>
      <c r="AV20" s="2129"/>
      <c r="AW20" s="1698"/>
      <c r="AZ20" s="2129"/>
      <c r="BA20" s="1698"/>
      <c r="BD20" s="2129"/>
      <c r="BE20" s="1698"/>
      <c r="BI20" s="2129"/>
      <c r="BJ20" s="1698"/>
      <c r="BM20" s="2129"/>
      <c r="BN20" s="1698"/>
      <c r="BQ20" s="2129"/>
      <c r="BR20" s="1698"/>
      <c r="BV20" s="2129"/>
      <c r="BW20" s="1698"/>
      <c r="BZ20" s="2129"/>
      <c r="CA20" s="1698"/>
      <c r="CD20" s="2129"/>
      <c r="CE20" s="1698"/>
      <c r="CI20" s="2129"/>
    </row>
    <row r="21" spans="2:87" ht="16.5" thickBot="1">
      <c r="B21" s="2250" t="s">
        <v>588</v>
      </c>
      <c r="C21" s="2133"/>
      <c r="D21" s="685" t="e">
        <f t="shared" si="4"/>
        <v>#DIV/0!</v>
      </c>
      <c r="E21" s="2209">
        <v>0</v>
      </c>
      <c r="F21" s="2213">
        <v>0</v>
      </c>
      <c r="G21" s="2214">
        <v>0</v>
      </c>
      <c r="H21" s="2214">
        <v>0</v>
      </c>
      <c r="I21" s="2214">
        <v>0</v>
      </c>
      <c r="J21" s="2214">
        <v>0</v>
      </c>
      <c r="K21" s="2214">
        <v>0</v>
      </c>
      <c r="L21" s="2213">
        <v>0</v>
      </c>
      <c r="M21" s="2214">
        <v>0</v>
      </c>
      <c r="N21" s="2213">
        <v>0</v>
      </c>
      <c r="O21" s="2214">
        <v>0</v>
      </c>
      <c r="P21" s="687">
        <v>0</v>
      </c>
      <c r="Q21" s="2207">
        <f t="shared" si="5"/>
        <v>0</v>
      </c>
      <c r="T21" s="772" t="s">
        <v>684</v>
      </c>
      <c r="U21" s="2135"/>
      <c r="V21" s="2251">
        <f>+(AG14)</f>
        <v>21200</v>
      </c>
      <c r="W21" s="773" t="s">
        <v>685</v>
      </c>
      <c r="X21" s="774" t="s">
        <v>688</v>
      </c>
      <c r="Y21" s="2135"/>
      <c r="Z21" s="2135"/>
      <c r="AA21" s="2252">
        <f>+(AF19)</f>
        <v>189000</v>
      </c>
      <c r="AB21" s="2143" t="s">
        <v>683</v>
      </c>
      <c r="AC21" s="2135" t="s">
        <v>689</v>
      </c>
      <c r="AD21" s="2135"/>
      <c r="AE21" s="2135"/>
      <c r="AF21" s="2253">
        <f>SUM(V21/AA21)</f>
        <v>0.11216931216931217</v>
      </c>
      <c r="AG21" s="2136"/>
      <c r="AH21" s="2132"/>
      <c r="AI21" s="2250" t="s">
        <v>588</v>
      </c>
      <c r="AJ21" s="1698"/>
      <c r="AM21" s="2129"/>
      <c r="AN21" s="1698"/>
      <c r="AQ21" s="2129"/>
      <c r="AR21" s="1698"/>
      <c r="AV21" s="2129"/>
      <c r="AW21" s="1698"/>
      <c r="AZ21" s="2129"/>
      <c r="BA21" s="1698"/>
      <c r="BD21" s="2129"/>
      <c r="BE21" s="1698"/>
      <c r="BI21" s="2129"/>
      <c r="BJ21" s="1698"/>
      <c r="BM21" s="2129"/>
      <c r="BN21" s="1698"/>
      <c r="BQ21" s="2129"/>
      <c r="BR21" s="1698"/>
      <c r="BV21" s="2129"/>
      <c r="BW21" s="1698"/>
      <c r="BZ21" s="2129"/>
      <c r="CA21" s="1698"/>
      <c r="CD21" s="2129"/>
      <c r="CE21" s="1698"/>
      <c r="CI21" s="2129"/>
    </row>
    <row r="22" spans="2:87" ht="15.75">
      <c r="B22" s="2132" t="s">
        <v>589</v>
      </c>
      <c r="C22" s="2133"/>
      <c r="D22" s="685" t="e">
        <f t="shared" si="4"/>
        <v>#DIV/0!</v>
      </c>
      <c r="E22" s="2214">
        <v>0</v>
      </c>
      <c r="F22" s="2214">
        <v>0</v>
      </c>
      <c r="G22" s="2214">
        <v>0</v>
      </c>
      <c r="H22" s="2214">
        <v>0</v>
      </c>
      <c r="I22" s="2214">
        <v>0</v>
      </c>
      <c r="J22" s="2214">
        <v>0</v>
      </c>
      <c r="K22" s="2214">
        <v>0</v>
      </c>
      <c r="L22" s="2214">
        <v>0</v>
      </c>
      <c r="M22" s="2214">
        <v>0</v>
      </c>
      <c r="N22" s="2214">
        <v>0</v>
      </c>
      <c r="O22" s="2214">
        <v>0</v>
      </c>
      <c r="P22" s="687">
        <v>0</v>
      </c>
      <c r="Q22" s="2207">
        <f t="shared" si="5"/>
        <v>0</v>
      </c>
      <c r="AH22" s="2132"/>
      <c r="AI22" s="2132" t="s">
        <v>589</v>
      </c>
      <c r="AJ22" s="1698"/>
      <c r="AM22" s="2129"/>
      <c r="AN22" s="1698"/>
      <c r="AQ22" s="2129"/>
      <c r="AR22" s="1698"/>
      <c r="AV22" s="2129"/>
      <c r="AW22" s="1698"/>
      <c r="AZ22" s="2129"/>
      <c r="BA22" s="1698"/>
      <c r="BD22" s="2129"/>
      <c r="BE22" s="1698"/>
      <c r="BI22" s="2129"/>
      <c r="BJ22" s="1698"/>
      <c r="BM22" s="2129"/>
      <c r="BN22" s="1698"/>
      <c r="BQ22" s="2129"/>
      <c r="BR22" s="1698"/>
      <c r="BV22" s="2129"/>
      <c r="BW22" s="1698"/>
      <c r="BZ22" s="2129"/>
      <c r="CA22" s="1698"/>
      <c r="CD22" s="2129"/>
      <c r="CE22" s="1698"/>
      <c r="CI22" s="2129"/>
    </row>
    <row r="23" spans="2:87" ht="23.25">
      <c r="B23" s="2132" t="s">
        <v>590</v>
      </c>
      <c r="C23" s="2133"/>
      <c r="D23" s="685" t="e">
        <f t="shared" si="4"/>
        <v>#DIV/0!</v>
      </c>
      <c r="E23" s="2209">
        <v>0</v>
      </c>
      <c r="F23" s="2209">
        <v>0</v>
      </c>
      <c r="G23" s="2209">
        <v>0</v>
      </c>
      <c r="H23" s="2209">
        <v>0</v>
      </c>
      <c r="I23" s="2209">
        <v>0</v>
      </c>
      <c r="J23" s="2214">
        <v>0</v>
      </c>
      <c r="K23" s="2214">
        <v>0</v>
      </c>
      <c r="L23" s="2213">
        <v>0</v>
      </c>
      <c r="M23" s="2209">
        <v>0</v>
      </c>
      <c r="N23" s="2209">
        <v>0</v>
      </c>
      <c r="O23" s="2209">
        <v>0</v>
      </c>
      <c r="P23" s="687">
        <v>0</v>
      </c>
      <c r="Q23" s="2207">
        <f t="shared" si="5"/>
        <v>0</v>
      </c>
      <c r="T23" s="135" t="s">
        <v>690</v>
      </c>
      <c r="AH23" s="2132"/>
      <c r="AI23" s="2132" t="s">
        <v>590</v>
      </c>
      <c r="AJ23" s="1698"/>
      <c r="AM23" s="2129"/>
      <c r="AN23" s="1698"/>
      <c r="AQ23" s="2129"/>
      <c r="AR23" s="811" t="s">
        <v>864</v>
      </c>
      <c r="AS23" s="812"/>
      <c r="AT23" s="812"/>
      <c r="AU23" s="812"/>
      <c r="AV23" s="813"/>
      <c r="AW23" s="2254"/>
      <c r="AX23" s="1878"/>
      <c r="AY23" s="2220"/>
      <c r="AZ23" s="2130"/>
      <c r="BA23" s="2219"/>
      <c r="BD23" s="2129"/>
      <c r="BE23" s="1698"/>
      <c r="BI23" s="2129"/>
      <c r="BJ23" s="1698"/>
      <c r="BM23" s="2129"/>
      <c r="BN23" s="1698"/>
      <c r="BQ23" s="2129"/>
      <c r="BR23" s="1698"/>
      <c r="BV23" s="2129"/>
      <c r="BW23" s="1698"/>
      <c r="BZ23" s="2129"/>
      <c r="CA23" s="1698"/>
      <c r="CD23" s="2129"/>
      <c r="CE23" s="1698"/>
      <c r="CI23" s="2129"/>
    </row>
    <row r="24" spans="2:87" ht="23.25">
      <c r="B24" s="2250" t="s">
        <v>1653</v>
      </c>
      <c r="C24" s="2133"/>
      <c r="D24" s="685" t="e">
        <f t="shared" si="4"/>
        <v>#DIV/0!</v>
      </c>
      <c r="E24" s="2209">
        <v>0</v>
      </c>
      <c r="F24" s="2209">
        <v>0</v>
      </c>
      <c r="G24" s="2209">
        <v>0</v>
      </c>
      <c r="H24" s="2209">
        <v>0</v>
      </c>
      <c r="I24" s="2209">
        <v>0</v>
      </c>
      <c r="J24" s="2214">
        <v>0</v>
      </c>
      <c r="K24" s="2214">
        <v>0</v>
      </c>
      <c r="L24" s="2213">
        <v>0</v>
      </c>
      <c r="M24" s="2209">
        <v>0</v>
      </c>
      <c r="N24" s="2209">
        <v>0</v>
      </c>
      <c r="O24" s="2209">
        <v>0</v>
      </c>
      <c r="P24" s="687">
        <v>0</v>
      </c>
      <c r="Q24" s="2207">
        <f t="shared" ref="Q24:Q27" si="6">SUM(E24:P24)</f>
        <v>0</v>
      </c>
      <c r="T24" s="135"/>
      <c r="AH24" s="2132"/>
      <c r="AI24" s="2250" t="s">
        <v>1653</v>
      </c>
      <c r="AJ24" s="1698"/>
      <c r="AM24" s="2129"/>
      <c r="AN24" s="1698"/>
      <c r="AQ24" s="2129"/>
      <c r="AR24" s="1880"/>
      <c r="AS24" s="1881"/>
      <c r="AT24" s="1881"/>
      <c r="AU24" s="1881"/>
      <c r="AV24" s="1882"/>
      <c r="AW24" s="2219"/>
      <c r="AX24" s="2220"/>
      <c r="AY24" s="2220"/>
      <c r="AZ24" s="2130"/>
      <c r="BA24" s="2219"/>
      <c r="BD24" s="2129"/>
      <c r="BE24" s="1698"/>
      <c r="BI24" s="2129"/>
      <c r="BJ24" s="1698"/>
      <c r="BM24" s="2129"/>
      <c r="BN24" s="1698"/>
      <c r="BQ24" s="2129"/>
      <c r="BR24" s="1698"/>
      <c r="BV24" s="2129"/>
      <c r="BW24" s="1698"/>
      <c r="BZ24" s="2129"/>
      <c r="CA24" s="1698"/>
      <c r="CD24" s="2129"/>
      <c r="CE24" s="1698"/>
      <c r="CI24" s="2129"/>
    </row>
    <row r="25" spans="2:87" ht="23.25">
      <c r="B25" s="2250" t="s">
        <v>1652</v>
      </c>
      <c r="C25" s="2133"/>
      <c r="D25" s="685" t="e">
        <f t="shared" si="4"/>
        <v>#DIV/0!</v>
      </c>
      <c r="E25" s="2209">
        <v>0</v>
      </c>
      <c r="F25" s="2209">
        <v>0</v>
      </c>
      <c r="G25" s="2209">
        <v>0</v>
      </c>
      <c r="H25" s="2209">
        <v>0</v>
      </c>
      <c r="I25" s="2209">
        <v>0</v>
      </c>
      <c r="J25" s="2214">
        <v>0</v>
      </c>
      <c r="K25" s="2214">
        <v>0</v>
      </c>
      <c r="L25" s="2213">
        <v>0</v>
      </c>
      <c r="M25" s="2209">
        <v>0</v>
      </c>
      <c r="N25" s="2209">
        <v>0</v>
      </c>
      <c r="O25" s="2209">
        <v>0</v>
      </c>
      <c r="P25" s="687">
        <v>0</v>
      </c>
      <c r="Q25" s="2207">
        <f t="shared" si="6"/>
        <v>0</v>
      </c>
      <c r="T25" s="135"/>
      <c r="AH25" s="2132"/>
      <c r="AI25" s="2250" t="s">
        <v>1652</v>
      </c>
      <c r="AJ25" s="1698"/>
      <c r="AM25" s="2129"/>
      <c r="AN25" s="1698"/>
      <c r="AQ25" s="2129"/>
      <c r="AR25" s="1880"/>
      <c r="AS25" s="1881"/>
      <c r="AT25" s="1881"/>
      <c r="AU25" s="1881"/>
      <c r="AV25" s="1882"/>
      <c r="AW25" s="2219"/>
      <c r="AX25" s="2220"/>
      <c r="AY25" s="2220"/>
      <c r="AZ25" s="2130"/>
      <c r="BA25" s="2219"/>
      <c r="BD25" s="2129"/>
      <c r="BE25" s="1698"/>
      <c r="BI25" s="2129"/>
      <c r="BJ25" s="1698"/>
      <c r="BM25" s="2129"/>
      <c r="BN25" s="1698"/>
      <c r="BQ25" s="2129"/>
      <c r="BR25" s="1698"/>
      <c r="BV25" s="2129"/>
      <c r="BW25" s="1698"/>
      <c r="BZ25" s="2129"/>
      <c r="CA25" s="1698"/>
      <c r="CD25" s="2129"/>
      <c r="CE25" s="1698"/>
      <c r="CI25" s="2129"/>
    </row>
    <row r="26" spans="2:87" ht="23.25">
      <c r="B26" s="2250" t="s">
        <v>1654</v>
      </c>
      <c r="C26" s="2133"/>
      <c r="D26" s="685" t="e">
        <f t="shared" si="4"/>
        <v>#DIV/0!</v>
      </c>
      <c r="E26" s="2209">
        <v>0</v>
      </c>
      <c r="F26" s="2209">
        <v>0</v>
      </c>
      <c r="G26" s="2209">
        <v>0</v>
      </c>
      <c r="H26" s="2209">
        <v>0</v>
      </c>
      <c r="I26" s="2209">
        <v>0</v>
      </c>
      <c r="J26" s="2214">
        <v>0</v>
      </c>
      <c r="K26" s="2214">
        <v>0</v>
      </c>
      <c r="L26" s="2213">
        <v>0</v>
      </c>
      <c r="M26" s="2209">
        <v>0</v>
      </c>
      <c r="N26" s="2209">
        <v>0</v>
      </c>
      <c r="O26" s="2209">
        <v>0</v>
      </c>
      <c r="P26" s="687">
        <v>0</v>
      </c>
      <c r="Q26" s="2207">
        <f t="shared" si="6"/>
        <v>0</v>
      </c>
      <c r="T26" s="135"/>
      <c r="AH26" s="2132"/>
      <c r="AI26" s="2250" t="s">
        <v>1654</v>
      </c>
      <c r="AJ26" s="1698"/>
      <c r="AM26" s="2129"/>
      <c r="AN26" s="1698"/>
      <c r="AQ26" s="2129"/>
      <c r="AR26" s="1880"/>
      <c r="AS26" s="1881"/>
      <c r="AT26" s="1881"/>
      <c r="AU26" s="1881"/>
      <c r="AV26" s="1882"/>
      <c r="AW26" s="2219"/>
      <c r="AX26" s="2220"/>
      <c r="AY26" s="2220"/>
      <c r="AZ26" s="2130"/>
      <c r="BA26" s="2219"/>
      <c r="BD26" s="2129"/>
      <c r="BE26" s="1698"/>
      <c r="BI26" s="2129"/>
      <c r="BJ26" s="1698"/>
      <c r="BM26" s="2129"/>
      <c r="BN26" s="1698"/>
      <c r="BQ26" s="2129"/>
      <c r="BR26" s="1698"/>
      <c r="BV26" s="2129"/>
      <c r="BW26" s="1698"/>
      <c r="BZ26" s="2129"/>
      <c r="CA26" s="1698"/>
      <c r="CD26" s="2129"/>
      <c r="CE26" s="1698"/>
      <c r="CI26" s="2129"/>
    </row>
    <row r="27" spans="2:87" ht="21" thickBot="1">
      <c r="B27" s="2250"/>
      <c r="C27" s="2133"/>
      <c r="D27" s="685" t="e">
        <f t="shared" si="4"/>
        <v>#DIV/0!</v>
      </c>
      <c r="E27" s="2209">
        <v>0</v>
      </c>
      <c r="F27" s="2209">
        <v>0</v>
      </c>
      <c r="G27" s="2209">
        <v>0</v>
      </c>
      <c r="H27" s="2209">
        <v>0</v>
      </c>
      <c r="I27" s="2209">
        <v>0</v>
      </c>
      <c r="J27" s="2214">
        <v>0</v>
      </c>
      <c r="K27" s="2214">
        <v>0</v>
      </c>
      <c r="L27" s="2213">
        <v>0</v>
      </c>
      <c r="M27" s="2209">
        <v>0</v>
      </c>
      <c r="N27" s="2209">
        <v>0</v>
      </c>
      <c r="O27" s="2209">
        <v>0</v>
      </c>
      <c r="P27" s="687">
        <v>0</v>
      </c>
      <c r="Q27" s="2207">
        <f t="shared" si="6"/>
        <v>0</v>
      </c>
      <c r="T27" s="135"/>
      <c r="AH27" s="2132"/>
      <c r="AI27" s="2250"/>
      <c r="AJ27" s="815"/>
      <c r="AK27" s="2255"/>
      <c r="AL27" s="2255"/>
      <c r="AM27" s="2256"/>
      <c r="AN27" s="2257"/>
      <c r="AO27" s="794" t="s">
        <v>1430</v>
      </c>
      <c r="AP27" s="2255"/>
      <c r="AQ27" s="2256"/>
      <c r="AR27" s="2257"/>
      <c r="AS27" s="2255"/>
      <c r="AT27" s="2255"/>
      <c r="AU27" s="2255"/>
      <c r="AV27" s="2256"/>
      <c r="AW27" s="2257"/>
      <c r="AX27" s="2255"/>
      <c r="AY27" s="2255"/>
      <c r="AZ27" s="2256"/>
      <c r="BA27" s="2257"/>
      <c r="BB27" s="2255"/>
      <c r="BD27" s="2129"/>
      <c r="BE27" s="1698"/>
      <c r="BI27" s="2129"/>
      <c r="BJ27" s="1698"/>
      <c r="BM27" s="2129"/>
      <c r="BN27" s="1698"/>
      <c r="BQ27" s="2129"/>
      <c r="BR27" s="1698"/>
      <c r="BV27" s="2129"/>
      <c r="BW27" s="1698"/>
      <c r="BZ27" s="2129"/>
      <c r="CA27" s="1698"/>
      <c r="CD27" s="2129"/>
      <c r="CE27" s="1698"/>
      <c r="CI27" s="2129"/>
    </row>
    <row r="28" spans="2:87" ht="20.25">
      <c r="B28" s="2250" t="s">
        <v>591</v>
      </c>
      <c r="C28" s="2133"/>
      <c r="D28" s="685" t="e">
        <f t="shared" si="4"/>
        <v>#DIV/0!</v>
      </c>
      <c r="E28" s="2209">
        <v>0</v>
      </c>
      <c r="F28" s="2209">
        <v>0</v>
      </c>
      <c r="G28" s="2209">
        <v>0</v>
      </c>
      <c r="H28" s="2209">
        <v>0</v>
      </c>
      <c r="I28" s="2214">
        <v>0</v>
      </c>
      <c r="J28" s="2214">
        <v>0</v>
      </c>
      <c r="K28" s="2214">
        <v>0</v>
      </c>
      <c r="L28" s="2213">
        <v>0</v>
      </c>
      <c r="M28" s="2214">
        <v>0</v>
      </c>
      <c r="N28" s="2213">
        <v>0</v>
      </c>
      <c r="O28" s="2214">
        <v>0</v>
      </c>
      <c r="P28" s="687">
        <v>0</v>
      </c>
      <c r="Q28" s="2207">
        <f t="shared" si="5"/>
        <v>0</v>
      </c>
      <c r="T28" s="769" t="s">
        <v>680</v>
      </c>
      <c r="U28" s="2196"/>
      <c r="V28" s="2258">
        <v>0</v>
      </c>
      <c r="W28" s="2245" t="s">
        <v>681</v>
      </c>
      <c r="X28" s="770" t="s">
        <v>682</v>
      </c>
      <c r="Y28" s="2196"/>
      <c r="Z28" s="2196"/>
      <c r="AA28" s="2259">
        <v>0</v>
      </c>
      <c r="AB28" s="2245" t="s">
        <v>683</v>
      </c>
      <c r="AC28" s="2196" t="s">
        <v>0</v>
      </c>
      <c r="AD28" s="2196"/>
      <c r="AE28" s="2196"/>
      <c r="AF28" s="2246">
        <f>SUM(V28*AA28)</f>
        <v>0</v>
      </c>
      <c r="AG28" s="2198"/>
      <c r="AH28" s="2132"/>
      <c r="AI28" s="2250" t="s">
        <v>591</v>
      </c>
      <c r="AJ28" s="1698"/>
      <c r="AK28" s="816" t="s">
        <v>1157</v>
      </c>
      <c r="AL28" s="2260"/>
      <c r="AM28" s="2261"/>
      <c r="AN28" s="2262"/>
      <c r="AO28" s="2260"/>
      <c r="AP28" s="2260"/>
      <c r="AQ28" s="2261"/>
      <c r="AR28" s="2262"/>
      <c r="AS28" s="2260"/>
      <c r="AT28" s="2260"/>
      <c r="AU28" s="2260"/>
      <c r="AV28" s="2261"/>
      <c r="AW28" s="2262"/>
      <c r="AX28" s="2260"/>
      <c r="AZ28" s="2129"/>
      <c r="BA28" s="1698"/>
      <c r="BD28" s="2129"/>
      <c r="BE28" s="1698"/>
      <c r="BI28" s="2129"/>
      <c r="BJ28" s="1698"/>
      <c r="BM28" s="2129"/>
      <c r="BN28" s="1698"/>
      <c r="BQ28" s="2129"/>
      <c r="BR28" s="1698"/>
      <c r="BS28" s="816" t="s">
        <v>865</v>
      </c>
      <c r="BT28" s="2260"/>
      <c r="BU28" s="2260"/>
      <c r="BV28" s="2261"/>
      <c r="BW28" s="2262"/>
      <c r="BX28" s="2260"/>
      <c r="BY28" s="2260"/>
      <c r="BZ28" s="2261"/>
      <c r="CA28" s="2262"/>
      <c r="CB28" s="2260"/>
      <c r="CC28" s="2260"/>
      <c r="CD28" s="2261"/>
      <c r="CE28" s="2262"/>
      <c r="CF28" s="2260"/>
      <c r="CI28" s="2129"/>
    </row>
    <row r="29" spans="2:87" ht="15.75">
      <c r="B29" s="2250" t="s">
        <v>1423</v>
      </c>
      <c r="C29" s="2133"/>
      <c r="D29" s="685" t="e">
        <f t="shared" si="4"/>
        <v>#DIV/0!</v>
      </c>
      <c r="E29" s="2209">
        <v>0</v>
      </c>
      <c r="F29" s="2209">
        <v>0</v>
      </c>
      <c r="G29" s="2209">
        <v>0</v>
      </c>
      <c r="H29" s="2209">
        <v>0</v>
      </c>
      <c r="I29" s="2209">
        <v>0</v>
      </c>
      <c r="J29" s="2209">
        <v>0</v>
      </c>
      <c r="K29" s="2209">
        <v>0</v>
      </c>
      <c r="L29" s="2209">
        <v>0</v>
      </c>
      <c r="M29" s="2209">
        <v>0</v>
      </c>
      <c r="N29" s="2209">
        <v>0</v>
      </c>
      <c r="O29" s="2209">
        <v>0</v>
      </c>
      <c r="P29" s="2209">
        <v>0</v>
      </c>
      <c r="Q29" s="2207">
        <f t="shared" si="5"/>
        <v>0</v>
      </c>
      <c r="T29" s="767" t="s">
        <v>684</v>
      </c>
      <c r="V29" s="2263">
        <v>0</v>
      </c>
      <c r="W29" s="771" t="s">
        <v>685</v>
      </c>
      <c r="X29" s="462" t="s">
        <v>686</v>
      </c>
      <c r="AA29" s="2216">
        <v>0</v>
      </c>
      <c r="AB29" s="2137" t="s">
        <v>683</v>
      </c>
      <c r="AC29" s="977" t="s">
        <v>687</v>
      </c>
      <c r="AF29" s="2249" t="e">
        <f>SUM(V29/AA29)</f>
        <v>#DIV/0!</v>
      </c>
      <c r="AG29" s="2129"/>
      <c r="AH29" s="2132"/>
      <c r="AI29" s="2250" t="s">
        <v>1423</v>
      </c>
      <c r="AJ29" s="1698"/>
      <c r="AM29" s="2129"/>
      <c r="AN29" s="1698"/>
      <c r="AQ29" s="2129"/>
      <c r="AR29" s="1698"/>
      <c r="AV29" s="2129"/>
      <c r="AW29" s="1698"/>
      <c r="AZ29" s="2129"/>
      <c r="BA29" s="1698"/>
      <c r="BD29" s="2129"/>
      <c r="BE29" s="1698"/>
      <c r="BI29" s="2129"/>
      <c r="BJ29" s="1698"/>
      <c r="BM29" s="2129"/>
      <c r="BN29" s="1698"/>
      <c r="BQ29" s="2129"/>
      <c r="BR29" s="1698"/>
      <c r="BV29" s="2129"/>
      <c r="BW29" s="1698"/>
      <c r="BZ29" s="2129"/>
      <c r="CA29" s="1698"/>
      <c r="CD29" s="2129"/>
      <c r="CE29" s="1698"/>
      <c r="CI29" s="2129"/>
    </row>
    <row r="30" spans="2:87" ht="16.5" thickBot="1">
      <c r="B30" s="2132" t="s">
        <v>658</v>
      </c>
      <c r="C30" s="2133"/>
      <c r="D30" s="685" t="e">
        <f t="shared" si="4"/>
        <v>#DIV/0!</v>
      </c>
      <c r="E30" s="2209">
        <v>0</v>
      </c>
      <c r="F30" s="2209">
        <v>0</v>
      </c>
      <c r="G30" s="2209">
        <v>0</v>
      </c>
      <c r="H30" s="2209">
        <v>0</v>
      </c>
      <c r="I30" s="2214"/>
      <c r="J30" s="2214"/>
      <c r="K30" s="2214"/>
      <c r="L30" s="2209">
        <v>0</v>
      </c>
      <c r="M30" s="2209">
        <v>0</v>
      </c>
      <c r="N30" s="2209">
        <v>0</v>
      </c>
      <c r="O30" s="2214"/>
      <c r="P30" s="687"/>
      <c r="Q30" s="2207">
        <f t="shared" si="5"/>
        <v>0</v>
      </c>
      <c r="T30" s="772" t="s">
        <v>684</v>
      </c>
      <c r="U30" s="2135"/>
      <c r="V30" s="2264">
        <f>+(V29)</f>
        <v>0</v>
      </c>
      <c r="W30" s="773" t="s">
        <v>685</v>
      </c>
      <c r="X30" s="774" t="s">
        <v>688</v>
      </c>
      <c r="Y30" s="2135"/>
      <c r="Z30" s="2135"/>
      <c r="AA30" s="2265">
        <f>+(AF28)</f>
        <v>0</v>
      </c>
      <c r="AB30" s="2143" t="s">
        <v>683</v>
      </c>
      <c r="AC30" s="2135" t="s">
        <v>689</v>
      </c>
      <c r="AD30" s="2135"/>
      <c r="AE30" s="2135"/>
      <c r="AF30" s="2253" t="e">
        <f>SUM(V30/AA30)</f>
        <v>#DIV/0!</v>
      </c>
      <c r="AG30" s="2136"/>
      <c r="AH30" s="2132"/>
      <c r="AI30" s="2132" t="s">
        <v>658</v>
      </c>
      <c r="AJ30" s="1698"/>
      <c r="AM30" s="2129"/>
      <c r="AN30" s="1698"/>
      <c r="AQ30" s="2129"/>
      <c r="AR30" s="1698"/>
      <c r="AV30" s="2129"/>
      <c r="AW30" s="1698"/>
      <c r="AZ30" s="2129"/>
      <c r="BA30" s="1698"/>
      <c r="BD30" s="2129"/>
      <c r="BE30" s="1698"/>
      <c r="BI30" s="2129"/>
      <c r="BJ30" s="1698"/>
      <c r="BM30" s="2129"/>
      <c r="BN30" s="1698"/>
      <c r="BQ30" s="2129"/>
      <c r="BR30" s="1698"/>
      <c r="BV30" s="2129"/>
      <c r="BW30" s="1698"/>
      <c r="BZ30" s="2129"/>
      <c r="CA30" s="1698"/>
      <c r="CD30" s="2129"/>
      <c r="CE30" s="1698"/>
      <c r="CI30" s="2129"/>
    </row>
    <row r="31" spans="2:87" ht="15.75">
      <c r="B31" s="1304" t="s">
        <v>593</v>
      </c>
      <c r="D31" s="685" t="e">
        <f t="shared" si="4"/>
        <v>#DIV/0!</v>
      </c>
      <c r="E31" s="2209">
        <v>0</v>
      </c>
      <c r="F31" s="2213">
        <v>0</v>
      </c>
      <c r="G31" s="2214">
        <v>0</v>
      </c>
      <c r="H31" s="2213">
        <v>0</v>
      </c>
      <c r="I31" s="2214">
        <v>0</v>
      </c>
      <c r="J31" s="2214">
        <v>0</v>
      </c>
      <c r="K31" s="2214">
        <v>0</v>
      </c>
      <c r="L31" s="2213">
        <v>0</v>
      </c>
      <c r="M31" s="2214">
        <v>0</v>
      </c>
      <c r="N31" s="2213">
        <v>0</v>
      </c>
      <c r="O31" s="2214">
        <v>0</v>
      </c>
      <c r="P31" s="687">
        <v>0</v>
      </c>
      <c r="Q31" s="2207">
        <f t="shared" si="5"/>
        <v>0</v>
      </c>
      <c r="AH31" s="2132"/>
      <c r="AI31" s="1304" t="s">
        <v>593</v>
      </c>
      <c r="AJ31" s="1698"/>
      <c r="AM31" s="2129"/>
      <c r="AN31" s="1698"/>
      <c r="AQ31" s="2129"/>
      <c r="AR31" s="1698"/>
      <c r="AV31" s="2129"/>
      <c r="AW31" s="1698"/>
      <c r="AZ31" s="2129"/>
      <c r="BA31" s="1698"/>
      <c r="BD31" s="2129"/>
      <c r="BE31" s="1698"/>
      <c r="BI31" s="2129"/>
      <c r="BJ31" s="1698"/>
      <c r="BM31" s="2129"/>
      <c r="BN31" s="1698"/>
      <c r="BQ31" s="2129"/>
      <c r="BR31" s="1698"/>
      <c r="BV31" s="2129"/>
      <c r="BW31" s="1698"/>
      <c r="BZ31" s="2129"/>
      <c r="CA31" s="1698"/>
      <c r="CD31" s="2129"/>
      <c r="CE31" s="1698"/>
      <c r="CI31" s="2129"/>
    </row>
    <row r="32" spans="2:87" ht="20.25">
      <c r="B32" s="1304" t="s">
        <v>594</v>
      </c>
      <c r="D32" s="685" t="e">
        <f t="shared" si="4"/>
        <v>#DIV/0!</v>
      </c>
      <c r="E32" s="2266">
        <v>0</v>
      </c>
      <c r="F32" s="2267">
        <v>0</v>
      </c>
      <c r="G32" s="2268">
        <v>0</v>
      </c>
      <c r="H32" s="2267">
        <v>0</v>
      </c>
      <c r="I32" s="2268">
        <v>0</v>
      </c>
      <c r="J32" s="2268">
        <v>0</v>
      </c>
      <c r="K32" s="2268">
        <v>0</v>
      </c>
      <c r="L32" s="2267">
        <v>0</v>
      </c>
      <c r="M32" s="2268">
        <v>0</v>
      </c>
      <c r="N32" s="2267">
        <v>0</v>
      </c>
      <c r="O32" s="2268">
        <v>0</v>
      </c>
      <c r="P32" s="687">
        <v>0</v>
      </c>
      <c r="Q32" s="2207">
        <f t="shared" si="5"/>
        <v>0</v>
      </c>
      <c r="AH32" s="1304"/>
      <c r="AI32" s="1304" t="s">
        <v>594</v>
      </c>
      <c r="AJ32" s="1698"/>
      <c r="AK32" s="817" t="s">
        <v>866</v>
      </c>
      <c r="AL32" s="817"/>
      <c r="AM32" s="818"/>
      <c r="AN32" s="819"/>
      <c r="AO32" s="817"/>
      <c r="AP32" s="817"/>
      <c r="AQ32" s="818"/>
      <c r="AR32" s="819"/>
      <c r="AS32" s="817"/>
      <c r="AT32" s="817"/>
      <c r="AU32" s="817"/>
      <c r="AV32" s="818"/>
      <c r="AW32" s="819"/>
      <c r="AX32" s="817"/>
      <c r="AZ32" s="2129"/>
      <c r="BA32" s="1698"/>
      <c r="BD32" s="2129"/>
      <c r="BE32" s="1698"/>
      <c r="BI32" s="2129"/>
      <c r="BJ32" s="1698"/>
      <c r="BM32" s="2129"/>
      <c r="BN32" s="1698"/>
      <c r="BQ32" s="2129"/>
      <c r="BR32" s="1698"/>
      <c r="BS32" s="817" t="s">
        <v>866</v>
      </c>
      <c r="BT32" s="2260"/>
      <c r="BU32" s="2260"/>
      <c r="BV32" s="2261"/>
      <c r="BW32" s="2262"/>
      <c r="BX32" s="2260"/>
      <c r="BY32" s="2260"/>
      <c r="BZ32" s="2261"/>
      <c r="CA32" s="2262"/>
      <c r="CB32" s="2260"/>
      <c r="CC32" s="2260"/>
      <c r="CD32" s="2261"/>
      <c r="CE32" s="2262"/>
      <c r="CF32" s="2260"/>
      <c r="CI32" s="2129"/>
    </row>
    <row r="33" spans="2:87" ht="16.5" thickBot="1">
      <c r="B33" s="2269" t="s">
        <v>595</v>
      </c>
      <c r="C33" s="2135"/>
      <c r="D33" s="685" t="e">
        <f t="shared" si="4"/>
        <v>#DIV/0!</v>
      </c>
      <c r="E33" s="2266">
        <v>0</v>
      </c>
      <c r="F33" s="2267">
        <v>0</v>
      </c>
      <c r="G33" s="2268">
        <v>0</v>
      </c>
      <c r="H33" s="2267">
        <v>0</v>
      </c>
      <c r="I33" s="2268">
        <v>0</v>
      </c>
      <c r="J33" s="2268">
        <v>0</v>
      </c>
      <c r="K33" s="2268">
        <v>0</v>
      </c>
      <c r="L33" s="2267">
        <v>0</v>
      </c>
      <c r="M33" s="2268">
        <v>0</v>
      </c>
      <c r="N33" s="2267">
        <v>0</v>
      </c>
      <c r="O33" s="2268">
        <v>0</v>
      </c>
      <c r="P33" s="687">
        <v>0</v>
      </c>
      <c r="Q33" s="2207">
        <f t="shared" si="5"/>
        <v>0</v>
      </c>
      <c r="AH33" s="1304"/>
      <c r="AI33" s="2269" t="s">
        <v>595</v>
      </c>
      <c r="AJ33" s="1698"/>
      <c r="AM33" s="2129"/>
      <c r="AN33" s="1698"/>
      <c r="AQ33" s="2129"/>
      <c r="AR33" s="1698"/>
      <c r="AV33" s="2129"/>
      <c r="AW33" s="1698"/>
      <c r="AZ33" s="2129"/>
      <c r="BA33" s="1698"/>
      <c r="BD33" s="2129"/>
      <c r="BE33" s="1698"/>
      <c r="BI33" s="2129"/>
      <c r="BJ33" s="1698"/>
      <c r="BM33" s="2129"/>
      <c r="BN33" s="1698"/>
      <c r="BQ33" s="2129"/>
      <c r="BR33" s="1698"/>
      <c r="BV33" s="2129"/>
      <c r="BW33" s="1698"/>
      <c r="BZ33" s="2129"/>
      <c r="CA33" s="1698"/>
      <c r="CD33" s="2129"/>
      <c r="CE33" s="1698"/>
      <c r="CI33" s="2129"/>
    </row>
    <row r="34" spans="2:87" ht="16.5" thickBot="1">
      <c r="B34" s="2225" t="s">
        <v>596</v>
      </c>
      <c r="C34" s="2226"/>
      <c r="D34" s="686" t="e">
        <f t="shared" si="4"/>
        <v>#DIV/0!</v>
      </c>
      <c r="E34" s="2228">
        <f t="shared" ref="E34:P34" si="7">SUM(E18:E33)</f>
        <v>0</v>
      </c>
      <c r="F34" s="2228">
        <f t="shared" si="7"/>
        <v>0</v>
      </c>
      <c r="G34" s="2228">
        <f t="shared" si="7"/>
        <v>0</v>
      </c>
      <c r="H34" s="2228">
        <f t="shared" si="7"/>
        <v>0</v>
      </c>
      <c r="I34" s="2228">
        <f t="shared" si="7"/>
        <v>0</v>
      </c>
      <c r="J34" s="2228">
        <f t="shared" si="7"/>
        <v>0</v>
      </c>
      <c r="K34" s="2228">
        <f t="shared" si="7"/>
        <v>0</v>
      </c>
      <c r="L34" s="2228">
        <f t="shared" si="7"/>
        <v>0</v>
      </c>
      <c r="M34" s="2228">
        <f t="shared" si="7"/>
        <v>0</v>
      </c>
      <c r="N34" s="2228">
        <f t="shared" si="7"/>
        <v>0</v>
      </c>
      <c r="O34" s="2228">
        <f t="shared" si="7"/>
        <v>0</v>
      </c>
      <c r="P34" s="2228">
        <f t="shared" si="7"/>
        <v>0</v>
      </c>
      <c r="Q34" s="2228">
        <f t="shared" si="5"/>
        <v>0</v>
      </c>
      <c r="AH34" s="1304"/>
      <c r="AI34" s="2270" t="s">
        <v>596</v>
      </c>
      <c r="AJ34" s="2230"/>
      <c r="AK34" s="2155"/>
      <c r="AL34" s="2155"/>
      <c r="AM34" s="2231"/>
      <c r="AN34" s="2230"/>
      <c r="AO34" s="2155"/>
      <c r="AP34" s="2155"/>
      <c r="AQ34" s="2231"/>
      <c r="AR34" s="2230"/>
      <c r="AS34" s="2155"/>
      <c r="AT34" s="2155"/>
      <c r="AU34" s="2155"/>
      <c r="AV34" s="2231"/>
      <c r="AW34" s="2230"/>
      <c r="AX34" s="2155"/>
      <c r="AY34" s="2155"/>
      <c r="AZ34" s="2231"/>
      <c r="BA34" s="2230"/>
      <c r="BB34" s="2155"/>
      <c r="BC34" s="2155"/>
      <c r="BD34" s="2231"/>
      <c r="BE34" s="2230"/>
      <c r="BF34" s="2155"/>
      <c r="BG34" s="2155"/>
      <c r="BH34" s="2155"/>
      <c r="BI34" s="2231"/>
      <c r="BJ34" s="2230"/>
      <c r="BK34" s="2155"/>
      <c r="BL34" s="2155"/>
      <c r="BM34" s="2231"/>
      <c r="BN34" s="2230"/>
      <c r="BO34" s="2155"/>
      <c r="BP34" s="2155"/>
      <c r="BQ34" s="2231"/>
      <c r="BR34" s="2230"/>
      <c r="BS34" s="2155"/>
      <c r="BT34" s="2155"/>
      <c r="BU34" s="2155"/>
      <c r="BV34" s="2231"/>
      <c r="BW34" s="2230"/>
      <c r="BX34" s="2155"/>
      <c r="BY34" s="2155"/>
      <c r="BZ34" s="2231"/>
      <c r="CA34" s="2230"/>
      <c r="CB34" s="2155"/>
      <c r="CC34" s="2155"/>
      <c r="CD34" s="2231"/>
      <c r="CE34" s="2230"/>
      <c r="CF34" s="2155"/>
      <c r="CG34" s="2155"/>
      <c r="CH34" s="2155"/>
      <c r="CI34" s="2231"/>
    </row>
    <row r="35" spans="2:87" ht="15.75">
      <c r="B35" s="24" t="s">
        <v>597</v>
      </c>
      <c r="C35" s="2196"/>
      <c r="D35" s="685"/>
      <c r="E35" s="2203"/>
      <c r="F35" s="2196"/>
      <c r="G35" s="2204"/>
      <c r="H35" s="2196"/>
      <c r="I35" s="2204"/>
      <c r="J35" s="2196"/>
      <c r="K35" s="2204"/>
      <c r="L35" s="2196"/>
      <c r="M35" s="2204"/>
      <c r="N35" s="2196"/>
      <c r="O35" s="2204"/>
      <c r="P35" s="2198"/>
      <c r="Q35" s="2207"/>
      <c r="AH35" s="2271"/>
      <c r="AI35" s="323" t="s">
        <v>597</v>
      </c>
      <c r="AJ35" s="1698"/>
      <c r="AM35" s="2129"/>
      <c r="AN35" s="1698"/>
      <c r="AQ35" s="2129"/>
      <c r="AR35" s="1698"/>
      <c r="AV35" s="2129"/>
      <c r="AW35" s="1698"/>
      <c r="AZ35" s="2129"/>
      <c r="BA35" s="1698"/>
      <c r="BD35" s="2129"/>
      <c r="BE35" s="1698"/>
      <c r="BI35" s="2129"/>
      <c r="BJ35" s="1698"/>
      <c r="BM35" s="2129"/>
      <c r="BN35" s="1698"/>
      <c r="BQ35" s="2129"/>
      <c r="BR35" s="1698"/>
      <c r="BV35" s="2129"/>
      <c r="BW35" s="1698"/>
      <c r="BZ35" s="2129"/>
      <c r="CA35" s="1698"/>
      <c r="CD35" s="2129"/>
      <c r="CE35" s="1698"/>
      <c r="CI35" s="2129"/>
    </row>
    <row r="36" spans="2:87" ht="15.75">
      <c r="B36" s="2250" t="s">
        <v>598</v>
      </c>
      <c r="D36" s="685" t="e">
        <f>SUM(Q36/$Q$121)</f>
        <v>#DIV/0!</v>
      </c>
      <c r="E36" s="2266">
        <v>0</v>
      </c>
      <c r="F36" s="2267">
        <v>0</v>
      </c>
      <c r="G36" s="2268">
        <v>0</v>
      </c>
      <c r="H36" s="2267">
        <v>0</v>
      </c>
      <c r="I36" s="2268">
        <v>0</v>
      </c>
      <c r="J36" s="2268">
        <v>0</v>
      </c>
      <c r="K36" s="2268">
        <v>0</v>
      </c>
      <c r="L36" s="2267">
        <v>0</v>
      </c>
      <c r="M36" s="2268">
        <v>0</v>
      </c>
      <c r="N36" s="2267">
        <v>0</v>
      </c>
      <c r="O36" s="2268">
        <v>0</v>
      </c>
      <c r="P36" s="687">
        <v>0</v>
      </c>
      <c r="Q36" s="2207">
        <f>SUM(E36:P36)</f>
        <v>0</v>
      </c>
      <c r="AH36" s="2271"/>
      <c r="AI36" s="2211" t="s">
        <v>598</v>
      </c>
      <c r="AJ36" s="1698"/>
      <c r="AM36" s="2129"/>
      <c r="AN36" s="1698"/>
      <c r="AQ36" s="2129"/>
      <c r="AR36" s="1698"/>
      <c r="AV36" s="2129"/>
      <c r="AW36" s="1698"/>
      <c r="AZ36" s="2129"/>
      <c r="BA36" s="1698"/>
      <c r="BD36" s="2129"/>
      <c r="BE36" s="1698"/>
      <c r="BI36" s="2129"/>
      <c r="BJ36" s="1698"/>
      <c r="BM36" s="2129"/>
      <c r="BN36" s="1698"/>
      <c r="BQ36" s="2129"/>
      <c r="BR36" s="1698"/>
      <c r="BV36" s="2129"/>
      <c r="BW36" s="1698"/>
      <c r="BZ36" s="2129"/>
      <c r="CA36" s="1698"/>
      <c r="CD36" s="2129"/>
      <c r="CE36" s="1698"/>
      <c r="CI36" s="2129"/>
    </row>
    <row r="37" spans="2:87" ht="15.75">
      <c r="B37" s="2250" t="s">
        <v>599</v>
      </c>
      <c r="D37" s="685" t="e">
        <f>SUM(Q37/$Q$121)</f>
        <v>#DIV/0!</v>
      </c>
      <c r="E37" s="2266">
        <v>0</v>
      </c>
      <c r="F37" s="2267">
        <v>0</v>
      </c>
      <c r="G37" s="2268">
        <v>0</v>
      </c>
      <c r="H37" s="2267">
        <v>0</v>
      </c>
      <c r="I37" s="2268">
        <v>0</v>
      </c>
      <c r="J37" s="2268">
        <v>0</v>
      </c>
      <c r="K37" s="2268">
        <v>0</v>
      </c>
      <c r="L37" s="2267">
        <v>0</v>
      </c>
      <c r="M37" s="2268">
        <v>0</v>
      </c>
      <c r="N37" s="2267">
        <v>0</v>
      </c>
      <c r="O37" s="2268">
        <v>0</v>
      </c>
      <c r="P37" s="687">
        <v>0</v>
      </c>
      <c r="Q37" s="2207">
        <f>SUM(E37:P37)</f>
        <v>0</v>
      </c>
      <c r="AH37" s="2272"/>
      <c r="AI37" s="2211" t="s">
        <v>599</v>
      </c>
      <c r="AJ37" s="2273"/>
      <c r="AK37" s="2274"/>
      <c r="AL37" s="2274"/>
      <c r="AM37" s="2275"/>
      <c r="AN37" s="2273"/>
      <c r="AO37" s="2274"/>
      <c r="AP37" s="2274"/>
      <c r="AQ37" s="2275"/>
      <c r="AR37" s="2273"/>
      <c r="AS37" s="2274"/>
      <c r="AT37" s="2274"/>
      <c r="AU37" s="2274"/>
      <c r="AV37" s="2275"/>
      <c r="AW37" s="2273"/>
      <c r="AX37" s="2274"/>
      <c r="AY37" s="2274"/>
      <c r="AZ37" s="2275"/>
      <c r="BA37" s="2273"/>
      <c r="BB37" s="2274"/>
      <c r="BC37" s="2274"/>
      <c r="BD37" s="2275"/>
      <c r="BE37" s="2273"/>
      <c r="BF37" s="2274"/>
      <c r="BG37" s="2274"/>
      <c r="BH37" s="2274"/>
      <c r="BI37" s="2275"/>
      <c r="BJ37" s="2273"/>
      <c r="BK37" s="2274"/>
      <c r="BL37" s="2274"/>
      <c r="BM37" s="2275"/>
      <c r="BN37" s="2273"/>
      <c r="BO37" s="2274"/>
      <c r="BP37" s="2274"/>
      <c r="BQ37" s="2275"/>
      <c r="BR37" s="2273"/>
      <c r="BS37" s="2274"/>
      <c r="BT37" s="2274"/>
      <c r="BU37" s="2274"/>
      <c r="BV37" s="2275"/>
      <c r="BW37" s="2273"/>
      <c r="BX37" s="2274"/>
      <c r="BY37" s="2274"/>
      <c r="BZ37" s="2275"/>
      <c r="CA37" s="2273"/>
      <c r="CB37" s="2274"/>
      <c r="CC37" s="2274"/>
      <c r="CD37" s="2275"/>
      <c r="CE37" s="2273"/>
      <c r="CF37" s="2274"/>
      <c r="CG37" s="2274"/>
      <c r="CH37" s="2274"/>
      <c r="CI37" s="2275"/>
    </row>
    <row r="38" spans="2:87" ht="15.75">
      <c r="B38" s="2250" t="s">
        <v>600</v>
      </c>
      <c r="D38" s="685" t="e">
        <f>SUM(Q38/$Q$121)</f>
        <v>#DIV/0!</v>
      </c>
      <c r="E38" s="2266">
        <v>0</v>
      </c>
      <c r="F38" s="2267">
        <v>0</v>
      </c>
      <c r="G38" s="2268">
        <v>0</v>
      </c>
      <c r="H38" s="2267">
        <v>0</v>
      </c>
      <c r="I38" s="2268">
        <v>0</v>
      </c>
      <c r="J38" s="2268">
        <v>0</v>
      </c>
      <c r="K38" s="2268">
        <v>0</v>
      </c>
      <c r="L38" s="2267">
        <v>0</v>
      </c>
      <c r="M38" s="2268">
        <v>0</v>
      </c>
      <c r="N38" s="2267">
        <v>0</v>
      </c>
      <c r="O38" s="2268">
        <v>0</v>
      </c>
      <c r="P38" s="687">
        <v>0</v>
      </c>
      <c r="Q38" s="2207">
        <f>SUM(E38:P38)</f>
        <v>0</v>
      </c>
      <c r="AH38" s="2272"/>
      <c r="AI38" s="2218" t="s">
        <v>600</v>
      </c>
      <c r="AJ38" s="2276"/>
      <c r="AK38" s="2277"/>
      <c r="AL38" s="2277"/>
      <c r="AM38" s="2278"/>
      <c r="AN38" s="2276"/>
      <c r="AO38" s="2277"/>
      <c r="AP38" s="2277"/>
      <c r="AQ38" s="2278"/>
      <c r="AR38" s="2276"/>
      <c r="AS38" s="2277"/>
      <c r="AT38" s="2277"/>
      <c r="AU38" s="2277"/>
      <c r="AV38" s="2278"/>
      <c r="AW38" s="2276"/>
      <c r="AX38" s="2277"/>
      <c r="AY38" s="2277"/>
      <c r="AZ38" s="2278"/>
      <c r="BA38" s="2276"/>
      <c r="BB38" s="2277"/>
      <c r="BC38" s="2277"/>
      <c r="BD38" s="2278"/>
      <c r="BE38" s="2276"/>
      <c r="BF38" s="2277"/>
      <c r="BG38" s="2277"/>
      <c r="BH38" s="2277"/>
      <c r="BI38" s="2278"/>
      <c r="BJ38" s="2276"/>
      <c r="BK38" s="2277"/>
      <c r="BL38" s="2277"/>
      <c r="BM38" s="2278"/>
      <c r="BN38" s="2276"/>
      <c r="BO38" s="2277"/>
      <c r="BP38" s="2277"/>
      <c r="BQ38" s="2278"/>
      <c r="BR38" s="2276"/>
      <c r="BS38" s="2277"/>
      <c r="BT38" s="2277"/>
      <c r="BU38" s="2277"/>
      <c r="BV38" s="2278"/>
      <c r="BW38" s="2276"/>
      <c r="BX38" s="2277"/>
      <c r="BY38" s="2277"/>
      <c r="BZ38" s="2278"/>
      <c r="CA38" s="2276"/>
      <c r="CB38" s="2277"/>
      <c r="CC38" s="2277"/>
      <c r="CD38" s="2278"/>
      <c r="CE38" s="2276"/>
      <c r="CF38" s="2277"/>
      <c r="CG38" s="2277"/>
      <c r="CH38" s="2277"/>
      <c r="CI38" s="2278"/>
    </row>
    <row r="39" spans="2:87" ht="16.5" thickBot="1">
      <c r="B39" s="2269" t="s">
        <v>601</v>
      </c>
      <c r="C39" s="2135"/>
      <c r="D39" s="685" t="e">
        <f>SUM(Q39/$Q$121)</f>
        <v>#DIV/0!</v>
      </c>
      <c r="E39" s="2266">
        <v>0</v>
      </c>
      <c r="F39" s="2267">
        <v>0</v>
      </c>
      <c r="G39" s="2268">
        <v>0</v>
      </c>
      <c r="H39" s="2267">
        <v>0</v>
      </c>
      <c r="I39" s="2268">
        <v>0</v>
      </c>
      <c r="J39" s="2268">
        <v>0</v>
      </c>
      <c r="K39" s="2268">
        <v>0</v>
      </c>
      <c r="L39" s="2267">
        <v>0</v>
      </c>
      <c r="M39" s="2268">
        <v>0</v>
      </c>
      <c r="N39" s="2267">
        <v>0</v>
      </c>
      <c r="O39" s="2268">
        <v>0</v>
      </c>
      <c r="P39" s="687">
        <v>0</v>
      </c>
      <c r="Q39" s="2207">
        <f>SUM(E39:P39)</f>
        <v>0</v>
      </c>
      <c r="AH39" s="2272"/>
      <c r="AI39" s="2279" t="s">
        <v>601</v>
      </c>
      <c r="AJ39" s="1698"/>
      <c r="AM39" s="2129"/>
      <c r="AN39" s="1698"/>
      <c r="AQ39" s="2129"/>
      <c r="AR39" s="1698"/>
      <c r="AV39" s="2129"/>
      <c r="AW39" s="1698"/>
      <c r="AZ39" s="2129"/>
      <c r="BA39" s="1698"/>
      <c r="BD39" s="2129"/>
      <c r="BE39" s="1698"/>
      <c r="BI39" s="2129"/>
      <c r="BJ39" s="1698"/>
      <c r="BM39" s="2129"/>
      <c r="BN39" s="1698"/>
      <c r="BQ39" s="2129"/>
      <c r="BR39" s="1698"/>
      <c r="BV39" s="2129"/>
      <c r="BW39" s="1698"/>
      <c r="BZ39" s="2129"/>
      <c r="CA39" s="1698"/>
      <c r="CD39" s="2129"/>
      <c r="CE39" s="1698"/>
      <c r="CI39" s="2129"/>
    </row>
    <row r="40" spans="2:87" ht="16.5" thickBot="1">
      <c r="B40" s="2225" t="s">
        <v>602</v>
      </c>
      <c r="C40" s="2226"/>
      <c r="D40" s="686" t="e">
        <f>SUM(Q40/$Q$121)</f>
        <v>#DIV/0!</v>
      </c>
      <c r="E40" s="2228">
        <f>SUM(E36:E39)</f>
        <v>0</v>
      </c>
      <c r="F40" s="2228">
        <f t="shared" ref="F40:P40" si="8">SUM(F36:F39)</f>
        <v>0</v>
      </c>
      <c r="G40" s="2228">
        <f t="shared" si="8"/>
        <v>0</v>
      </c>
      <c r="H40" s="2228">
        <f t="shared" si="8"/>
        <v>0</v>
      </c>
      <c r="I40" s="2228">
        <f t="shared" si="8"/>
        <v>0</v>
      </c>
      <c r="J40" s="2228">
        <f t="shared" si="8"/>
        <v>0</v>
      </c>
      <c r="K40" s="2228">
        <f t="shared" si="8"/>
        <v>0</v>
      </c>
      <c r="L40" s="2228">
        <f t="shared" si="8"/>
        <v>0</v>
      </c>
      <c r="M40" s="2228">
        <f t="shared" si="8"/>
        <v>0</v>
      </c>
      <c r="N40" s="2228">
        <f t="shared" si="8"/>
        <v>0</v>
      </c>
      <c r="O40" s="2228">
        <f t="shared" si="8"/>
        <v>0</v>
      </c>
      <c r="P40" s="2228">
        <f t="shared" si="8"/>
        <v>0</v>
      </c>
      <c r="Q40" s="2228">
        <f>SUM(E40:P40)</f>
        <v>0</v>
      </c>
      <c r="AH40" s="2272"/>
      <c r="AI40" s="2270" t="s">
        <v>602</v>
      </c>
      <c r="AJ40" s="2230"/>
      <c r="AK40" s="2155"/>
      <c r="AL40" s="2155"/>
      <c r="AM40" s="2231"/>
      <c r="AN40" s="2230"/>
      <c r="AO40" s="2155"/>
      <c r="AP40" s="2155"/>
      <c r="AQ40" s="2231"/>
      <c r="AR40" s="2230"/>
      <c r="AS40" s="2155"/>
      <c r="AT40" s="2155"/>
      <c r="AU40" s="2155"/>
      <c r="AV40" s="2231"/>
      <c r="AW40" s="2230"/>
      <c r="AX40" s="2155"/>
      <c r="AY40" s="2155"/>
      <c r="AZ40" s="2231"/>
      <c r="BA40" s="2230"/>
      <c r="BB40" s="2155"/>
      <c r="BC40" s="2155"/>
      <c r="BD40" s="2231"/>
      <c r="BE40" s="2230"/>
      <c r="BF40" s="2155"/>
      <c r="BG40" s="2155"/>
      <c r="BH40" s="2155"/>
      <c r="BI40" s="2231"/>
      <c r="BJ40" s="2230"/>
      <c r="BK40" s="2155"/>
      <c r="BL40" s="2155"/>
      <c r="BM40" s="2231"/>
      <c r="BN40" s="2230"/>
      <c r="BO40" s="2155"/>
      <c r="BP40" s="2155"/>
      <c r="BQ40" s="2231"/>
      <c r="BR40" s="2230"/>
      <c r="BS40" s="2155"/>
      <c r="BT40" s="2155"/>
      <c r="BU40" s="2155"/>
      <c r="BV40" s="2231"/>
      <c r="BW40" s="2230"/>
      <c r="BX40" s="2155"/>
      <c r="BY40" s="2155"/>
      <c r="BZ40" s="2231"/>
      <c r="CA40" s="2230"/>
      <c r="CB40" s="2155"/>
      <c r="CC40" s="2155"/>
      <c r="CD40" s="2231"/>
      <c r="CE40" s="2230"/>
      <c r="CF40" s="2155"/>
      <c r="CG40" s="2155"/>
      <c r="CH40" s="2155"/>
      <c r="CI40" s="2231"/>
    </row>
    <row r="41" spans="2:87" ht="15.75">
      <c r="B41" s="24" t="s">
        <v>694</v>
      </c>
      <c r="C41" s="2196"/>
      <c r="D41" s="685"/>
      <c r="E41" s="2203"/>
      <c r="F41" s="2196"/>
      <c r="G41" s="2204"/>
      <c r="H41" s="2196"/>
      <c r="I41" s="2204"/>
      <c r="J41" s="2196"/>
      <c r="K41" s="2204"/>
      <c r="L41" s="2204"/>
      <c r="M41" s="2204"/>
      <c r="N41" s="2196"/>
      <c r="O41" s="2204"/>
      <c r="P41" s="2198"/>
      <c r="Q41" s="2207"/>
      <c r="AH41" s="2271"/>
      <c r="AI41" s="323" t="s">
        <v>694</v>
      </c>
      <c r="AJ41" s="1698"/>
      <c r="AM41" s="2129"/>
      <c r="AN41" s="1698"/>
      <c r="AQ41" s="2129"/>
      <c r="AR41" s="1698"/>
      <c r="AV41" s="2129"/>
      <c r="AW41" s="1698"/>
      <c r="AZ41" s="2129"/>
      <c r="BA41" s="1698"/>
      <c r="BD41" s="2129"/>
      <c r="BE41" s="1698"/>
      <c r="BI41" s="2129"/>
      <c r="BJ41" s="1698"/>
      <c r="BM41" s="2129"/>
      <c r="BN41" s="1698"/>
      <c r="BQ41" s="2129"/>
      <c r="BR41" s="1698"/>
      <c r="BV41" s="2129"/>
      <c r="BW41" s="1698"/>
      <c r="BZ41" s="2129"/>
      <c r="CA41" s="1698"/>
      <c r="CD41" s="2129"/>
      <c r="CE41" s="1698"/>
      <c r="CI41" s="2129"/>
    </row>
    <row r="42" spans="2:87" ht="31.5">
      <c r="B42" s="2280" t="s">
        <v>2538</v>
      </c>
      <c r="D42" s="685" t="e">
        <f t="shared" ref="D42:D70" si="9">SUM(Q42/$Q$121)</f>
        <v>#DIV/0!</v>
      </c>
      <c r="E42" s="2266">
        <v>0</v>
      </c>
      <c r="F42" s="2267">
        <v>0</v>
      </c>
      <c r="G42" s="2268">
        <v>0</v>
      </c>
      <c r="H42" s="2267">
        <v>0</v>
      </c>
      <c r="I42" s="2268">
        <v>0</v>
      </c>
      <c r="J42" s="2268">
        <v>0</v>
      </c>
      <c r="K42" s="2268">
        <v>0</v>
      </c>
      <c r="L42" s="2267">
        <v>0</v>
      </c>
      <c r="M42" s="2268">
        <v>0</v>
      </c>
      <c r="N42" s="2267">
        <v>0</v>
      </c>
      <c r="O42" s="2268">
        <v>0</v>
      </c>
      <c r="P42" s="687">
        <v>0</v>
      </c>
      <c r="Q42" s="2207">
        <f t="shared" ref="Q42:Q70" si="10">SUM(E42:P42)</f>
        <v>0</v>
      </c>
      <c r="AH42" s="2271"/>
      <c r="AI42" s="2280" t="s">
        <v>2538</v>
      </c>
      <c r="AJ42" s="820" t="s">
        <v>1158</v>
      </c>
      <c r="AK42" s="2281"/>
      <c r="AL42" s="2281"/>
      <c r="AM42" s="2282"/>
      <c r="AN42" s="2283"/>
      <c r="AO42" s="2281"/>
      <c r="AP42" s="2281"/>
      <c r="AQ42" s="2282"/>
      <c r="AR42" s="799"/>
      <c r="AS42" s="2281"/>
      <c r="AT42" s="2281"/>
      <c r="AU42" s="2281"/>
      <c r="AV42" s="2282"/>
      <c r="AW42" s="2283"/>
      <c r="AX42" s="2281"/>
      <c r="AY42" s="2281"/>
      <c r="AZ42" s="2282"/>
      <c r="BA42" s="2283"/>
      <c r="BB42" s="2281"/>
      <c r="BC42" s="2281"/>
      <c r="BD42" s="2282"/>
      <c r="BE42" s="2283"/>
      <c r="BF42" s="2281"/>
      <c r="BG42" s="2281"/>
      <c r="BH42" s="2281"/>
      <c r="BI42" s="2282"/>
      <c r="BJ42" s="2283"/>
      <c r="BK42" s="2281"/>
      <c r="BL42" s="2281"/>
      <c r="BM42" s="2282"/>
      <c r="BN42" s="2283"/>
      <c r="BO42" s="2281"/>
      <c r="BP42" s="2281"/>
      <c r="BQ42" s="2282"/>
      <c r="BR42" s="2283"/>
      <c r="BS42" s="2281"/>
      <c r="BT42" s="2281"/>
      <c r="BU42" s="2281"/>
      <c r="BV42" s="2282"/>
      <c r="BW42" s="2283"/>
      <c r="BX42" s="2281"/>
      <c r="BY42" s="2281"/>
      <c r="BZ42" s="2282"/>
      <c r="CA42" s="2283"/>
      <c r="CB42" s="2281"/>
      <c r="CC42" s="2281"/>
      <c r="CD42" s="2282"/>
      <c r="CE42" s="2283"/>
      <c r="CF42" s="2281"/>
      <c r="CG42" s="2281"/>
      <c r="CH42" s="2281"/>
      <c r="CI42" s="2282"/>
    </row>
    <row r="43" spans="2:87" ht="31.5">
      <c r="B43" s="2280" t="s">
        <v>2539</v>
      </c>
      <c r="D43" s="685" t="e">
        <f t="shared" si="9"/>
        <v>#DIV/0!</v>
      </c>
      <c r="E43" s="2266">
        <v>0</v>
      </c>
      <c r="F43" s="2267">
        <v>0</v>
      </c>
      <c r="G43" s="2268">
        <v>0</v>
      </c>
      <c r="H43" s="2267">
        <v>0</v>
      </c>
      <c r="I43" s="2268">
        <v>0</v>
      </c>
      <c r="J43" s="2268">
        <v>0</v>
      </c>
      <c r="K43" s="2268">
        <v>0</v>
      </c>
      <c r="L43" s="2267">
        <v>0</v>
      </c>
      <c r="M43" s="2268">
        <v>0</v>
      </c>
      <c r="N43" s="2267">
        <v>0</v>
      </c>
      <c r="O43" s="2268">
        <v>0</v>
      </c>
      <c r="P43" s="687">
        <v>0</v>
      </c>
      <c r="Q43" s="2207">
        <f t="shared" si="10"/>
        <v>0</v>
      </c>
      <c r="AH43" s="2272"/>
      <c r="AI43" s="2280" t="s">
        <v>2539</v>
      </c>
      <c r="AJ43" s="1698"/>
      <c r="AK43" s="821" t="s">
        <v>867</v>
      </c>
      <c r="AL43" s="2284"/>
      <c r="AM43" s="2285"/>
      <c r="AN43" s="2286"/>
      <c r="AO43" s="2284"/>
      <c r="AP43" s="2284"/>
      <c r="AQ43" s="2285"/>
      <c r="AR43" s="2286"/>
      <c r="AS43" s="2284"/>
      <c r="AT43" s="2284"/>
      <c r="AU43" s="2284"/>
      <c r="AV43" s="2285"/>
      <c r="AW43" s="2286"/>
      <c r="AX43" s="2284"/>
      <c r="AY43" s="2284"/>
      <c r="AZ43" s="2285"/>
      <c r="BA43" s="2286"/>
      <c r="BB43" s="2284"/>
      <c r="BC43" s="2284"/>
      <c r="BD43" s="2285"/>
      <c r="BE43" s="2286"/>
      <c r="BF43" s="2284"/>
      <c r="BG43" s="2284"/>
      <c r="BH43" s="2284"/>
      <c r="BI43" s="2285"/>
      <c r="BJ43" s="2286"/>
      <c r="BK43" s="2284"/>
      <c r="BL43" s="2284"/>
      <c r="BM43" s="2285"/>
      <c r="BN43" s="2286"/>
      <c r="BO43" s="2284"/>
      <c r="BP43" s="2284"/>
      <c r="BQ43" s="2285"/>
      <c r="BR43" s="2286"/>
      <c r="BS43" s="2284"/>
      <c r="BT43" s="2284"/>
      <c r="BU43" s="2284"/>
      <c r="BV43" s="2285"/>
      <c r="BW43" s="2286"/>
      <c r="BX43" s="2284"/>
      <c r="BY43" s="2284"/>
      <c r="BZ43" s="2285"/>
      <c r="CA43" s="2286"/>
      <c r="CB43" s="2284"/>
      <c r="CC43" s="2284"/>
      <c r="CD43" s="2285"/>
      <c r="CE43" s="2286"/>
      <c r="CF43" s="2284"/>
      <c r="CG43" s="2284"/>
      <c r="CI43" s="2129"/>
    </row>
    <row r="44" spans="2:87" ht="20.25">
      <c r="B44" s="2280" t="s">
        <v>2540</v>
      </c>
      <c r="D44" s="685" t="e">
        <f t="shared" si="9"/>
        <v>#DIV/0!</v>
      </c>
      <c r="E44" s="2266">
        <v>0</v>
      </c>
      <c r="F44" s="2267">
        <v>0</v>
      </c>
      <c r="G44" s="2268">
        <v>0</v>
      </c>
      <c r="H44" s="2267">
        <v>0</v>
      </c>
      <c r="I44" s="2268">
        <v>0</v>
      </c>
      <c r="J44" s="2268">
        <v>0</v>
      </c>
      <c r="K44" s="2268">
        <v>0</v>
      </c>
      <c r="L44" s="2267">
        <v>0</v>
      </c>
      <c r="M44" s="2268">
        <v>0</v>
      </c>
      <c r="N44" s="2267">
        <v>0</v>
      </c>
      <c r="O44" s="2268">
        <v>0</v>
      </c>
      <c r="P44" s="687">
        <v>0</v>
      </c>
      <c r="Q44" s="2207">
        <f t="shared" si="10"/>
        <v>0</v>
      </c>
      <c r="AH44" s="2272"/>
      <c r="AI44" s="2280" t="s">
        <v>2540</v>
      </c>
      <c r="AJ44" s="1698"/>
      <c r="AK44" s="821" t="s">
        <v>1072</v>
      </c>
      <c r="AL44" s="2284"/>
      <c r="AM44" s="2285"/>
      <c r="AN44" s="2286"/>
      <c r="AO44" s="2284"/>
      <c r="AP44" s="2284"/>
      <c r="AQ44" s="2285"/>
      <c r="AR44" s="2286"/>
      <c r="AS44" s="2284"/>
      <c r="AT44" s="2284"/>
      <c r="AU44" s="2284"/>
      <c r="AV44" s="2285"/>
      <c r="AW44" s="2286"/>
      <c r="AX44" s="2284"/>
      <c r="AY44" s="2284"/>
      <c r="AZ44" s="2285"/>
      <c r="BA44" s="2286"/>
      <c r="BB44" s="2284"/>
      <c r="BC44" s="2284"/>
      <c r="BD44" s="2285"/>
      <c r="BE44" s="2286"/>
      <c r="BF44" s="2284"/>
      <c r="BG44" s="2284"/>
      <c r="BH44" s="2284"/>
      <c r="BI44" s="2285"/>
      <c r="BJ44" s="2286"/>
      <c r="BK44" s="2284"/>
      <c r="BL44" s="2284"/>
      <c r="BM44" s="2285"/>
      <c r="BN44" s="2286"/>
      <c r="BO44" s="2284"/>
      <c r="BP44" s="2284"/>
      <c r="BQ44" s="2285"/>
      <c r="BR44" s="2286"/>
      <c r="BS44" s="2284"/>
      <c r="BT44" s="2284"/>
      <c r="BU44" s="2284"/>
      <c r="BV44" s="2285"/>
      <c r="BW44" s="2286"/>
      <c r="BX44" s="2284"/>
      <c r="BY44" s="2284"/>
      <c r="BZ44" s="2285"/>
      <c r="CA44" s="2286"/>
      <c r="CB44" s="2284"/>
      <c r="CC44" s="2284"/>
      <c r="CD44" s="2285"/>
      <c r="CE44" s="2286"/>
      <c r="CF44" s="2284"/>
      <c r="CG44" s="2284"/>
      <c r="CI44" s="2129"/>
    </row>
    <row r="45" spans="2:87" ht="20.25">
      <c r="B45" s="2287" t="s">
        <v>2541</v>
      </c>
      <c r="D45" s="685" t="e">
        <f t="shared" si="9"/>
        <v>#DIV/0!</v>
      </c>
      <c r="E45" s="2266">
        <v>0</v>
      </c>
      <c r="F45" s="2267">
        <v>0</v>
      </c>
      <c r="G45" s="2268">
        <v>0</v>
      </c>
      <c r="H45" s="2267">
        <v>0</v>
      </c>
      <c r="I45" s="2268">
        <v>0</v>
      </c>
      <c r="J45" s="2268">
        <v>0</v>
      </c>
      <c r="K45" s="2268">
        <v>0</v>
      </c>
      <c r="L45" s="2267">
        <v>0</v>
      </c>
      <c r="M45" s="2268">
        <v>0</v>
      </c>
      <c r="N45" s="2267">
        <v>0</v>
      </c>
      <c r="O45" s="2268">
        <v>0</v>
      </c>
      <c r="P45" s="687">
        <v>0</v>
      </c>
      <c r="Q45" s="2207">
        <f t="shared" ref="Q45" si="11">SUM(E45:P45)</f>
        <v>0</v>
      </c>
      <c r="AH45" s="2272"/>
      <c r="AI45" s="2287" t="s">
        <v>2541</v>
      </c>
      <c r="AJ45" s="1698"/>
      <c r="AK45" s="821" t="s">
        <v>1159</v>
      </c>
      <c r="AL45" s="2284"/>
      <c r="AM45" s="2285"/>
      <c r="AN45" s="2286"/>
      <c r="AO45" s="2284"/>
      <c r="AP45" s="2284"/>
      <c r="AQ45" s="2285"/>
      <c r="AR45" s="2286"/>
      <c r="AS45" s="2284"/>
      <c r="AT45" s="2284"/>
      <c r="AU45" s="2284"/>
      <c r="AV45" s="2285"/>
      <c r="AW45" s="2286"/>
      <c r="AX45" s="2284"/>
      <c r="AY45" s="2284"/>
      <c r="AZ45" s="2285"/>
      <c r="BA45" s="2286"/>
      <c r="BB45" s="2284"/>
      <c r="BC45" s="2284"/>
      <c r="BD45" s="2285"/>
      <c r="BE45" s="2286"/>
      <c r="BF45" s="2284"/>
      <c r="BG45" s="2284"/>
      <c r="BH45" s="2284"/>
      <c r="BI45" s="2285"/>
      <c r="BJ45" s="2286"/>
      <c r="BK45" s="2284"/>
      <c r="BL45" s="2284"/>
      <c r="BM45" s="2285"/>
      <c r="BN45" s="2286"/>
      <c r="BO45" s="2284"/>
      <c r="BP45" s="2284"/>
      <c r="BQ45" s="2285"/>
      <c r="BR45" s="2286"/>
      <c r="BS45" s="2284"/>
      <c r="BT45" s="2284"/>
      <c r="BU45" s="2284"/>
      <c r="BV45" s="2285"/>
      <c r="BW45" s="2286"/>
      <c r="BX45" s="2284"/>
      <c r="BY45" s="2284"/>
      <c r="BZ45" s="2285"/>
      <c r="CA45" s="2286"/>
      <c r="CB45" s="2284"/>
      <c r="CC45" s="2284"/>
      <c r="CD45" s="2285"/>
      <c r="CE45" s="2286"/>
      <c r="CF45" s="2284"/>
      <c r="CG45" s="2284"/>
      <c r="CI45" s="2129"/>
    </row>
    <row r="46" spans="2:87" ht="20.25">
      <c r="B46" s="2287" t="s">
        <v>2542</v>
      </c>
      <c r="D46" s="685" t="e">
        <f t="shared" si="9"/>
        <v>#DIV/0!</v>
      </c>
      <c r="E46" s="2266">
        <v>0</v>
      </c>
      <c r="F46" s="2267">
        <v>0</v>
      </c>
      <c r="G46" s="2268">
        <v>0</v>
      </c>
      <c r="H46" s="2267">
        <v>0</v>
      </c>
      <c r="I46" s="2268">
        <v>0</v>
      </c>
      <c r="J46" s="2268">
        <v>0</v>
      </c>
      <c r="K46" s="2268">
        <v>0</v>
      </c>
      <c r="L46" s="2267">
        <v>0</v>
      </c>
      <c r="M46" s="2268">
        <v>0</v>
      </c>
      <c r="N46" s="2267">
        <v>0</v>
      </c>
      <c r="O46" s="2268">
        <v>0</v>
      </c>
      <c r="P46" s="687">
        <v>0</v>
      </c>
      <c r="Q46" s="2207">
        <f t="shared" si="10"/>
        <v>0</v>
      </c>
      <c r="AH46" s="2272"/>
      <c r="AI46" s="2287" t="s">
        <v>2542</v>
      </c>
      <c r="AJ46" s="1698"/>
      <c r="AM46" s="2129"/>
      <c r="AN46" s="1698"/>
      <c r="AQ46" s="2129"/>
      <c r="AR46" s="822" t="s">
        <v>868</v>
      </c>
      <c r="AS46" s="2288"/>
      <c r="AT46" s="2288"/>
      <c r="AU46" s="2288"/>
      <c r="AV46" s="2289"/>
      <c r="AW46" s="1698"/>
      <c r="AZ46" s="2129"/>
      <c r="BA46" s="1698"/>
      <c r="BD46" s="2129"/>
      <c r="BE46" s="1698"/>
      <c r="BI46" s="2129"/>
      <c r="BJ46" s="1698"/>
      <c r="BM46" s="2129"/>
      <c r="BN46" s="1698"/>
      <c r="BQ46" s="2129"/>
      <c r="BR46" s="822" t="s">
        <v>868</v>
      </c>
      <c r="BS46" s="2288"/>
      <c r="BT46" s="2288"/>
      <c r="BU46" s="2288"/>
      <c r="BV46" s="2289"/>
      <c r="BW46" s="2290"/>
      <c r="BX46" s="2288"/>
      <c r="BZ46" s="2129"/>
      <c r="CA46" s="1698"/>
      <c r="CD46" s="2129"/>
      <c r="CE46" s="1698"/>
      <c r="CI46" s="2129"/>
    </row>
    <row r="47" spans="2:87" ht="15.75">
      <c r="B47" s="2287" t="s">
        <v>2543</v>
      </c>
      <c r="D47" s="685" t="e">
        <f t="shared" si="9"/>
        <v>#DIV/0!</v>
      </c>
      <c r="E47" s="2266">
        <v>0</v>
      </c>
      <c r="F47" s="2267">
        <v>0</v>
      </c>
      <c r="G47" s="2268">
        <v>0</v>
      </c>
      <c r="H47" s="2267">
        <v>0</v>
      </c>
      <c r="I47" s="2268">
        <v>0</v>
      </c>
      <c r="J47" s="2268">
        <v>0</v>
      </c>
      <c r="K47" s="2268">
        <v>0</v>
      </c>
      <c r="L47" s="2267">
        <v>0</v>
      </c>
      <c r="M47" s="2268">
        <v>0</v>
      </c>
      <c r="N47" s="2267">
        <v>0</v>
      </c>
      <c r="O47" s="2268">
        <v>0</v>
      </c>
      <c r="P47" s="687">
        <v>0</v>
      </c>
      <c r="Q47" s="2207">
        <f t="shared" ref="Q47:Q54" si="12">SUM(E47:P47)</f>
        <v>0</v>
      </c>
      <c r="AH47" s="2272"/>
      <c r="AI47" s="2287" t="s">
        <v>2543</v>
      </c>
      <c r="AJ47" s="2291"/>
      <c r="AK47" s="2292"/>
      <c r="AL47" s="2292"/>
      <c r="AM47" s="2293"/>
      <c r="AN47" s="2291"/>
      <c r="AO47" s="2292"/>
      <c r="AP47" s="2292"/>
      <c r="AQ47" s="2293"/>
      <c r="AR47" s="2291"/>
      <c r="AS47" s="2292"/>
      <c r="AT47" s="2292"/>
      <c r="AU47" s="2292"/>
      <c r="AV47" s="2293"/>
      <c r="AW47" s="2291"/>
      <c r="AX47" s="2292"/>
      <c r="AY47" s="2292"/>
      <c r="AZ47" s="2293"/>
      <c r="BA47" s="2291"/>
      <c r="BB47" s="2292"/>
      <c r="BC47" s="2292"/>
      <c r="BD47" s="2293"/>
      <c r="BE47" s="2291"/>
      <c r="BF47" s="2292"/>
      <c r="BG47" s="2292"/>
      <c r="BH47" s="2292"/>
      <c r="BI47" s="2293"/>
      <c r="BJ47" s="2291"/>
      <c r="BK47" s="2292"/>
      <c r="BL47" s="2292"/>
      <c r="BM47" s="2293"/>
      <c r="BN47" s="2291"/>
      <c r="BO47" s="2292"/>
      <c r="BP47" s="2292"/>
      <c r="BQ47" s="2293"/>
      <c r="BR47" s="2291"/>
      <c r="BS47" s="2292"/>
      <c r="BT47" s="2292"/>
      <c r="BU47" s="2292"/>
      <c r="BV47" s="2293"/>
      <c r="BW47" s="2291"/>
      <c r="BX47" s="2292"/>
      <c r="BY47" s="2292"/>
      <c r="BZ47" s="2293"/>
      <c r="CA47" s="2291"/>
      <c r="CB47" s="2292"/>
      <c r="CC47" s="2292"/>
      <c r="CD47" s="2293"/>
      <c r="CE47" s="2291"/>
      <c r="CF47" s="2292"/>
      <c r="CG47" s="2292"/>
      <c r="CH47" s="2292"/>
      <c r="CI47" s="2293"/>
    </row>
    <row r="48" spans="2:87" ht="15.75">
      <c r="B48" s="2287" t="s">
        <v>2544</v>
      </c>
      <c r="D48" s="685" t="e">
        <f t="shared" si="9"/>
        <v>#DIV/0!</v>
      </c>
      <c r="E48" s="2266">
        <v>0</v>
      </c>
      <c r="F48" s="2267">
        <v>0</v>
      </c>
      <c r="G48" s="2268">
        <v>0</v>
      </c>
      <c r="H48" s="2267">
        <v>0</v>
      </c>
      <c r="I48" s="2268">
        <v>0</v>
      </c>
      <c r="J48" s="2268">
        <v>0</v>
      </c>
      <c r="K48" s="2268">
        <v>0</v>
      </c>
      <c r="L48" s="2267">
        <v>0</v>
      </c>
      <c r="M48" s="2268">
        <v>0</v>
      </c>
      <c r="N48" s="2267">
        <v>0</v>
      </c>
      <c r="O48" s="2268">
        <v>0</v>
      </c>
      <c r="P48" s="687">
        <v>0</v>
      </c>
      <c r="Q48" s="2207">
        <f t="shared" si="12"/>
        <v>0</v>
      </c>
      <c r="AH48" s="2272"/>
      <c r="AI48" s="2287" t="s">
        <v>2544</v>
      </c>
      <c r="AJ48" s="1698"/>
      <c r="AK48" s="2294"/>
      <c r="AM48" s="2295"/>
      <c r="AN48" s="1698"/>
      <c r="AO48" s="2294"/>
      <c r="AQ48" s="2295"/>
      <c r="AR48" s="1698"/>
      <c r="AS48" s="2294"/>
      <c r="AU48" s="2294"/>
      <c r="AV48" s="2129"/>
      <c r="AW48" s="1698"/>
      <c r="AX48" s="2294"/>
      <c r="AZ48" s="2295"/>
      <c r="BA48" s="1698"/>
      <c r="BB48" s="2294"/>
      <c r="BD48" s="2295"/>
      <c r="BE48" s="1698"/>
      <c r="BI48" s="2129"/>
      <c r="BJ48" s="1698"/>
      <c r="BM48" s="2129"/>
      <c r="BN48" s="1698"/>
      <c r="BQ48" s="2129"/>
      <c r="BR48" s="1698"/>
      <c r="BV48" s="2129"/>
      <c r="BW48" s="1698"/>
      <c r="BZ48" s="2129"/>
      <c r="CA48" s="1698"/>
      <c r="CD48" s="2129"/>
      <c r="CE48" s="1698"/>
      <c r="CI48" s="2129"/>
    </row>
    <row r="49" spans="2:87" ht="15.75">
      <c r="B49" s="2287" t="s">
        <v>2545</v>
      </c>
      <c r="D49" s="685" t="e">
        <f t="shared" si="9"/>
        <v>#DIV/0!</v>
      </c>
      <c r="E49" s="2266">
        <v>0</v>
      </c>
      <c r="F49" s="2267">
        <v>0</v>
      </c>
      <c r="G49" s="2268">
        <v>0</v>
      </c>
      <c r="H49" s="2267">
        <v>0</v>
      </c>
      <c r="I49" s="2268">
        <v>0</v>
      </c>
      <c r="J49" s="2268">
        <v>0</v>
      </c>
      <c r="K49" s="2268">
        <v>0</v>
      </c>
      <c r="L49" s="2267">
        <v>0</v>
      </c>
      <c r="M49" s="2268">
        <v>0</v>
      </c>
      <c r="N49" s="2267">
        <v>0</v>
      </c>
      <c r="O49" s="2268">
        <v>0</v>
      </c>
      <c r="P49" s="687">
        <v>0</v>
      </c>
      <c r="Q49" s="2207">
        <f t="shared" si="12"/>
        <v>0</v>
      </c>
      <c r="AH49" s="2272"/>
      <c r="AI49" s="2287" t="s">
        <v>2545</v>
      </c>
      <c r="AJ49" s="1698"/>
      <c r="AK49" s="2294"/>
      <c r="AM49" s="2295"/>
      <c r="AN49" s="1698"/>
      <c r="AO49" s="2294"/>
      <c r="AQ49" s="2295"/>
      <c r="AR49" s="1698"/>
      <c r="AS49" s="2294"/>
      <c r="AU49" s="2294"/>
      <c r="AV49" s="2129"/>
      <c r="AW49" s="1698"/>
      <c r="AX49" s="2294"/>
      <c r="AZ49" s="2295"/>
      <c r="BA49" s="1698"/>
      <c r="BB49" s="2294"/>
      <c r="BD49" s="2295"/>
      <c r="BE49" s="1698"/>
      <c r="BI49" s="2129"/>
      <c r="BJ49" s="1698"/>
      <c r="BM49" s="2129"/>
      <c r="BN49" s="1698"/>
      <c r="BQ49" s="2129"/>
      <c r="BR49" s="1698"/>
      <c r="BV49" s="2129"/>
      <c r="BW49" s="1698"/>
      <c r="BZ49" s="2129"/>
      <c r="CA49" s="1698"/>
      <c r="CD49" s="2129"/>
      <c r="CE49" s="1698"/>
      <c r="CI49" s="2129"/>
    </row>
    <row r="50" spans="2:87" ht="15.75">
      <c r="B50" s="2287" t="s">
        <v>2546</v>
      </c>
      <c r="D50" s="685" t="e">
        <f t="shared" si="9"/>
        <v>#DIV/0!</v>
      </c>
      <c r="E50" s="2266">
        <v>0</v>
      </c>
      <c r="F50" s="2267">
        <v>0</v>
      </c>
      <c r="G50" s="2268">
        <v>0</v>
      </c>
      <c r="H50" s="2267">
        <v>0</v>
      </c>
      <c r="I50" s="2268">
        <v>0</v>
      </c>
      <c r="J50" s="2268">
        <v>0</v>
      </c>
      <c r="K50" s="2268">
        <v>0</v>
      </c>
      <c r="L50" s="2267">
        <v>0</v>
      </c>
      <c r="M50" s="2268">
        <v>0</v>
      </c>
      <c r="N50" s="2267">
        <v>0</v>
      </c>
      <c r="O50" s="2268">
        <v>0</v>
      </c>
      <c r="P50" s="687">
        <v>0</v>
      </c>
      <c r="Q50" s="2207">
        <f t="shared" si="12"/>
        <v>0</v>
      </c>
      <c r="AH50" s="2272"/>
      <c r="AI50" s="2287" t="s">
        <v>2546</v>
      </c>
      <c r="AJ50" s="1698"/>
      <c r="AM50" s="2129"/>
      <c r="AN50" s="1698"/>
      <c r="AQ50" s="2129"/>
      <c r="AR50" s="1698"/>
      <c r="AV50" s="2129"/>
      <c r="AW50" s="1698"/>
      <c r="AZ50" s="2129"/>
      <c r="BA50" s="1698"/>
      <c r="BD50" s="2129"/>
      <c r="BE50" s="1698"/>
      <c r="BI50" s="2129"/>
      <c r="BJ50" s="1698"/>
      <c r="BM50" s="2129"/>
      <c r="BN50" s="1698"/>
      <c r="BQ50" s="2129"/>
      <c r="BR50" s="1698"/>
      <c r="BV50" s="2129"/>
      <c r="BW50" s="1698"/>
      <c r="BZ50" s="2129"/>
      <c r="CA50" s="1698"/>
      <c r="CD50" s="2129"/>
      <c r="CE50" s="1698"/>
      <c r="CI50" s="2129"/>
    </row>
    <row r="51" spans="2:87" ht="15.75">
      <c r="B51" s="2280" t="s">
        <v>2547</v>
      </c>
      <c r="D51" s="685" t="e">
        <f t="shared" si="9"/>
        <v>#DIV/0!</v>
      </c>
      <c r="E51" s="2266">
        <v>0</v>
      </c>
      <c r="F51" s="2267">
        <v>0</v>
      </c>
      <c r="G51" s="2268">
        <v>0</v>
      </c>
      <c r="H51" s="2267">
        <v>0</v>
      </c>
      <c r="I51" s="2268">
        <v>0</v>
      </c>
      <c r="J51" s="2268">
        <v>0</v>
      </c>
      <c r="K51" s="2268">
        <v>0</v>
      </c>
      <c r="L51" s="2267">
        <v>0</v>
      </c>
      <c r="M51" s="2268">
        <v>0</v>
      </c>
      <c r="N51" s="2267">
        <v>0</v>
      </c>
      <c r="O51" s="2268">
        <v>0</v>
      </c>
      <c r="P51" s="687">
        <v>0</v>
      </c>
      <c r="Q51" s="2207">
        <f t="shared" si="12"/>
        <v>0</v>
      </c>
      <c r="AH51" s="2272"/>
      <c r="AI51" s="2280" t="s">
        <v>2547</v>
      </c>
      <c r="AJ51" s="1698"/>
      <c r="AM51" s="2129"/>
      <c r="AN51" s="1698"/>
      <c r="AQ51" s="2129"/>
      <c r="AR51" s="1698"/>
      <c r="AV51" s="2129"/>
      <c r="AW51" s="1698"/>
      <c r="AZ51" s="2129"/>
      <c r="BA51" s="1698"/>
      <c r="BD51" s="2129"/>
      <c r="BE51" s="1698"/>
      <c r="BI51" s="2129"/>
      <c r="BJ51" s="1698"/>
      <c r="BM51" s="2129"/>
      <c r="BN51" s="1698"/>
      <c r="BQ51" s="2129"/>
      <c r="BR51" s="1698"/>
      <c r="BV51" s="2129"/>
      <c r="BW51" s="1698"/>
      <c r="BZ51" s="2129"/>
      <c r="CA51" s="1698"/>
      <c r="CD51" s="2129"/>
      <c r="CE51" s="1698"/>
      <c r="CI51" s="2129"/>
    </row>
    <row r="52" spans="2:87" ht="15.75">
      <c r="B52" s="2287" t="s">
        <v>2548</v>
      </c>
      <c r="D52" s="685" t="e">
        <f t="shared" si="9"/>
        <v>#DIV/0!</v>
      </c>
      <c r="E52" s="2266">
        <v>0</v>
      </c>
      <c r="F52" s="2267">
        <v>0</v>
      </c>
      <c r="G52" s="2268">
        <v>0</v>
      </c>
      <c r="H52" s="2267">
        <v>0</v>
      </c>
      <c r="I52" s="2268">
        <v>0</v>
      </c>
      <c r="J52" s="2268">
        <v>0</v>
      </c>
      <c r="K52" s="2268">
        <v>0</v>
      </c>
      <c r="L52" s="2267">
        <v>0</v>
      </c>
      <c r="M52" s="2268">
        <v>0</v>
      </c>
      <c r="N52" s="2267">
        <v>0</v>
      </c>
      <c r="O52" s="2268">
        <v>0</v>
      </c>
      <c r="P52" s="687">
        <v>0</v>
      </c>
      <c r="Q52" s="2207">
        <f t="shared" si="12"/>
        <v>0</v>
      </c>
      <c r="AH52" s="2272"/>
      <c r="AI52" s="2287" t="s">
        <v>2548</v>
      </c>
      <c r="AJ52" s="1698"/>
      <c r="AM52" s="2129"/>
      <c r="AN52" s="1698"/>
      <c r="AQ52" s="2129"/>
      <c r="AR52" s="1698"/>
      <c r="AV52" s="2129"/>
      <c r="AW52" s="1698"/>
      <c r="AZ52" s="2129"/>
      <c r="BA52" s="1698"/>
      <c r="BD52" s="2129"/>
      <c r="BE52" s="1698"/>
      <c r="BI52" s="2129"/>
      <c r="BJ52" s="1698"/>
      <c r="BM52" s="2129"/>
      <c r="BN52" s="1698"/>
      <c r="BQ52" s="2129"/>
      <c r="BR52" s="1698"/>
      <c r="BV52" s="2129"/>
      <c r="BW52" s="1698"/>
      <c r="BZ52" s="2129"/>
      <c r="CA52" s="1698"/>
      <c r="CD52" s="2129"/>
      <c r="CE52" s="1698"/>
      <c r="CI52" s="2129"/>
    </row>
    <row r="53" spans="2:87" ht="15.75">
      <c r="B53" s="2287" t="s">
        <v>2549</v>
      </c>
      <c r="D53" s="685" t="e">
        <f t="shared" si="9"/>
        <v>#DIV/0!</v>
      </c>
      <c r="E53" s="2266">
        <v>0</v>
      </c>
      <c r="F53" s="2267">
        <v>0</v>
      </c>
      <c r="G53" s="2267">
        <v>0</v>
      </c>
      <c r="H53" s="2267">
        <v>0</v>
      </c>
      <c r="I53" s="2267">
        <v>0</v>
      </c>
      <c r="J53" s="2267">
        <v>0</v>
      </c>
      <c r="K53" s="2267">
        <v>0</v>
      </c>
      <c r="L53" s="2267">
        <v>0</v>
      </c>
      <c r="M53" s="2267">
        <v>0</v>
      </c>
      <c r="N53" s="2267">
        <v>0</v>
      </c>
      <c r="O53" s="2267">
        <v>0</v>
      </c>
      <c r="P53" s="2268">
        <v>0</v>
      </c>
      <c r="Q53" s="2207">
        <f t="shared" si="12"/>
        <v>0</v>
      </c>
      <c r="AH53" s="2272"/>
      <c r="AI53" s="2287" t="s">
        <v>2549</v>
      </c>
      <c r="AJ53" s="2296"/>
      <c r="AK53" s="2297"/>
      <c r="AL53" s="2297"/>
      <c r="AM53" s="2298"/>
      <c r="AN53" s="2296"/>
      <c r="AO53" s="2297"/>
      <c r="AP53" s="2297"/>
      <c r="AQ53" s="2298"/>
      <c r="AR53" s="2296"/>
      <c r="AS53" s="2297"/>
      <c r="AT53" s="2297"/>
      <c r="AU53" s="2297"/>
      <c r="AV53" s="2298"/>
      <c r="AW53" s="2296"/>
      <c r="AX53" s="2297"/>
      <c r="AY53" s="2297"/>
      <c r="AZ53" s="2298"/>
      <c r="BA53" s="2296"/>
      <c r="BB53" s="2297"/>
      <c r="BC53" s="2297"/>
      <c r="BD53" s="2298"/>
      <c r="BE53" s="2296"/>
      <c r="BF53" s="2297"/>
      <c r="BG53" s="2297"/>
      <c r="BH53" s="2297"/>
      <c r="BI53" s="2298"/>
      <c r="BJ53" s="2296"/>
      <c r="BK53" s="2297"/>
      <c r="BL53" s="2297"/>
      <c r="BM53" s="2298"/>
      <c r="BN53" s="2296"/>
      <c r="BO53" s="2297"/>
      <c r="BP53" s="2297"/>
      <c r="BQ53" s="2298"/>
      <c r="BR53" s="2296"/>
      <c r="BS53" s="2297"/>
      <c r="BT53" s="2297"/>
      <c r="BU53" s="2297"/>
      <c r="BV53" s="2298"/>
      <c r="BW53" s="2296"/>
      <c r="BX53" s="2297"/>
      <c r="BY53" s="2297"/>
      <c r="BZ53" s="2298"/>
      <c r="CA53" s="2296"/>
      <c r="CB53" s="2297"/>
      <c r="CC53" s="2297"/>
      <c r="CD53" s="2298"/>
      <c r="CE53" s="2296"/>
      <c r="CF53" s="2297"/>
      <c r="CG53" s="2297"/>
      <c r="CH53" s="2297"/>
      <c r="CI53" s="2298"/>
    </row>
    <row r="54" spans="2:87" ht="15.75">
      <c r="B54" s="2287" t="s">
        <v>2550</v>
      </c>
      <c r="D54" s="685" t="e">
        <f t="shared" si="9"/>
        <v>#DIV/0!</v>
      </c>
      <c r="E54" s="2266">
        <v>0</v>
      </c>
      <c r="F54" s="2267">
        <v>0</v>
      </c>
      <c r="G54" s="2268">
        <v>0</v>
      </c>
      <c r="H54" s="2267">
        <v>0</v>
      </c>
      <c r="I54" s="2268">
        <v>0</v>
      </c>
      <c r="J54" s="2268">
        <v>0</v>
      </c>
      <c r="K54" s="2268">
        <v>0</v>
      </c>
      <c r="L54" s="2267">
        <v>0</v>
      </c>
      <c r="M54" s="2268">
        <v>0</v>
      </c>
      <c r="N54" s="2268">
        <v>0</v>
      </c>
      <c r="O54" s="2268">
        <v>0</v>
      </c>
      <c r="P54" s="2268">
        <v>0</v>
      </c>
      <c r="Q54" s="2207">
        <f t="shared" si="12"/>
        <v>0</v>
      </c>
      <c r="AH54" s="2272"/>
      <c r="AI54" s="2287" t="s">
        <v>2550</v>
      </c>
      <c r="AJ54" s="1698"/>
      <c r="AM54" s="2129"/>
      <c r="AN54" s="1698"/>
      <c r="AQ54" s="2129"/>
      <c r="AR54" s="1698"/>
      <c r="AV54" s="2129"/>
      <c r="AW54" s="1698"/>
      <c r="AZ54" s="2129"/>
      <c r="BA54" s="1698"/>
      <c r="BD54" s="2129"/>
      <c r="BE54" s="1698"/>
      <c r="BI54" s="2129"/>
      <c r="BJ54" s="1698"/>
      <c r="BM54" s="2129"/>
      <c r="BN54" s="1698"/>
      <c r="BQ54" s="2129"/>
      <c r="BR54" s="1698"/>
      <c r="BV54" s="2129"/>
      <c r="BW54" s="1698"/>
      <c r="BZ54" s="2129"/>
      <c r="CA54" s="1698"/>
      <c r="CD54" s="2129"/>
      <c r="CE54" s="1698"/>
      <c r="CI54" s="2129"/>
    </row>
    <row r="55" spans="2:87" ht="15.75">
      <c r="B55" s="2287" t="s">
        <v>2551</v>
      </c>
      <c r="D55" s="685" t="e">
        <f t="shared" si="9"/>
        <v>#DIV/0!</v>
      </c>
      <c r="E55" s="2266">
        <v>0</v>
      </c>
      <c r="F55" s="2267">
        <v>0</v>
      </c>
      <c r="G55" s="2268">
        <v>0</v>
      </c>
      <c r="H55" s="2267">
        <v>0</v>
      </c>
      <c r="I55" s="2268">
        <v>0</v>
      </c>
      <c r="J55" s="2268">
        <v>0</v>
      </c>
      <c r="K55" s="2268">
        <v>0</v>
      </c>
      <c r="L55" s="2267">
        <v>0</v>
      </c>
      <c r="M55" s="2268">
        <v>0</v>
      </c>
      <c r="N55" s="2268">
        <v>0</v>
      </c>
      <c r="O55" s="2268">
        <v>0</v>
      </c>
      <c r="P55" s="2268">
        <v>0</v>
      </c>
      <c r="Q55" s="2207">
        <f t="shared" ref="Q55" si="13">SUM(E55:P55)</f>
        <v>0</v>
      </c>
      <c r="AH55" s="2272"/>
      <c r="AI55" s="2287" t="s">
        <v>2551</v>
      </c>
      <c r="AJ55" s="1698"/>
      <c r="AM55" s="2129"/>
      <c r="AN55" s="1698"/>
      <c r="AQ55" s="2129"/>
      <c r="AR55" s="1698"/>
      <c r="AV55" s="2129"/>
      <c r="AW55" s="1698"/>
      <c r="AZ55" s="2129"/>
      <c r="BA55" s="1698"/>
      <c r="BD55" s="2129"/>
      <c r="BE55" s="1698"/>
      <c r="BI55" s="2129"/>
      <c r="BJ55" s="1698"/>
      <c r="BM55" s="2129"/>
      <c r="BN55" s="1698"/>
      <c r="BQ55" s="2129"/>
      <c r="BR55" s="1698"/>
      <c r="BV55" s="2129"/>
      <c r="BW55" s="1698"/>
      <c r="BZ55" s="2129"/>
      <c r="CA55" s="1698"/>
      <c r="CD55" s="2129"/>
      <c r="CE55" s="1698"/>
      <c r="CI55" s="2129"/>
    </row>
    <row r="56" spans="2:87" ht="15.75">
      <c r="B56" s="2287" t="s">
        <v>2552</v>
      </c>
      <c r="D56" s="685" t="e">
        <f t="shared" si="9"/>
        <v>#DIV/0!</v>
      </c>
      <c r="E56" s="2266">
        <v>0</v>
      </c>
      <c r="F56" s="2267">
        <v>0</v>
      </c>
      <c r="G56" s="2268">
        <v>0</v>
      </c>
      <c r="H56" s="2267">
        <v>0</v>
      </c>
      <c r="I56" s="2268">
        <v>0</v>
      </c>
      <c r="J56" s="2268">
        <v>0</v>
      </c>
      <c r="K56" s="2268">
        <v>0</v>
      </c>
      <c r="L56" s="2267">
        <v>0</v>
      </c>
      <c r="M56" s="2268">
        <v>0</v>
      </c>
      <c r="N56" s="2268">
        <v>0</v>
      </c>
      <c r="O56" s="2268">
        <v>0</v>
      </c>
      <c r="P56" s="2268">
        <v>0</v>
      </c>
      <c r="Q56" s="2207">
        <f t="shared" ref="Q56" si="14">SUM(E56:P56)</f>
        <v>0</v>
      </c>
      <c r="AH56" s="2272"/>
      <c r="AI56" s="2287" t="s">
        <v>2552</v>
      </c>
      <c r="AJ56" s="1698"/>
      <c r="AM56" s="2129"/>
      <c r="AN56" s="1698"/>
      <c r="AQ56" s="2129"/>
      <c r="AR56" s="1698"/>
      <c r="AV56" s="2129"/>
      <c r="AW56" s="1698"/>
      <c r="AZ56" s="2129"/>
      <c r="BA56" s="1698"/>
      <c r="BD56" s="2129"/>
      <c r="BE56" s="1698"/>
      <c r="BI56" s="2129"/>
      <c r="BJ56" s="1698"/>
      <c r="BM56" s="2129"/>
      <c r="BN56" s="1698"/>
      <c r="BQ56" s="2129"/>
      <c r="BR56" s="1698"/>
      <c r="BV56" s="2129"/>
      <c r="BW56" s="1698"/>
      <c r="BZ56" s="2129"/>
      <c r="CA56" s="1698"/>
      <c r="CD56" s="2129"/>
      <c r="CE56" s="1698"/>
      <c r="CI56" s="2129"/>
    </row>
    <row r="57" spans="2:87" ht="15.75">
      <c r="B57" s="2280" t="s">
        <v>2553</v>
      </c>
      <c r="D57" s="685" t="e">
        <f t="shared" si="9"/>
        <v>#DIV/0!</v>
      </c>
      <c r="E57" s="2266">
        <v>0</v>
      </c>
      <c r="F57" s="2267">
        <v>0</v>
      </c>
      <c r="G57" s="2268">
        <v>0</v>
      </c>
      <c r="H57" s="2267">
        <v>0</v>
      </c>
      <c r="I57" s="2268">
        <v>0</v>
      </c>
      <c r="J57" s="2268">
        <v>0</v>
      </c>
      <c r="K57" s="2268">
        <v>0</v>
      </c>
      <c r="L57" s="2267">
        <v>0</v>
      </c>
      <c r="M57" s="2268">
        <v>0</v>
      </c>
      <c r="N57" s="2268">
        <v>0</v>
      </c>
      <c r="O57" s="2268">
        <v>0</v>
      </c>
      <c r="P57" s="2268">
        <v>0</v>
      </c>
      <c r="Q57" s="2207">
        <f t="shared" ref="Q57:Q66" si="15">SUM(E57:P57)</f>
        <v>0</v>
      </c>
      <c r="AH57" s="2272"/>
      <c r="AI57" s="2280" t="s">
        <v>2553</v>
      </c>
      <c r="AJ57" s="1698"/>
      <c r="AM57" s="2129"/>
      <c r="AN57" s="1698"/>
      <c r="AQ57" s="2129"/>
      <c r="AR57" s="1698"/>
      <c r="AV57" s="2129"/>
      <c r="AW57" s="1698"/>
      <c r="AZ57" s="2129"/>
      <c r="BA57" s="1698"/>
      <c r="BD57" s="2129"/>
      <c r="BE57" s="1698"/>
      <c r="BI57" s="2129"/>
      <c r="BJ57" s="1698"/>
      <c r="BM57" s="2129"/>
      <c r="BN57" s="1698"/>
      <c r="BQ57" s="2129"/>
      <c r="BR57" s="1698"/>
      <c r="BV57" s="2129"/>
      <c r="BW57" s="1698"/>
      <c r="BZ57" s="2129"/>
      <c r="CA57" s="1698"/>
      <c r="CD57" s="2129"/>
      <c r="CE57" s="1698"/>
      <c r="CI57" s="2129"/>
    </row>
    <row r="58" spans="2:87" ht="15.75">
      <c r="B58" s="2287" t="s">
        <v>2554</v>
      </c>
      <c r="D58" s="685" t="e">
        <f t="shared" si="9"/>
        <v>#DIV/0!</v>
      </c>
      <c r="E58" s="2266">
        <v>0</v>
      </c>
      <c r="F58" s="2267">
        <v>0</v>
      </c>
      <c r="G58" s="2268">
        <v>0</v>
      </c>
      <c r="H58" s="2267">
        <v>0</v>
      </c>
      <c r="I58" s="2268">
        <v>0</v>
      </c>
      <c r="J58" s="2268">
        <v>0</v>
      </c>
      <c r="K58" s="2268">
        <v>0</v>
      </c>
      <c r="L58" s="2267">
        <v>0</v>
      </c>
      <c r="M58" s="2268">
        <v>0</v>
      </c>
      <c r="N58" s="2268">
        <v>0</v>
      </c>
      <c r="O58" s="2268">
        <v>0</v>
      </c>
      <c r="P58" s="2268">
        <v>0</v>
      </c>
      <c r="Q58" s="2207">
        <f t="shared" si="15"/>
        <v>0</v>
      </c>
      <c r="AH58" s="2272"/>
      <c r="AI58" s="2287" t="s">
        <v>2554</v>
      </c>
      <c r="AJ58" s="1698"/>
      <c r="AM58" s="2129"/>
      <c r="AN58" s="1698"/>
      <c r="AQ58" s="2129"/>
      <c r="AR58" s="1698"/>
      <c r="AV58" s="2129"/>
      <c r="AW58" s="1698"/>
      <c r="AZ58" s="2129"/>
      <c r="BA58" s="1698"/>
      <c r="BD58" s="2129"/>
      <c r="BE58" s="1698"/>
      <c r="BI58" s="2129"/>
      <c r="BJ58" s="1698"/>
      <c r="BM58" s="2129"/>
      <c r="BN58" s="1698"/>
      <c r="BQ58" s="2129"/>
      <c r="BR58" s="1698"/>
      <c r="BV58" s="2129"/>
      <c r="BW58" s="1698"/>
      <c r="BZ58" s="2129"/>
      <c r="CA58" s="1698"/>
      <c r="CD58" s="2129"/>
      <c r="CE58" s="1698"/>
      <c r="CI58" s="2129"/>
    </row>
    <row r="59" spans="2:87" ht="15.75">
      <c r="B59" s="2280" t="s">
        <v>2555</v>
      </c>
      <c r="D59" s="685" t="e">
        <f t="shared" si="9"/>
        <v>#DIV/0!</v>
      </c>
      <c r="E59" s="2266">
        <v>0</v>
      </c>
      <c r="F59" s="2267">
        <v>0</v>
      </c>
      <c r="G59" s="2268">
        <v>0</v>
      </c>
      <c r="H59" s="2267">
        <v>0</v>
      </c>
      <c r="I59" s="2268">
        <v>0</v>
      </c>
      <c r="J59" s="2268">
        <v>0</v>
      </c>
      <c r="K59" s="2268">
        <v>0</v>
      </c>
      <c r="L59" s="2267">
        <v>0</v>
      </c>
      <c r="M59" s="2268">
        <v>0</v>
      </c>
      <c r="N59" s="2268">
        <v>0</v>
      </c>
      <c r="O59" s="2268">
        <v>0</v>
      </c>
      <c r="P59" s="2268">
        <v>0</v>
      </c>
      <c r="Q59" s="2207">
        <f t="shared" si="15"/>
        <v>0</v>
      </c>
      <c r="AH59" s="2272"/>
      <c r="AI59" s="2280" t="s">
        <v>2555</v>
      </c>
      <c r="AJ59" s="1698"/>
      <c r="AM59" s="2129"/>
      <c r="AN59" s="1698"/>
      <c r="AQ59" s="2129"/>
      <c r="AR59" s="1698"/>
      <c r="AV59" s="2129"/>
      <c r="AW59" s="1698"/>
      <c r="AZ59" s="2129"/>
      <c r="BA59" s="1698"/>
      <c r="BD59" s="2129"/>
      <c r="BE59" s="1698"/>
      <c r="BI59" s="2129"/>
      <c r="BJ59" s="1698"/>
      <c r="BM59" s="2129"/>
      <c r="BN59" s="1698"/>
      <c r="BQ59" s="2129"/>
      <c r="BR59" s="1698"/>
      <c r="BV59" s="2129"/>
      <c r="BW59" s="1698"/>
      <c r="BZ59" s="2129"/>
      <c r="CA59" s="1698"/>
      <c r="CD59" s="2129"/>
      <c r="CE59" s="1698"/>
      <c r="CI59" s="2129"/>
    </row>
    <row r="60" spans="2:87" ht="15.75">
      <c r="B60" s="2280" t="s">
        <v>2567</v>
      </c>
      <c r="D60" s="685" t="e">
        <f t="shared" si="9"/>
        <v>#DIV/0!</v>
      </c>
      <c r="E60" s="2266">
        <v>0</v>
      </c>
      <c r="F60" s="2267">
        <v>0</v>
      </c>
      <c r="G60" s="2268">
        <v>0</v>
      </c>
      <c r="H60" s="2267">
        <v>0</v>
      </c>
      <c r="I60" s="2268">
        <v>0</v>
      </c>
      <c r="J60" s="2268">
        <v>0</v>
      </c>
      <c r="K60" s="2268">
        <v>0</v>
      </c>
      <c r="L60" s="2267">
        <v>0</v>
      </c>
      <c r="M60" s="2268">
        <v>0</v>
      </c>
      <c r="N60" s="2268">
        <v>0</v>
      </c>
      <c r="O60" s="2268">
        <v>0</v>
      </c>
      <c r="P60" s="2268">
        <v>0</v>
      </c>
      <c r="Q60" s="2207">
        <f t="shared" ref="Q60" si="16">SUM(E60:P60)</f>
        <v>0</v>
      </c>
      <c r="AH60" s="2272"/>
      <c r="AI60" s="2280"/>
      <c r="AJ60" s="1698"/>
      <c r="AM60" s="2129"/>
      <c r="AN60" s="1698"/>
      <c r="AQ60" s="2129"/>
      <c r="AR60" s="1698"/>
      <c r="AV60" s="2129"/>
      <c r="AW60" s="1698"/>
      <c r="AZ60" s="2129"/>
      <c r="BA60" s="1698"/>
      <c r="BD60" s="2129"/>
      <c r="BE60" s="1698"/>
      <c r="BI60" s="2129"/>
      <c r="BJ60" s="1698"/>
      <c r="BM60" s="2129"/>
      <c r="BN60" s="1698"/>
      <c r="BQ60" s="2129"/>
      <c r="BR60" s="1698"/>
      <c r="BV60" s="2129"/>
      <c r="BW60" s="1698"/>
      <c r="BZ60" s="2129"/>
      <c r="CA60" s="1698"/>
      <c r="CD60" s="2129"/>
      <c r="CE60" s="1698"/>
      <c r="CI60" s="2129"/>
    </row>
    <row r="61" spans="2:87" ht="15.75">
      <c r="B61" s="2287" t="s">
        <v>2556</v>
      </c>
      <c r="D61" s="685" t="e">
        <f t="shared" si="9"/>
        <v>#DIV/0!</v>
      </c>
      <c r="E61" s="2266">
        <v>0</v>
      </c>
      <c r="F61" s="2267">
        <v>0</v>
      </c>
      <c r="G61" s="2268">
        <v>0</v>
      </c>
      <c r="H61" s="2267">
        <v>0</v>
      </c>
      <c r="I61" s="2268">
        <v>0</v>
      </c>
      <c r="J61" s="2268">
        <v>0</v>
      </c>
      <c r="K61" s="2268">
        <v>0</v>
      </c>
      <c r="L61" s="2267">
        <v>0</v>
      </c>
      <c r="M61" s="2268">
        <v>0</v>
      </c>
      <c r="N61" s="2268">
        <v>0</v>
      </c>
      <c r="O61" s="2268">
        <v>0</v>
      </c>
      <c r="P61" s="2268">
        <v>0</v>
      </c>
      <c r="Q61" s="2207">
        <f t="shared" si="15"/>
        <v>0</v>
      </c>
      <c r="AH61" s="2272"/>
      <c r="AI61" s="2287" t="s">
        <v>2556</v>
      </c>
      <c r="AJ61" s="1698"/>
      <c r="AM61" s="2129"/>
      <c r="AN61" s="1698"/>
      <c r="AQ61" s="2129"/>
      <c r="AR61" s="1698"/>
      <c r="AV61" s="2129"/>
      <c r="AW61" s="1698"/>
      <c r="AZ61" s="2129"/>
      <c r="BA61" s="1698"/>
      <c r="BD61" s="2129"/>
      <c r="BE61" s="1698"/>
      <c r="BI61" s="2129"/>
      <c r="BJ61" s="1698"/>
      <c r="BM61" s="2129"/>
      <c r="BN61" s="1698"/>
      <c r="BQ61" s="2129"/>
      <c r="BR61" s="1698"/>
      <c r="BV61" s="2129"/>
      <c r="BW61" s="1698"/>
      <c r="BZ61" s="2129"/>
      <c r="CA61" s="1698"/>
      <c r="CD61" s="2129"/>
      <c r="CE61" s="1698"/>
      <c r="CI61" s="2129"/>
    </row>
    <row r="62" spans="2:87" ht="15.75">
      <c r="B62" s="2287" t="s">
        <v>2557</v>
      </c>
      <c r="D62" s="685" t="e">
        <f t="shared" si="9"/>
        <v>#DIV/0!</v>
      </c>
      <c r="E62" s="2266">
        <v>0</v>
      </c>
      <c r="F62" s="2267">
        <v>0</v>
      </c>
      <c r="G62" s="2268">
        <v>0</v>
      </c>
      <c r="H62" s="2267">
        <v>0</v>
      </c>
      <c r="I62" s="2268">
        <v>0</v>
      </c>
      <c r="J62" s="2268">
        <v>0</v>
      </c>
      <c r="K62" s="2268">
        <v>0</v>
      </c>
      <c r="L62" s="2267">
        <v>0</v>
      </c>
      <c r="M62" s="2268">
        <v>0</v>
      </c>
      <c r="N62" s="2268">
        <v>0</v>
      </c>
      <c r="O62" s="2268">
        <v>0</v>
      </c>
      <c r="P62" s="2268">
        <v>0</v>
      </c>
      <c r="Q62" s="2207">
        <f t="shared" si="15"/>
        <v>0</v>
      </c>
      <c r="AH62" s="2272"/>
      <c r="AI62" s="2287" t="s">
        <v>2557</v>
      </c>
      <c r="AJ62" s="1698"/>
      <c r="AM62" s="2129"/>
      <c r="AN62" s="1698"/>
      <c r="AQ62" s="2129"/>
      <c r="AR62" s="1698"/>
      <c r="AV62" s="2129"/>
      <c r="AW62" s="1698"/>
      <c r="AZ62" s="2129"/>
      <c r="BA62" s="1698"/>
      <c r="BD62" s="2129"/>
      <c r="BE62" s="1698"/>
      <c r="BI62" s="2129"/>
      <c r="BJ62" s="1698"/>
      <c r="BM62" s="2129"/>
      <c r="BN62" s="1698"/>
      <c r="BQ62" s="2129"/>
      <c r="BR62" s="1698"/>
      <c r="BV62" s="2129"/>
      <c r="BW62" s="1698"/>
      <c r="BZ62" s="2129"/>
      <c r="CA62" s="1698"/>
      <c r="CD62" s="2129"/>
      <c r="CE62" s="1698"/>
      <c r="CI62" s="2129"/>
    </row>
    <row r="63" spans="2:87" ht="15.75">
      <c r="B63" s="2280" t="s">
        <v>2558</v>
      </c>
      <c r="D63" s="685" t="e">
        <f t="shared" si="9"/>
        <v>#DIV/0!</v>
      </c>
      <c r="E63" s="2266">
        <v>0</v>
      </c>
      <c r="F63" s="2267">
        <v>0</v>
      </c>
      <c r="G63" s="2268">
        <v>0</v>
      </c>
      <c r="H63" s="2267">
        <v>0</v>
      </c>
      <c r="I63" s="2268">
        <v>0</v>
      </c>
      <c r="J63" s="2268">
        <v>0</v>
      </c>
      <c r="K63" s="2268">
        <v>0</v>
      </c>
      <c r="L63" s="2267">
        <v>0</v>
      </c>
      <c r="M63" s="2268">
        <v>0</v>
      </c>
      <c r="N63" s="2268">
        <v>0</v>
      </c>
      <c r="O63" s="2268">
        <v>0</v>
      </c>
      <c r="P63" s="2268">
        <v>0</v>
      </c>
      <c r="Q63" s="2207">
        <f t="shared" si="15"/>
        <v>0</v>
      </c>
      <c r="AH63" s="2272"/>
      <c r="AI63" s="2280" t="s">
        <v>2558</v>
      </c>
      <c r="AJ63" s="1698"/>
      <c r="AM63" s="2129"/>
      <c r="AN63" s="1698"/>
      <c r="AQ63" s="2129"/>
      <c r="AR63" s="1698"/>
      <c r="AV63" s="2129"/>
      <c r="AW63" s="1698"/>
      <c r="AZ63" s="2129"/>
      <c r="BA63" s="1698"/>
      <c r="BD63" s="2129"/>
      <c r="BE63" s="1698"/>
      <c r="BI63" s="2129"/>
      <c r="BJ63" s="1698"/>
      <c r="BM63" s="2129"/>
      <c r="BN63" s="1698"/>
      <c r="BQ63" s="2129"/>
      <c r="BR63" s="1698"/>
      <c r="BV63" s="2129"/>
      <c r="BW63" s="1698"/>
      <c r="BZ63" s="2129"/>
      <c r="CA63" s="1698"/>
      <c r="CD63" s="2129"/>
      <c r="CE63" s="1698"/>
      <c r="CI63" s="2129"/>
    </row>
    <row r="64" spans="2:87" ht="15.75">
      <c r="B64" s="2280" t="s">
        <v>2559</v>
      </c>
      <c r="D64" s="685" t="e">
        <f t="shared" si="9"/>
        <v>#DIV/0!</v>
      </c>
      <c r="E64" s="2266">
        <v>0</v>
      </c>
      <c r="F64" s="2267">
        <v>0</v>
      </c>
      <c r="G64" s="2268">
        <v>0</v>
      </c>
      <c r="H64" s="2267">
        <v>0</v>
      </c>
      <c r="I64" s="2268">
        <v>0</v>
      </c>
      <c r="J64" s="2268">
        <v>0</v>
      </c>
      <c r="K64" s="2268">
        <v>0</v>
      </c>
      <c r="L64" s="2267">
        <v>0</v>
      </c>
      <c r="M64" s="2268">
        <v>0</v>
      </c>
      <c r="N64" s="2268">
        <v>0</v>
      </c>
      <c r="O64" s="2268">
        <v>0</v>
      </c>
      <c r="P64" s="2268">
        <v>0</v>
      </c>
      <c r="Q64" s="2207">
        <f t="shared" si="15"/>
        <v>0</v>
      </c>
      <c r="AH64" s="2272"/>
      <c r="AI64" s="2280" t="s">
        <v>2559</v>
      </c>
      <c r="AJ64" s="1698"/>
      <c r="AM64" s="2129"/>
      <c r="AN64" s="1698"/>
      <c r="AQ64" s="2129"/>
      <c r="AR64" s="1698"/>
      <c r="AV64" s="2129"/>
      <c r="AW64" s="1698"/>
      <c r="AZ64" s="2129"/>
      <c r="BA64" s="1698"/>
      <c r="BD64" s="2129"/>
      <c r="BE64" s="1698"/>
      <c r="BI64" s="2129"/>
      <c r="BJ64" s="1698"/>
      <c r="BM64" s="2129"/>
      <c r="BN64" s="1698"/>
      <c r="BQ64" s="2129"/>
      <c r="BR64" s="1698"/>
      <c r="BV64" s="2129"/>
      <c r="BW64" s="1698"/>
      <c r="BZ64" s="2129"/>
      <c r="CA64" s="1698"/>
      <c r="CD64" s="2129"/>
      <c r="CE64" s="1698"/>
      <c r="CI64" s="2129"/>
    </row>
    <row r="65" spans="2:87" ht="15.75">
      <c r="B65" s="2280" t="s">
        <v>2560</v>
      </c>
      <c r="D65" s="685" t="e">
        <f t="shared" si="9"/>
        <v>#DIV/0!</v>
      </c>
      <c r="E65" s="2266">
        <v>0</v>
      </c>
      <c r="F65" s="2267">
        <v>0</v>
      </c>
      <c r="G65" s="2268">
        <v>0</v>
      </c>
      <c r="H65" s="2267">
        <v>0</v>
      </c>
      <c r="I65" s="2268">
        <v>0</v>
      </c>
      <c r="J65" s="2268">
        <v>0</v>
      </c>
      <c r="K65" s="2268">
        <v>0</v>
      </c>
      <c r="L65" s="2267">
        <v>0</v>
      </c>
      <c r="M65" s="2268">
        <v>0</v>
      </c>
      <c r="N65" s="2268">
        <v>0</v>
      </c>
      <c r="O65" s="2268">
        <v>0</v>
      </c>
      <c r="P65" s="2268">
        <v>0</v>
      </c>
      <c r="Q65" s="2207">
        <f t="shared" si="15"/>
        <v>0</v>
      </c>
      <c r="AH65" s="2272"/>
      <c r="AI65" s="2280" t="s">
        <v>2560</v>
      </c>
      <c r="AJ65" s="1698"/>
      <c r="AM65" s="2129"/>
      <c r="AN65" s="1698"/>
      <c r="AQ65" s="2129"/>
      <c r="AR65" s="1698"/>
      <c r="AV65" s="2129"/>
      <c r="AW65" s="1698"/>
      <c r="AZ65" s="2129"/>
      <c r="BA65" s="1698"/>
      <c r="BD65" s="2129"/>
      <c r="BE65" s="1698"/>
      <c r="BI65" s="2129"/>
      <c r="BJ65" s="1698"/>
      <c r="BM65" s="2129"/>
      <c r="BN65" s="1698"/>
      <c r="BQ65" s="2129"/>
      <c r="BR65" s="1698"/>
      <c r="BV65" s="2129"/>
      <c r="BW65" s="1698"/>
      <c r="BZ65" s="2129"/>
      <c r="CA65" s="1698"/>
      <c r="CD65" s="2129"/>
      <c r="CE65" s="1698"/>
      <c r="CI65" s="2129"/>
    </row>
    <row r="66" spans="2:87" ht="30.75">
      <c r="B66" s="2280" t="s">
        <v>2561</v>
      </c>
      <c r="D66" s="685" t="e">
        <f t="shared" si="9"/>
        <v>#DIV/0!</v>
      </c>
      <c r="E66" s="2266">
        <v>0</v>
      </c>
      <c r="F66" s="2267">
        <v>0</v>
      </c>
      <c r="G66" s="2268">
        <v>0</v>
      </c>
      <c r="H66" s="2267">
        <v>0</v>
      </c>
      <c r="I66" s="2268">
        <v>0</v>
      </c>
      <c r="J66" s="2268">
        <v>0</v>
      </c>
      <c r="K66" s="2268">
        <v>0</v>
      </c>
      <c r="L66" s="2267">
        <v>0</v>
      </c>
      <c r="M66" s="2268">
        <v>0</v>
      </c>
      <c r="N66" s="2268">
        <v>0</v>
      </c>
      <c r="O66" s="2268">
        <v>0</v>
      </c>
      <c r="P66" s="2268">
        <v>0</v>
      </c>
      <c r="Q66" s="2207">
        <f t="shared" si="15"/>
        <v>0</v>
      </c>
      <c r="AH66" s="2272"/>
      <c r="AI66" s="2280" t="s">
        <v>2561</v>
      </c>
      <c r="AJ66" s="1698"/>
      <c r="AM66" s="2129"/>
      <c r="AN66" s="1698"/>
      <c r="AQ66" s="2129"/>
      <c r="AR66" s="1698"/>
      <c r="AV66" s="2129"/>
      <c r="AW66" s="1698"/>
      <c r="AZ66" s="2129"/>
      <c r="BA66" s="1698"/>
      <c r="BD66" s="2129"/>
      <c r="BE66" s="1698"/>
      <c r="BI66" s="2129"/>
      <c r="BJ66" s="1698"/>
      <c r="BM66" s="2129"/>
      <c r="BN66" s="1698"/>
      <c r="BQ66" s="2129"/>
      <c r="BR66" s="1698"/>
      <c r="BV66" s="2129"/>
      <c r="BW66" s="1698"/>
      <c r="BZ66" s="2129"/>
      <c r="CA66" s="1698"/>
      <c r="CD66" s="2129"/>
      <c r="CE66" s="1698"/>
      <c r="CI66" s="2129"/>
    </row>
    <row r="67" spans="2:87" ht="15.75">
      <c r="B67" s="2280" t="s">
        <v>2562</v>
      </c>
      <c r="D67" s="685" t="e">
        <f t="shared" si="9"/>
        <v>#DIV/0!</v>
      </c>
      <c r="E67" s="2266">
        <v>0</v>
      </c>
      <c r="F67" s="2267">
        <v>0</v>
      </c>
      <c r="G67" s="2268">
        <v>0</v>
      </c>
      <c r="H67" s="2267">
        <v>0</v>
      </c>
      <c r="I67" s="2268">
        <v>0</v>
      </c>
      <c r="J67" s="2268">
        <v>0</v>
      </c>
      <c r="K67" s="2268">
        <v>0</v>
      </c>
      <c r="L67" s="2267">
        <v>0</v>
      </c>
      <c r="M67" s="2268">
        <v>0</v>
      </c>
      <c r="N67" s="2268">
        <v>0</v>
      </c>
      <c r="O67" s="2268">
        <v>0</v>
      </c>
      <c r="P67" s="2268">
        <v>0</v>
      </c>
      <c r="Q67" s="2207">
        <f t="shared" ref="Q67" si="17">SUM(E67:P67)</f>
        <v>0</v>
      </c>
      <c r="AH67" s="2272"/>
      <c r="AI67" s="2280" t="s">
        <v>2562</v>
      </c>
      <c r="AJ67" s="1698"/>
      <c r="AM67" s="2129"/>
      <c r="AN67" s="1698"/>
      <c r="AQ67" s="2129"/>
      <c r="AR67" s="1698"/>
      <c r="AV67" s="2129"/>
      <c r="AW67" s="1698"/>
      <c r="AZ67" s="2129"/>
      <c r="BA67" s="1698"/>
      <c r="BD67" s="2129"/>
      <c r="BE67" s="1698"/>
      <c r="BI67" s="2129"/>
      <c r="BJ67" s="1698"/>
      <c r="BM67" s="2129"/>
      <c r="BN67" s="1698"/>
      <c r="BQ67" s="2129"/>
      <c r="BR67" s="1698"/>
      <c r="BV67" s="2129"/>
      <c r="BW67" s="1698"/>
      <c r="BZ67" s="2129"/>
      <c r="CA67" s="1698"/>
      <c r="CD67" s="2129"/>
      <c r="CE67" s="1698"/>
      <c r="CI67" s="2129"/>
    </row>
    <row r="68" spans="2:87" ht="15.75">
      <c r="B68" s="2287" t="s">
        <v>2563</v>
      </c>
      <c r="D68" s="685" t="e">
        <f t="shared" si="9"/>
        <v>#DIV/0!</v>
      </c>
      <c r="E68" s="2266">
        <v>0</v>
      </c>
      <c r="F68" s="2213">
        <v>0</v>
      </c>
      <c r="G68" s="2268">
        <v>0</v>
      </c>
      <c r="H68" s="2267">
        <v>0</v>
      </c>
      <c r="I68" s="2268">
        <v>0</v>
      </c>
      <c r="J68" s="2268">
        <v>0</v>
      </c>
      <c r="K68" s="2268">
        <v>0</v>
      </c>
      <c r="L68" s="2267">
        <v>0</v>
      </c>
      <c r="M68" s="2268">
        <v>0</v>
      </c>
      <c r="N68" s="2268">
        <v>0</v>
      </c>
      <c r="O68" s="2268">
        <v>0</v>
      </c>
      <c r="P68" s="2268">
        <v>0</v>
      </c>
      <c r="Q68" s="2207">
        <f t="shared" si="10"/>
        <v>0</v>
      </c>
      <c r="AH68" s="2272"/>
      <c r="AI68" s="2287" t="s">
        <v>2563</v>
      </c>
      <c r="AJ68" s="1698"/>
      <c r="AM68" s="2129"/>
      <c r="AN68" s="1698"/>
      <c r="AQ68" s="2129"/>
      <c r="AR68" s="1698"/>
      <c r="AV68" s="2129"/>
      <c r="AW68" s="1698"/>
      <c r="AZ68" s="2129"/>
      <c r="BA68" s="1698"/>
      <c r="BD68" s="2129"/>
      <c r="BE68" s="1698"/>
      <c r="BI68" s="2129"/>
      <c r="BJ68" s="1698"/>
      <c r="BM68" s="2129"/>
      <c r="BN68" s="1698"/>
      <c r="BQ68" s="2129"/>
      <c r="BR68" s="1698"/>
      <c r="BV68" s="2129"/>
      <c r="BW68" s="1698"/>
      <c r="BZ68" s="2129"/>
      <c r="CA68" s="1698"/>
      <c r="CD68" s="2129"/>
      <c r="CE68" s="1698"/>
      <c r="CI68" s="2129"/>
    </row>
    <row r="69" spans="2:87" ht="16.5" thickBot="1">
      <c r="B69" s="2299" t="s">
        <v>2564</v>
      </c>
      <c r="C69" s="2135"/>
      <c r="D69" s="685" t="e">
        <f t="shared" si="9"/>
        <v>#DIV/0!</v>
      </c>
      <c r="E69" s="2266">
        <v>0</v>
      </c>
      <c r="F69" s="2267">
        <v>0</v>
      </c>
      <c r="G69" s="2268">
        <v>0</v>
      </c>
      <c r="H69" s="2267">
        <v>0</v>
      </c>
      <c r="I69" s="2268">
        <v>0</v>
      </c>
      <c r="J69" s="2268">
        <v>0</v>
      </c>
      <c r="K69" s="2268">
        <v>0</v>
      </c>
      <c r="L69" s="2267">
        <v>0</v>
      </c>
      <c r="M69" s="2268">
        <v>0</v>
      </c>
      <c r="N69" s="2268">
        <v>0</v>
      </c>
      <c r="O69" s="2268">
        <v>0</v>
      </c>
      <c r="P69" s="2268">
        <v>0</v>
      </c>
      <c r="Q69" s="2207">
        <f t="shared" si="10"/>
        <v>0</v>
      </c>
      <c r="AH69" s="2272"/>
      <c r="AI69" s="2299" t="s">
        <v>2564</v>
      </c>
      <c r="AJ69" s="1698"/>
      <c r="AM69" s="2129"/>
      <c r="AN69" s="1698"/>
      <c r="AQ69" s="2129"/>
      <c r="AR69" s="1698"/>
      <c r="AV69" s="2129"/>
      <c r="AW69" s="1698"/>
      <c r="AZ69" s="2129"/>
      <c r="BA69" s="1698"/>
      <c r="BD69" s="2129"/>
      <c r="BE69" s="1698"/>
      <c r="BI69" s="2129"/>
      <c r="BJ69" s="1698"/>
      <c r="BM69" s="2129"/>
      <c r="BN69" s="1698"/>
      <c r="BQ69" s="2129"/>
      <c r="BR69" s="1698"/>
      <c r="BV69" s="2129"/>
      <c r="BW69" s="1698"/>
      <c r="BZ69" s="2129"/>
      <c r="CA69" s="1698"/>
      <c r="CD69" s="2129"/>
      <c r="CE69" s="1698"/>
      <c r="CI69" s="2129"/>
    </row>
    <row r="70" spans="2:87" ht="21" thickBot="1">
      <c r="B70" s="2225" t="s">
        <v>1136</v>
      </c>
      <c r="C70" s="2226"/>
      <c r="D70" s="686" t="e">
        <f t="shared" si="9"/>
        <v>#DIV/0!</v>
      </c>
      <c r="E70" s="2228">
        <f t="shared" ref="E70:P70" si="18">SUM(E42:E69)</f>
        <v>0</v>
      </c>
      <c r="F70" s="2228">
        <f t="shared" si="18"/>
        <v>0</v>
      </c>
      <c r="G70" s="2228">
        <f t="shared" si="18"/>
        <v>0</v>
      </c>
      <c r="H70" s="2228">
        <f t="shared" si="18"/>
        <v>0</v>
      </c>
      <c r="I70" s="2228">
        <f t="shared" si="18"/>
        <v>0</v>
      </c>
      <c r="J70" s="2228">
        <f t="shared" si="18"/>
        <v>0</v>
      </c>
      <c r="K70" s="2228">
        <f t="shared" si="18"/>
        <v>0</v>
      </c>
      <c r="L70" s="2228">
        <f t="shared" si="18"/>
        <v>0</v>
      </c>
      <c r="M70" s="2228">
        <f t="shared" si="18"/>
        <v>0</v>
      </c>
      <c r="N70" s="2228">
        <f t="shared" si="18"/>
        <v>0</v>
      </c>
      <c r="O70" s="2228">
        <f t="shared" si="18"/>
        <v>0</v>
      </c>
      <c r="P70" s="2228">
        <f t="shared" si="18"/>
        <v>0</v>
      </c>
      <c r="Q70" s="2228">
        <f t="shared" si="10"/>
        <v>0</v>
      </c>
      <c r="AH70" s="2272"/>
      <c r="AI70" s="2270" t="s">
        <v>603</v>
      </c>
      <c r="AJ70" s="2230"/>
      <c r="AK70" s="2155"/>
      <c r="AL70" s="2155"/>
      <c r="AM70" s="2231"/>
      <c r="AN70" s="2230"/>
      <c r="AO70" s="2155"/>
      <c r="AP70" s="2155"/>
      <c r="AQ70" s="2231"/>
      <c r="AR70" s="2230"/>
      <c r="AS70" s="2155"/>
      <c r="AT70" s="2155"/>
      <c r="AU70" s="2155"/>
      <c r="AV70" s="2231"/>
      <c r="AW70" s="823" t="s">
        <v>869</v>
      </c>
      <c r="AX70" s="2300"/>
      <c r="AY70" s="2300"/>
      <c r="AZ70" s="2301"/>
      <c r="BA70" s="2302"/>
      <c r="BB70" s="2300"/>
      <c r="BC70" s="2300"/>
      <c r="BD70" s="2301"/>
      <c r="BE70" s="2302"/>
      <c r="BF70" s="2300"/>
      <c r="BG70" s="2300"/>
      <c r="BH70" s="2300"/>
      <c r="BI70" s="2301"/>
      <c r="BJ70" s="2302"/>
      <c r="BK70" s="2300"/>
      <c r="BL70" s="2300"/>
      <c r="BM70" s="2301"/>
      <c r="BN70" s="2302"/>
      <c r="BO70" s="2300"/>
      <c r="BP70" s="2300"/>
      <c r="BQ70" s="2301"/>
      <c r="BR70" s="2302"/>
      <c r="BS70" s="2300"/>
      <c r="BT70" s="2300"/>
      <c r="BU70" s="2300"/>
      <c r="BV70" s="2301"/>
      <c r="BW70" s="2302"/>
      <c r="BX70" s="2300"/>
      <c r="BY70" s="2300"/>
      <c r="BZ70" s="2301"/>
      <c r="CA70" s="2302"/>
      <c r="CB70" s="2300"/>
      <c r="CC70" s="2300"/>
      <c r="CD70" s="2301"/>
      <c r="CE70" s="2302"/>
      <c r="CF70" s="2300"/>
      <c r="CG70" s="2300"/>
      <c r="CH70" s="2300"/>
      <c r="CI70" s="2301"/>
    </row>
    <row r="71" spans="2:87" ht="15.75">
      <c r="B71" s="24" t="s">
        <v>604</v>
      </c>
      <c r="C71" s="2196"/>
      <c r="D71" s="685"/>
      <c r="E71" s="2203"/>
      <c r="F71" s="2196"/>
      <c r="G71" s="2204"/>
      <c r="H71" s="2196"/>
      <c r="I71" s="2204"/>
      <c r="J71" s="2196"/>
      <c r="K71" s="2204"/>
      <c r="L71" s="2196"/>
      <c r="M71" s="2204"/>
      <c r="N71" s="2196"/>
      <c r="O71" s="2204"/>
      <c r="P71" s="2198"/>
      <c r="Q71" s="2207"/>
      <c r="AH71" s="2272"/>
      <c r="AI71" s="323" t="s">
        <v>604</v>
      </c>
      <c r="AJ71" s="1698"/>
      <c r="AM71" s="2129"/>
      <c r="AN71" s="1698"/>
      <c r="AQ71" s="2129"/>
      <c r="AR71" s="1698"/>
      <c r="AV71" s="2129"/>
      <c r="AW71" s="1698"/>
      <c r="AZ71" s="2129"/>
      <c r="BA71" s="1698"/>
      <c r="BD71" s="2129"/>
      <c r="BE71" s="1698"/>
      <c r="BI71" s="2129"/>
      <c r="BJ71" s="1698"/>
      <c r="BM71" s="2129"/>
      <c r="BN71" s="1698"/>
      <c r="BQ71" s="2129"/>
      <c r="BR71" s="1698"/>
      <c r="BV71" s="2129"/>
      <c r="BW71" s="1698"/>
      <c r="BZ71" s="2129"/>
      <c r="CA71" s="1698"/>
      <c r="CD71" s="2129"/>
      <c r="CE71" s="1698"/>
      <c r="CI71" s="2129"/>
    </row>
    <row r="72" spans="2:87" ht="15.75">
      <c r="B72" s="2250" t="s">
        <v>605</v>
      </c>
      <c r="D72" s="685" t="e">
        <f>SUM(Q72/$Q$121)</f>
        <v>#DIV/0!</v>
      </c>
      <c r="E72" s="2266">
        <v>0</v>
      </c>
      <c r="F72" s="2267">
        <v>0</v>
      </c>
      <c r="G72" s="2268">
        <v>0</v>
      </c>
      <c r="H72" s="2267">
        <v>0</v>
      </c>
      <c r="I72" s="2268">
        <v>0</v>
      </c>
      <c r="J72" s="2268">
        <v>0</v>
      </c>
      <c r="K72" s="2268">
        <v>0</v>
      </c>
      <c r="L72" s="2267">
        <v>0</v>
      </c>
      <c r="M72" s="2268">
        <v>0</v>
      </c>
      <c r="N72" s="2267">
        <v>0</v>
      </c>
      <c r="O72" s="2268">
        <v>0</v>
      </c>
      <c r="P72" s="687">
        <v>0</v>
      </c>
      <c r="Q72" s="2207">
        <f>SUM(E72:P72)</f>
        <v>0</v>
      </c>
      <c r="AH72" s="2272"/>
      <c r="AI72" s="2211" t="s">
        <v>605</v>
      </c>
      <c r="AJ72" s="1698"/>
      <c r="AM72" s="2129"/>
      <c r="AN72" s="1698"/>
      <c r="AQ72" s="2129"/>
      <c r="AR72" s="1698"/>
      <c r="AV72" s="2129"/>
      <c r="AW72" s="1698"/>
      <c r="AZ72" s="2129"/>
      <c r="BA72" s="1698"/>
      <c r="BD72" s="2129"/>
      <c r="BE72" s="1698"/>
      <c r="BI72" s="2129"/>
      <c r="BJ72" s="1698"/>
      <c r="BM72" s="2129"/>
      <c r="BN72" s="1698"/>
      <c r="BQ72" s="2129"/>
      <c r="BR72" s="1698"/>
      <c r="BV72" s="2129"/>
      <c r="BW72" s="1698"/>
      <c r="BZ72" s="2129"/>
      <c r="CA72" s="1698"/>
      <c r="CD72" s="2129"/>
      <c r="CE72" s="1698"/>
      <c r="CI72" s="2129"/>
    </row>
    <row r="73" spans="2:87" ht="15.75">
      <c r="B73" s="2250" t="s">
        <v>1655</v>
      </c>
      <c r="D73" s="685"/>
      <c r="E73" s="2266"/>
      <c r="F73" s="2267"/>
      <c r="G73" s="2268"/>
      <c r="H73" s="2267"/>
      <c r="I73" s="2268"/>
      <c r="J73" s="2268"/>
      <c r="K73" s="2268"/>
      <c r="L73" s="2267"/>
      <c r="M73" s="2268"/>
      <c r="N73" s="2267"/>
      <c r="O73" s="2268"/>
      <c r="P73" s="687"/>
      <c r="Q73" s="2207"/>
      <c r="AH73" s="2272"/>
      <c r="AI73" s="2211"/>
      <c r="AJ73" s="1698"/>
      <c r="AM73" s="2129"/>
      <c r="AN73" s="1698"/>
      <c r="AQ73" s="2129"/>
      <c r="AR73" s="1698"/>
      <c r="AV73" s="2129"/>
      <c r="AW73" s="1698"/>
      <c r="AZ73" s="2129"/>
      <c r="BA73" s="1698"/>
      <c r="BD73" s="2129"/>
      <c r="BE73" s="1698"/>
      <c r="BI73" s="2129"/>
      <c r="BJ73" s="1698"/>
      <c r="BM73" s="2129"/>
      <c r="BN73" s="1698"/>
      <c r="BQ73" s="2129"/>
      <c r="BR73" s="1698"/>
      <c r="BV73" s="2129"/>
      <c r="BW73" s="1698"/>
      <c r="BZ73" s="2129"/>
      <c r="CA73" s="1698"/>
      <c r="CD73" s="2129"/>
      <c r="CE73" s="1698"/>
      <c r="CI73" s="2129"/>
    </row>
    <row r="74" spans="2:87" ht="15.75">
      <c r="B74" s="2250" t="s">
        <v>606</v>
      </c>
      <c r="D74" s="685" t="e">
        <f>SUM(Q74/$Q$121)</f>
        <v>#DIV/0!</v>
      </c>
      <c r="E74" s="2266">
        <v>0</v>
      </c>
      <c r="F74" s="2267">
        <v>0</v>
      </c>
      <c r="G74" s="2268">
        <v>0</v>
      </c>
      <c r="H74" s="2267">
        <v>0</v>
      </c>
      <c r="I74" s="2268">
        <v>0</v>
      </c>
      <c r="J74" s="2268">
        <v>0</v>
      </c>
      <c r="K74" s="2268">
        <v>0</v>
      </c>
      <c r="L74" s="2267">
        <v>0</v>
      </c>
      <c r="M74" s="2268">
        <v>0</v>
      </c>
      <c r="N74" s="2267">
        <v>0</v>
      </c>
      <c r="O74" s="2268">
        <v>0</v>
      </c>
      <c r="P74" s="687">
        <v>0</v>
      </c>
      <c r="Q74" s="2207">
        <f>SUM(E74:P74)</f>
        <v>0</v>
      </c>
      <c r="AH74" s="2272"/>
      <c r="AI74" s="2211" t="s">
        <v>606</v>
      </c>
      <c r="AJ74" s="1698"/>
      <c r="AM74" s="2129"/>
      <c r="AN74" s="1698"/>
      <c r="AQ74" s="2129"/>
      <c r="AR74" s="1698"/>
      <c r="AV74" s="2129"/>
      <c r="AW74" s="1698"/>
      <c r="AZ74" s="2129"/>
      <c r="BA74" s="1698"/>
      <c r="BD74" s="2129"/>
      <c r="BE74" s="1698"/>
      <c r="BI74" s="2129"/>
      <c r="BJ74" s="1698"/>
      <c r="BM74" s="2129"/>
      <c r="BN74" s="1698"/>
      <c r="BQ74" s="2129"/>
      <c r="BR74" s="1698"/>
      <c r="BV74" s="2129"/>
      <c r="BW74" s="1698"/>
      <c r="BZ74" s="2129"/>
      <c r="CA74" s="1698"/>
      <c r="CD74" s="2129"/>
      <c r="CE74" s="1698"/>
      <c r="CI74" s="2129"/>
    </row>
    <row r="75" spans="2:87" ht="16.5" thickBot="1">
      <c r="B75" s="2303" t="s">
        <v>1659</v>
      </c>
      <c r="C75" s="2135"/>
      <c r="D75" s="685" t="e">
        <f>SUM(Q75/$Q$121)</f>
        <v>#DIV/0!</v>
      </c>
      <c r="E75" s="2266">
        <v>0</v>
      </c>
      <c r="F75" s="2267">
        <v>0</v>
      </c>
      <c r="G75" s="2268">
        <v>0</v>
      </c>
      <c r="H75" s="2267">
        <v>0</v>
      </c>
      <c r="I75" s="2268">
        <v>0</v>
      </c>
      <c r="J75" s="2268">
        <v>0</v>
      </c>
      <c r="K75" s="2268">
        <v>0</v>
      </c>
      <c r="L75" s="2267">
        <v>0</v>
      </c>
      <c r="M75" s="2268">
        <v>0</v>
      </c>
      <c r="N75" s="2267">
        <v>0</v>
      </c>
      <c r="O75" s="2268">
        <v>0</v>
      </c>
      <c r="P75" s="687">
        <v>0</v>
      </c>
      <c r="Q75" s="2207">
        <f>SUM(E75:P75)</f>
        <v>0</v>
      </c>
      <c r="AH75" s="2271"/>
      <c r="AI75" s="2279" t="s">
        <v>607</v>
      </c>
      <c r="AJ75" s="1698"/>
      <c r="AM75" s="2129"/>
      <c r="AN75" s="1698"/>
      <c r="AQ75" s="2129"/>
      <c r="AR75" s="1698"/>
      <c r="AV75" s="2129"/>
      <c r="AW75" s="1698"/>
      <c r="AZ75" s="2129"/>
      <c r="BA75" s="1698"/>
      <c r="BD75" s="2129"/>
      <c r="BE75" s="1698"/>
      <c r="BI75" s="2129"/>
      <c r="BJ75" s="1698"/>
      <c r="BM75" s="2129"/>
      <c r="BN75" s="1698"/>
      <c r="BQ75" s="2129"/>
      <c r="BR75" s="1698"/>
      <c r="BV75" s="2129"/>
      <c r="BW75" s="1698"/>
      <c r="BZ75" s="2129"/>
      <c r="CA75" s="1698"/>
      <c r="CD75" s="2129"/>
      <c r="CE75" s="1698"/>
      <c r="CI75" s="2129"/>
    </row>
    <row r="76" spans="2:87" ht="16.5" thickBot="1">
      <c r="B76" s="2225" t="s">
        <v>608</v>
      </c>
      <c r="C76" s="2226"/>
      <c r="D76" s="686" t="e">
        <f>SUM(Q76/$Q$121)</f>
        <v>#DIV/0!</v>
      </c>
      <c r="E76" s="2228">
        <f>SUM(E72:E75)</f>
        <v>0</v>
      </c>
      <c r="F76" s="2228">
        <f t="shared" ref="F76:P76" si="19">SUM(F72:F75)</f>
        <v>0</v>
      </c>
      <c r="G76" s="2228">
        <f t="shared" si="19"/>
        <v>0</v>
      </c>
      <c r="H76" s="2228">
        <f t="shared" si="19"/>
        <v>0</v>
      </c>
      <c r="I76" s="2228">
        <f t="shared" si="19"/>
        <v>0</v>
      </c>
      <c r="J76" s="2228">
        <f t="shared" si="19"/>
        <v>0</v>
      </c>
      <c r="K76" s="2228">
        <f t="shared" si="19"/>
        <v>0</v>
      </c>
      <c r="L76" s="2228">
        <f t="shared" si="19"/>
        <v>0</v>
      </c>
      <c r="M76" s="2228">
        <f t="shared" si="19"/>
        <v>0</v>
      </c>
      <c r="N76" s="2228">
        <f t="shared" si="19"/>
        <v>0</v>
      </c>
      <c r="O76" s="2228">
        <f t="shared" si="19"/>
        <v>0</v>
      </c>
      <c r="P76" s="2228">
        <f t="shared" si="19"/>
        <v>0</v>
      </c>
      <c r="Q76" s="2228">
        <f>SUM(E76:P76)</f>
        <v>0</v>
      </c>
      <c r="AH76" s="2271"/>
      <c r="AI76" s="2270" t="s">
        <v>608</v>
      </c>
      <c r="AJ76" s="2230"/>
      <c r="AK76" s="2155"/>
      <c r="AL76" s="2155"/>
      <c r="AM76" s="2231"/>
      <c r="AN76" s="2230"/>
      <c r="AO76" s="2155"/>
      <c r="AP76" s="2155"/>
      <c r="AQ76" s="2231"/>
      <c r="AR76" s="2230"/>
      <c r="AS76" s="2155"/>
      <c r="AT76" s="2155"/>
      <c r="AU76" s="2155"/>
      <c r="AV76" s="2231"/>
      <c r="AW76" s="2230"/>
      <c r="AX76" s="2155"/>
      <c r="AY76" s="2155"/>
      <c r="AZ76" s="2231"/>
      <c r="BA76" s="2230"/>
      <c r="BB76" s="2155"/>
      <c r="BC76" s="2155"/>
      <c r="BD76" s="2231"/>
      <c r="BE76" s="2230"/>
      <c r="BF76" s="2155"/>
      <c r="BG76" s="2155"/>
      <c r="BH76" s="2155"/>
      <c r="BI76" s="2231"/>
      <c r="BJ76" s="2230"/>
      <c r="BK76" s="2155"/>
      <c r="BL76" s="2155"/>
      <c r="BM76" s="2231"/>
      <c r="BN76" s="2230"/>
      <c r="BO76" s="2155"/>
      <c r="BP76" s="2155"/>
      <c r="BQ76" s="2231"/>
      <c r="BR76" s="2230"/>
      <c r="BS76" s="2155"/>
      <c r="BT76" s="2155"/>
      <c r="BU76" s="2155"/>
      <c r="BV76" s="2231"/>
      <c r="BW76" s="2230"/>
      <c r="BX76" s="2155"/>
      <c r="BY76" s="2155"/>
      <c r="BZ76" s="2231"/>
      <c r="CA76" s="2230"/>
      <c r="CB76" s="2155"/>
      <c r="CC76" s="2155"/>
      <c r="CD76" s="2231"/>
      <c r="CE76" s="2230"/>
      <c r="CF76" s="2155"/>
      <c r="CG76" s="2155"/>
      <c r="CH76" s="2155"/>
      <c r="CI76" s="2231"/>
    </row>
    <row r="77" spans="2:87" ht="15.75">
      <c r="B77" s="24" t="s">
        <v>609</v>
      </c>
      <c r="C77" s="2196"/>
      <c r="D77" s="685"/>
      <c r="E77" s="2203"/>
      <c r="F77" s="2204"/>
      <c r="G77" s="2204"/>
      <c r="H77" s="2196"/>
      <c r="I77" s="2204"/>
      <c r="J77" s="2196"/>
      <c r="K77" s="2204"/>
      <c r="L77" s="2196"/>
      <c r="M77" s="2204"/>
      <c r="N77" s="2196"/>
      <c r="O77" s="2204"/>
      <c r="P77" s="2198"/>
      <c r="Q77" s="2207"/>
      <c r="AH77" s="2272"/>
      <c r="AI77" s="323" t="s">
        <v>609</v>
      </c>
      <c r="AJ77" s="1698"/>
      <c r="AM77" s="2129"/>
      <c r="AN77" s="1698"/>
      <c r="AQ77" s="2129"/>
      <c r="AR77" s="1698"/>
      <c r="AV77" s="2129"/>
      <c r="AW77" s="1698"/>
      <c r="AZ77" s="2129"/>
      <c r="BA77" s="1698"/>
      <c r="BD77" s="2129"/>
      <c r="BE77" s="1698"/>
      <c r="BI77" s="2129"/>
      <c r="BJ77" s="1698"/>
      <c r="BM77" s="2129"/>
      <c r="BN77" s="1698"/>
      <c r="BQ77" s="2129"/>
      <c r="BR77" s="1698"/>
      <c r="BV77" s="2129"/>
      <c r="BW77" s="1698"/>
      <c r="BZ77" s="2129"/>
      <c r="CA77" s="1698"/>
      <c r="CD77" s="2129"/>
      <c r="CE77" s="1698"/>
      <c r="CI77" s="2129"/>
    </row>
    <row r="78" spans="2:87" ht="20.25">
      <c r="B78" s="2250" t="s">
        <v>610</v>
      </c>
      <c r="D78" s="685" t="e">
        <f>SUM(Q78/$Q$121)</f>
        <v>#DIV/0!</v>
      </c>
      <c r="E78" s="2209">
        <v>0</v>
      </c>
      <c r="F78" s="2213">
        <v>0</v>
      </c>
      <c r="G78" s="2268">
        <v>0</v>
      </c>
      <c r="H78" s="2267">
        <v>0</v>
      </c>
      <c r="I78" s="2268">
        <v>0</v>
      </c>
      <c r="J78" s="2268">
        <v>0</v>
      </c>
      <c r="K78" s="2268">
        <v>0</v>
      </c>
      <c r="L78" s="2267">
        <v>0</v>
      </c>
      <c r="M78" s="2268">
        <v>0</v>
      </c>
      <c r="N78" s="2267">
        <v>0</v>
      </c>
      <c r="O78" s="2268">
        <v>0</v>
      </c>
      <c r="P78" s="687">
        <v>0</v>
      </c>
      <c r="Q78" s="2207">
        <f>SUM(E78:P78)</f>
        <v>0</v>
      </c>
      <c r="AH78" s="2272"/>
      <c r="AI78" s="2211" t="s">
        <v>610</v>
      </c>
      <c r="AJ78" s="1698"/>
      <c r="AM78" s="2129"/>
      <c r="AN78" s="1698"/>
      <c r="AQ78" s="2129"/>
      <c r="AR78" s="972" t="s">
        <v>870</v>
      </c>
      <c r="AS78" s="973"/>
      <c r="AT78" s="973"/>
      <c r="AU78" s="973"/>
      <c r="AV78" s="974"/>
      <c r="AW78" s="1698"/>
      <c r="AZ78" s="2129"/>
      <c r="BA78" s="1698"/>
      <c r="BD78" s="2129"/>
      <c r="BE78" s="1698"/>
      <c r="BI78" s="2129"/>
      <c r="BJ78" s="1698"/>
      <c r="BM78" s="2129"/>
      <c r="BN78" s="1698"/>
      <c r="BQ78" s="2129"/>
      <c r="BR78" s="1698"/>
      <c r="BV78" s="2129"/>
      <c r="BW78" s="1698"/>
      <c r="BZ78" s="2129"/>
      <c r="CA78" s="1698"/>
      <c r="CD78" s="2129"/>
      <c r="CE78" s="1698"/>
      <c r="CI78" s="2129"/>
    </row>
    <row r="79" spans="2:87" ht="20.25">
      <c r="B79" s="2250" t="s">
        <v>2566</v>
      </c>
      <c r="D79" s="685"/>
      <c r="E79" s="2209"/>
      <c r="F79" s="2213"/>
      <c r="G79" s="2268"/>
      <c r="H79" s="2267"/>
      <c r="I79" s="2268"/>
      <c r="J79" s="2268"/>
      <c r="K79" s="2268"/>
      <c r="L79" s="2267"/>
      <c r="M79" s="2268"/>
      <c r="N79" s="2267"/>
      <c r="O79" s="2268"/>
      <c r="P79" s="687"/>
      <c r="Q79" s="2207"/>
      <c r="AH79" s="2272"/>
      <c r="AI79" s="2211"/>
      <c r="AJ79" s="1698"/>
      <c r="AM79" s="2129"/>
      <c r="AN79" s="1698"/>
      <c r="AQ79" s="2129"/>
      <c r="AR79" s="972"/>
      <c r="AS79" s="973"/>
      <c r="AT79" s="973"/>
      <c r="AU79" s="973"/>
      <c r="AV79" s="974"/>
      <c r="AW79" s="1698"/>
      <c r="AZ79" s="2129"/>
      <c r="BA79" s="1698"/>
      <c r="BD79" s="2129"/>
      <c r="BE79" s="1698"/>
      <c r="BI79" s="2129"/>
      <c r="BJ79" s="1698"/>
      <c r="BM79" s="2129"/>
      <c r="BN79" s="1698"/>
      <c r="BQ79" s="2129"/>
      <c r="BR79" s="1698"/>
      <c r="BV79" s="2129"/>
      <c r="BW79" s="1698"/>
      <c r="BZ79" s="2129"/>
      <c r="CA79" s="1698"/>
      <c r="CD79" s="2129"/>
      <c r="CE79" s="1698"/>
      <c r="CI79" s="2129"/>
    </row>
    <row r="80" spans="2:87" ht="15.75">
      <c r="B80" s="1304" t="s">
        <v>611</v>
      </c>
      <c r="D80" s="685" t="e">
        <f>SUM(Q80/$Q$121)</f>
        <v>#DIV/0!</v>
      </c>
      <c r="E80" s="2266">
        <v>0</v>
      </c>
      <c r="F80" s="2267">
        <v>0</v>
      </c>
      <c r="G80" s="2268">
        <v>0</v>
      </c>
      <c r="H80" s="2267">
        <v>0</v>
      </c>
      <c r="I80" s="2268">
        <v>0</v>
      </c>
      <c r="J80" s="2268">
        <v>0</v>
      </c>
      <c r="K80" s="2268">
        <v>0</v>
      </c>
      <c r="L80" s="2267">
        <v>0</v>
      </c>
      <c r="M80" s="2268">
        <v>0</v>
      </c>
      <c r="N80" s="2267">
        <v>0</v>
      </c>
      <c r="O80" s="2268">
        <v>0</v>
      </c>
      <c r="P80" s="687">
        <v>0</v>
      </c>
      <c r="Q80" s="2207">
        <f>SUM(E80:P80)</f>
        <v>0</v>
      </c>
      <c r="AH80" s="2272"/>
      <c r="AI80" s="2211" t="s">
        <v>611</v>
      </c>
      <c r="AJ80" s="1698"/>
      <c r="AM80" s="2129"/>
      <c r="AN80" s="1698"/>
      <c r="AQ80" s="2129"/>
      <c r="AR80" s="1698"/>
      <c r="AV80" s="2129"/>
      <c r="AW80" s="1698"/>
      <c r="AZ80" s="2129"/>
      <c r="BA80" s="1698"/>
      <c r="BD80" s="2129"/>
      <c r="BE80" s="1698"/>
      <c r="BI80" s="2129"/>
      <c r="BJ80" s="1698"/>
      <c r="BM80" s="2129"/>
      <c r="BN80" s="1698"/>
      <c r="BQ80" s="2129"/>
      <c r="BR80" s="1698"/>
      <c r="BV80" s="2129"/>
      <c r="BW80" s="1698"/>
      <c r="BZ80" s="2129"/>
      <c r="CA80" s="1698"/>
      <c r="CD80" s="2129"/>
      <c r="CE80" s="1698"/>
      <c r="CI80" s="2129"/>
    </row>
    <row r="81" spans="2:87" ht="16.5" thickBot="1">
      <c r="B81" s="2269" t="s">
        <v>612</v>
      </c>
      <c r="C81" s="2135"/>
      <c r="D81" s="685" t="e">
        <f>SUM(Q81/$Q$121)</f>
        <v>#DIV/0!</v>
      </c>
      <c r="E81" s="2266">
        <v>0</v>
      </c>
      <c r="F81" s="2267">
        <v>0</v>
      </c>
      <c r="G81" s="2268">
        <v>0</v>
      </c>
      <c r="H81" s="2267">
        <v>0</v>
      </c>
      <c r="I81" s="2268">
        <v>0</v>
      </c>
      <c r="J81" s="2268">
        <v>0</v>
      </c>
      <c r="K81" s="2268">
        <v>0</v>
      </c>
      <c r="L81" s="2267">
        <v>0</v>
      </c>
      <c r="M81" s="2268">
        <v>0</v>
      </c>
      <c r="N81" s="2267">
        <v>0</v>
      </c>
      <c r="O81" s="2268">
        <v>0</v>
      </c>
      <c r="P81" s="687">
        <v>0</v>
      </c>
      <c r="Q81" s="2207">
        <f>SUM(E81:P81)</f>
        <v>0</v>
      </c>
      <c r="AH81" s="2271"/>
      <c r="AI81" s="2279" t="s">
        <v>612</v>
      </c>
      <c r="AJ81" s="1698"/>
      <c r="AM81" s="2129"/>
      <c r="AN81" s="1698"/>
      <c r="AQ81" s="2129"/>
      <c r="AR81" s="1698"/>
      <c r="AV81" s="2129"/>
      <c r="AW81" s="1698"/>
      <c r="AZ81" s="2129"/>
      <c r="BA81" s="1698"/>
      <c r="BD81" s="2129"/>
      <c r="BE81" s="1698"/>
      <c r="BI81" s="2129"/>
      <c r="BJ81" s="1698"/>
      <c r="BM81" s="2129"/>
      <c r="BN81" s="1698"/>
      <c r="BQ81" s="2129"/>
      <c r="BR81" s="1698"/>
      <c r="BV81" s="2129"/>
      <c r="BW81" s="1698"/>
      <c r="BZ81" s="2129"/>
      <c r="CA81" s="1698"/>
      <c r="CD81" s="2129"/>
      <c r="CE81" s="1698"/>
      <c r="CI81" s="2129"/>
    </row>
    <row r="82" spans="2:87" ht="16.5" thickBot="1">
      <c r="B82" s="2225" t="s">
        <v>613</v>
      </c>
      <c r="C82" s="2226"/>
      <c r="D82" s="686" t="e">
        <f>SUM(Q82/$Q$121)</f>
        <v>#DIV/0!</v>
      </c>
      <c r="E82" s="2228">
        <f t="shared" ref="E82:P82" si="20">SUM(E78:E81)</f>
        <v>0</v>
      </c>
      <c r="F82" s="2228">
        <f t="shared" si="20"/>
        <v>0</v>
      </c>
      <c r="G82" s="2228">
        <f t="shared" si="20"/>
        <v>0</v>
      </c>
      <c r="H82" s="2228">
        <f t="shared" si="20"/>
        <v>0</v>
      </c>
      <c r="I82" s="2228">
        <f t="shared" si="20"/>
        <v>0</v>
      </c>
      <c r="J82" s="2228">
        <f t="shared" si="20"/>
        <v>0</v>
      </c>
      <c r="K82" s="2228">
        <f t="shared" si="20"/>
        <v>0</v>
      </c>
      <c r="L82" s="2228">
        <f t="shared" si="20"/>
        <v>0</v>
      </c>
      <c r="M82" s="2228">
        <f t="shared" si="20"/>
        <v>0</v>
      </c>
      <c r="N82" s="2228">
        <f t="shared" si="20"/>
        <v>0</v>
      </c>
      <c r="O82" s="2228">
        <f t="shared" si="20"/>
        <v>0</v>
      </c>
      <c r="P82" s="2228">
        <f t="shared" si="20"/>
        <v>0</v>
      </c>
      <c r="Q82" s="2228">
        <f>SUM(E82:P82)</f>
        <v>0</v>
      </c>
      <c r="AH82" s="2271"/>
      <c r="AI82" s="2270" t="s">
        <v>613</v>
      </c>
      <c r="AJ82" s="2230"/>
      <c r="AK82" s="2155"/>
      <c r="AL82" s="2155"/>
      <c r="AM82" s="2231"/>
      <c r="AN82" s="2230"/>
      <c r="AO82" s="2155"/>
      <c r="AP82" s="2155"/>
      <c r="AQ82" s="2231"/>
      <c r="AR82" s="2230"/>
      <c r="AS82" s="2155"/>
      <c r="AT82" s="2155"/>
      <c r="AU82" s="2155"/>
      <c r="AV82" s="2231"/>
      <c r="AW82" s="2230"/>
      <c r="AX82" s="2155"/>
      <c r="AY82" s="2155"/>
      <c r="AZ82" s="2231"/>
      <c r="BA82" s="2230"/>
      <c r="BB82" s="2155"/>
      <c r="BC82" s="2155"/>
      <c r="BD82" s="2231"/>
      <c r="BE82" s="2230"/>
      <c r="BF82" s="2155"/>
      <c r="BG82" s="2155"/>
      <c r="BH82" s="2155"/>
      <c r="BI82" s="2231"/>
      <c r="BJ82" s="2230"/>
      <c r="BK82" s="2155"/>
      <c r="BL82" s="2155"/>
      <c r="BM82" s="2231"/>
      <c r="BN82" s="2230"/>
      <c r="BO82" s="2155"/>
      <c r="BP82" s="2155"/>
      <c r="BQ82" s="2231"/>
      <c r="BR82" s="2230"/>
      <c r="BS82" s="2155"/>
      <c r="BT82" s="2155"/>
      <c r="BU82" s="2155"/>
      <c r="BV82" s="2231"/>
      <c r="BW82" s="2230"/>
      <c r="BX82" s="2155"/>
      <c r="BY82" s="2155"/>
      <c r="BZ82" s="2231"/>
      <c r="CA82" s="2230"/>
      <c r="CB82" s="2155"/>
      <c r="CC82" s="2155"/>
      <c r="CD82" s="2231"/>
      <c r="CE82" s="2230"/>
      <c r="CF82" s="2155"/>
      <c r="CG82" s="2155"/>
      <c r="CH82" s="2155"/>
      <c r="CI82" s="2231"/>
    </row>
    <row r="83" spans="2:87" ht="15.75">
      <c r="B83" s="24" t="s">
        <v>614</v>
      </c>
      <c r="C83" s="2196"/>
      <c r="D83" s="685"/>
      <c r="E83" s="2203"/>
      <c r="F83" s="2196"/>
      <c r="G83" s="2204"/>
      <c r="H83" s="2196"/>
      <c r="I83" s="2204"/>
      <c r="J83" s="2196"/>
      <c r="K83" s="2204"/>
      <c r="L83" s="2196"/>
      <c r="M83" s="2204"/>
      <c r="N83" s="2196"/>
      <c r="O83" s="2204"/>
      <c r="P83" s="2198"/>
      <c r="Q83" s="2207"/>
      <c r="AH83" s="2272"/>
      <c r="AI83" s="323" t="s">
        <v>860</v>
      </c>
      <c r="AJ83" s="1698"/>
      <c r="AM83" s="2129"/>
      <c r="AN83" s="1698"/>
      <c r="AQ83" s="2129"/>
      <c r="AR83" s="1698"/>
      <c r="AV83" s="2129"/>
      <c r="AW83" s="1698"/>
      <c r="AZ83" s="2129"/>
      <c r="BA83" s="1698"/>
      <c r="BD83" s="2129"/>
      <c r="BE83" s="1698"/>
      <c r="BI83" s="2129"/>
      <c r="BJ83" s="1698"/>
      <c r="BM83" s="2129"/>
      <c r="BN83" s="1698"/>
      <c r="BQ83" s="2129"/>
      <c r="BR83" s="1698"/>
      <c r="BV83" s="2129"/>
      <c r="BW83" s="1698"/>
      <c r="BZ83" s="2129"/>
      <c r="CA83" s="1698"/>
      <c r="CD83" s="2129"/>
      <c r="CE83" s="1698"/>
      <c r="CI83" s="2129"/>
    </row>
    <row r="84" spans="2:87" ht="20.25">
      <c r="B84" s="2250" t="s">
        <v>615</v>
      </c>
      <c r="D84" s="685" t="e">
        <f t="shared" ref="D84:D89" si="21">SUM(Q84/$Q$121)</f>
        <v>#DIV/0!</v>
      </c>
      <c r="E84" s="2266">
        <v>0</v>
      </c>
      <c r="F84" s="2267">
        <v>0</v>
      </c>
      <c r="G84" s="2268">
        <v>0</v>
      </c>
      <c r="H84" s="2267">
        <v>0</v>
      </c>
      <c r="I84" s="2268">
        <v>0</v>
      </c>
      <c r="J84" s="2268">
        <v>0</v>
      </c>
      <c r="K84" s="2268">
        <v>0</v>
      </c>
      <c r="L84" s="2267">
        <v>0</v>
      </c>
      <c r="M84" s="2268">
        <v>0</v>
      </c>
      <c r="N84" s="2267">
        <v>0</v>
      </c>
      <c r="O84" s="2268">
        <v>0</v>
      </c>
      <c r="P84" s="687">
        <v>0</v>
      </c>
      <c r="Q84" s="2207">
        <f t="shared" ref="Q84:Q89" si="22">SUM(E84:P84)</f>
        <v>0</v>
      </c>
      <c r="AH84" s="2272"/>
      <c r="AI84" s="2218" t="s">
        <v>615</v>
      </c>
      <c r="AJ84" s="824" t="s">
        <v>871</v>
      </c>
      <c r="AK84" s="2304"/>
      <c r="AL84" s="2304"/>
      <c r="AM84" s="2247"/>
      <c r="AN84" s="2248"/>
      <c r="AO84" s="2304"/>
      <c r="AP84" s="2304"/>
      <c r="AQ84" s="2247"/>
      <c r="AR84" s="2248"/>
      <c r="AS84" s="2304"/>
      <c r="AT84" s="2304"/>
      <c r="AU84" s="2304"/>
      <c r="AV84" s="2247"/>
      <c r="AW84" s="2248"/>
      <c r="AX84" s="2304"/>
      <c r="AY84" s="2304"/>
      <c r="AZ84" s="2247"/>
      <c r="BA84" s="2248"/>
      <c r="BB84" s="2304"/>
      <c r="BC84" s="2304"/>
      <c r="BD84" s="2247"/>
      <c r="BE84" s="2248"/>
      <c r="BF84" s="2304"/>
      <c r="BG84" s="2304"/>
      <c r="BH84" s="2304"/>
      <c r="BI84" s="2247"/>
      <c r="BJ84" s="2248"/>
      <c r="BK84" s="2304"/>
      <c r="BL84" s="2304"/>
      <c r="BM84" s="2247"/>
      <c r="BN84" s="2248"/>
      <c r="BO84" s="2304"/>
      <c r="BP84" s="2304"/>
      <c r="BQ84" s="2247"/>
      <c r="BR84" s="2248"/>
      <c r="BS84" s="2304"/>
      <c r="BT84" s="2304"/>
      <c r="BU84" s="2304"/>
      <c r="BV84" s="2247"/>
      <c r="BW84" s="2248"/>
      <c r="BX84" s="2304"/>
      <c r="BY84" s="2304"/>
      <c r="BZ84" s="2247"/>
      <c r="CA84" s="2248"/>
      <c r="CB84" s="2304"/>
      <c r="CC84" s="2304"/>
      <c r="CD84" s="2247"/>
      <c r="CE84" s="2248"/>
      <c r="CF84" s="2304"/>
      <c r="CG84" s="2304"/>
      <c r="CH84" s="2304"/>
      <c r="CI84" s="2247"/>
    </row>
    <row r="85" spans="2:87" ht="15.75">
      <c r="B85" s="2250" t="s">
        <v>616</v>
      </c>
      <c r="D85" s="685" t="e">
        <f t="shared" si="21"/>
        <v>#DIV/0!</v>
      </c>
      <c r="E85" s="2266">
        <v>0</v>
      </c>
      <c r="F85" s="2267">
        <v>0</v>
      </c>
      <c r="G85" s="2268">
        <v>0</v>
      </c>
      <c r="H85" s="2267">
        <v>0</v>
      </c>
      <c r="I85" s="2268">
        <v>0</v>
      </c>
      <c r="J85" s="2268">
        <v>0</v>
      </c>
      <c r="K85" s="2268">
        <v>0</v>
      </c>
      <c r="L85" s="2267">
        <v>0</v>
      </c>
      <c r="M85" s="2268">
        <v>0</v>
      </c>
      <c r="N85" s="2267">
        <v>0</v>
      </c>
      <c r="O85" s="2268">
        <v>0</v>
      </c>
      <c r="P85" s="687">
        <v>0</v>
      </c>
      <c r="Q85" s="2207">
        <f t="shared" si="22"/>
        <v>0</v>
      </c>
      <c r="AH85" s="2272"/>
      <c r="AI85" s="2218" t="s">
        <v>616</v>
      </c>
      <c r="AJ85" s="1698"/>
      <c r="AM85" s="2129"/>
      <c r="AN85" s="1698"/>
      <c r="AQ85" s="2129"/>
      <c r="AR85" s="1698"/>
      <c r="AV85" s="2129"/>
      <c r="AW85" s="1698"/>
      <c r="AZ85" s="2129"/>
      <c r="BA85" s="1698"/>
      <c r="BD85" s="2129"/>
      <c r="BE85" s="1698"/>
      <c r="BI85" s="2129"/>
      <c r="BJ85" s="1698"/>
      <c r="BM85" s="2129"/>
      <c r="BN85" s="1698"/>
      <c r="BQ85" s="2129"/>
      <c r="BR85" s="1698"/>
      <c r="BV85" s="2129"/>
      <c r="BW85" s="1698"/>
      <c r="BZ85" s="2129"/>
      <c r="CA85" s="1698"/>
      <c r="CD85" s="2129"/>
      <c r="CE85" s="1698"/>
      <c r="CI85" s="2129"/>
    </row>
    <row r="86" spans="2:87" ht="15.75">
      <c r="B86" s="2250" t="s">
        <v>617</v>
      </c>
      <c r="C86" s="1867"/>
      <c r="D86" s="685" t="e">
        <f t="shared" si="21"/>
        <v>#DIV/0!</v>
      </c>
      <c r="E86" s="2266">
        <v>0</v>
      </c>
      <c r="F86" s="2267">
        <v>0</v>
      </c>
      <c r="G86" s="2268">
        <v>0</v>
      </c>
      <c r="H86" s="2267">
        <v>0</v>
      </c>
      <c r="I86" s="2268">
        <v>0</v>
      </c>
      <c r="J86" s="2268">
        <v>0</v>
      </c>
      <c r="K86" s="2268">
        <v>0</v>
      </c>
      <c r="L86" s="2267">
        <v>0</v>
      </c>
      <c r="M86" s="2268">
        <v>0</v>
      </c>
      <c r="N86" s="2267">
        <v>0</v>
      </c>
      <c r="O86" s="2268">
        <v>0</v>
      </c>
      <c r="P86" s="687">
        <v>0</v>
      </c>
      <c r="Q86" s="2207">
        <f t="shared" si="22"/>
        <v>0</v>
      </c>
      <c r="AH86" s="2271"/>
      <c r="AI86" s="2211" t="s">
        <v>861</v>
      </c>
      <c r="AJ86" s="1698"/>
      <c r="AM86" s="2129"/>
      <c r="AN86" s="1698"/>
      <c r="AQ86" s="2129"/>
      <c r="AR86" s="1698"/>
      <c r="AV86" s="2129"/>
      <c r="AW86" s="1698"/>
      <c r="AZ86" s="2129"/>
      <c r="BA86" s="1698"/>
      <c r="BD86" s="2129"/>
      <c r="BE86" s="1698"/>
      <c r="BI86" s="2129"/>
      <c r="BJ86" s="1698"/>
      <c r="BM86" s="2129"/>
      <c r="BN86" s="1698"/>
      <c r="BQ86" s="2129"/>
      <c r="BR86" s="1698"/>
      <c r="BV86" s="2129"/>
      <c r="BW86" s="1698"/>
      <c r="BZ86" s="2129"/>
      <c r="CA86" s="1698"/>
      <c r="CD86" s="2129"/>
      <c r="CE86" s="1698"/>
      <c r="CI86" s="2129"/>
    </row>
    <row r="87" spans="2:87" ht="20.25">
      <c r="B87" s="2250" t="s">
        <v>618</v>
      </c>
      <c r="C87" s="1867"/>
      <c r="D87" s="685" t="e">
        <f t="shared" si="21"/>
        <v>#DIV/0!</v>
      </c>
      <c r="E87" s="2266">
        <v>0</v>
      </c>
      <c r="F87" s="2267">
        <v>0</v>
      </c>
      <c r="G87" s="2268">
        <v>0</v>
      </c>
      <c r="H87" s="2267">
        <v>0</v>
      </c>
      <c r="I87" s="2268">
        <v>0</v>
      </c>
      <c r="J87" s="2268">
        <v>0</v>
      </c>
      <c r="K87" s="2268">
        <v>0</v>
      </c>
      <c r="L87" s="2267">
        <v>0</v>
      </c>
      <c r="M87" s="2268">
        <v>0</v>
      </c>
      <c r="N87" s="2267">
        <v>0</v>
      </c>
      <c r="O87" s="2268">
        <v>0</v>
      </c>
      <c r="P87" s="687">
        <v>0</v>
      </c>
      <c r="Q87" s="2207">
        <f t="shared" si="22"/>
        <v>0</v>
      </c>
      <c r="AH87" s="2271"/>
      <c r="AI87" s="2211" t="s">
        <v>862</v>
      </c>
      <c r="AJ87" s="825" t="s">
        <v>872</v>
      </c>
      <c r="AK87" s="826"/>
      <c r="AL87" s="826"/>
      <c r="AM87" s="827"/>
      <c r="AN87" s="828"/>
      <c r="AO87" s="826"/>
      <c r="AP87" s="826"/>
      <c r="AQ87" s="827"/>
      <c r="AR87" s="828"/>
      <c r="AS87" s="826"/>
      <c r="AT87" s="826"/>
      <c r="AU87" s="826"/>
      <c r="AV87" s="827"/>
      <c r="AW87" s="828"/>
      <c r="AX87" s="826"/>
      <c r="AY87" s="826"/>
      <c r="AZ87" s="827"/>
      <c r="BA87" s="828"/>
      <c r="BB87" s="826"/>
      <c r="BC87" s="826"/>
      <c r="BD87" s="827"/>
      <c r="BE87" s="828"/>
      <c r="BF87" s="826"/>
      <c r="BG87" s="826"/>
      <c r="BH87" s="826"/>
      <c r="BI87" s="827"/>
      <c r="BJ87" s="828"/>
      <c r="BK87" s="826"/>
      <c r="BL87" s="826"/>
      <c r="BM87" s="827"/>
      <c r="BN87" s="828"/>
      <c r="BO87" s="826"/>
      <c r="BP87" s="826"/>
      <c r="BQ87" s="827"/>
      <c r="BR87" s="828"/>
      <c r="BS87" s="826"/>
      <c r="BT87" s="826"/>
      <c r="BU87" s="826"/>
      <c r="BV87" s="827"/>
      <c r="BW87" s="828"/>
      <c r="BX87" s="826"/>
      <c r="BY87" s="826"/>
      <c r="BZ87" s="827"/>
      <c r="CA87" s="828"/>
      <c r="CB87" s="826"/>
      <c r="CC87" s="826"/>
      <c r="CD87" s="827"/>
      <c r="CE87" s="828"/>
      <c r="CF87" s="826"/>
      <c r="CG87" s="826"/>
      <c r="CH87" s="826"/>
      <c r="CI87" s="827"/>
    </row>
    <row r="88" spans="2:87" ht="16.5" thickBot="1">
      <c r="B88" s="2269" t="s">
        <v>619</v>
      </c>
      <c r="C88" s="2305"/>
      <c r="D88" s="685" t="e">
        <f t="shared" si="21"/>
        <v>#DIV/0!</v>
      </c>
      <c r="E88" s="2266">
        <v>0</v>
      </c>
      <c r="F88" s="2267">
        <v>0</v>
      </c>
      <c r="G88" s="2268">
        <v>0</v>
      </c>
      <c r="H88" s="2267">
        <v>0</v>
      </c>
      <c r="I88" s="2268">
        <v>0</v>
      </c>
      <c r="J88" s="2268">
        <v>0</v>
      </c>
      <c r="K88" s="2268">
        <v>0</v>
      </c>
      <c r="L88" s="2267">
        <v>0</v>
      </c>
      <c r="M88" s="2268">
        <v>0</v>
      </c>
      <c r="N88" s="2267">
        <v>0</v>
      </c>
      <c r="O88" s="2268">
        <v>0</v>
      </c>
      <c r="P88" s="687">
        <v>0</v>
      </c>
      <c r="Q88" s="2207">
        <f t="shared" si="22"/>
        <v>0</v>
      </c>
      <c r="AH88" s="2272"/>
      <c r="AI88" s="2279" t="s">
        <v>619</v>
      </c>
      <c r="AJ88" s="1698"/>
      <c r="AM88" s="2129"/>
      <c r="AN88" s="1698"/>
      <c r="AQ88" s="2129"/>
      <c r="AR88" s="1698"/>
      <c r="AV88" s="2129"/>
      <c r="AW88" s="1698"/>
      <c r="AZ88" s="2129"/>
      <c r="BA88" s="1698"/>
      <c r="BD88" s="2129"/>
      <c r="BE88" s="1698"/>
      <c r="BI88" s="2129"/>
      <c r="BJ88" s="1698"/>
      <c r="BM88" s="2129"/>
      <c r="BN88" s="1698"/>
      <c r="BQ88" s="2129"/>
      <c r="BR88" s="1698"/>
      <c r="BV88" s="2129"/>
      <c r="BW88" s="1698"/>
      <c r="BZ88" s="2129"/>
      <c r="CA88" s="1698"/>
      <c r="CD88" s="2129"/>
      <c r="CE88" s="1698"/>
      <c r="CI88" s="2129"/>
    </row>
    <row r="89" spans="2:87" ht="16.5" thickBot="1">
      <c r="B89" s="2225" t="s">
        <v>620</v>
      </c>
      <c r="C89" s="2226"/>
      <c r="D89" s="686" t="e">
        <f t="shared" si="21"/>
        <v>#DIV/0!</v>
      </c>
      <c r="E89" s="2228">
        <f>SUM(E84:E88)</f>
        <v>0</v>
      </c>
      <c r="F89" s="2228">
        <f t="shared" ref="F89:P89" si="23">SUM(F84:F88)</f>
        <v>0</v>
      </c>
      <c r="G89" s="2228">
        <f t="shared" si="23"/>
        <v>0</v>
      </c>
      <c r="H89" s="2228">
        <f t="shared" si="23"/>
        <v>0</v>
      </c>
      <c r="I89" s="2228">
        <f t="shared" si="23"/>
        <v>0</v>
      </c>
      <c r="J89" s="2228">
        <f t="shared" si="23"/>
        <v>0</v>
      </c>
      <c r="K89" s="2228">
        <f t="shared" si="23"/>
        <v>0</v>
      </c>
      <c r="L89" s="2228">
        <f t="shared" si="23"/>
        <v>0</v>
      </c>
      <c r="M89" s="2228">
        <f t="shared" si="23"/>
        <v>0</v>
      </c>
      <c r="N89" s="2228">
        <f t="shared" si="23"/>
        <v>0</v>
      </c>
      <c r="O89" s="2228">
        <f t="shared" si="23"/>
        <v>0</v>
      </c>
      <c r="P89" s="2228">
        <f t="shared" si="23"/>
        <v>0</v>
      </c>
      <c r="Q89" s="2228">
        <f t="shared" si="22"/>
        <v>0</v>
      </c>
      <c r="AH89" s="2272"/>
      <c r="AI89" s="2270" t="s">
        <v>620</v>
      </c>
      <c r="AJ89" s="2230"/>
      <c r="AK89" s="2155"/>
      <c r="AL89" s="2155"/>
      <c r="AM89" s="2231"/>
      <c r="AN89" s="2230"/>
      <c r="AO89" s="2155"/>
      <c r="AP89" s="2155"/>
      <c r="AQ89" s="2231"/>
      <c r="AR89" s="2230"/>
      <c r="AS89" s="2155"/>
      <c r="AT89" s="2155"/>
      <c r="AU89" s="2155"/>
      <c r="AV89" s="2231"/>
      <c r="AW89" s="2230"/>
      <c r="AX89" s="2155"/>
      <c r="AY89" s="2155"/>
      <c r="AZ89" s="2231"/>
      <c r="BA89" s="2230"/>
      <c r="BB89" s="2155"/>
      <c r="BC89" s="2155"/>
      <c r="BD89" s="2231"/>
      <c r="BE89" s="2230"/>
      <c r="BF89" s="2155"/>
      <c r="BG89" s="2155"/>
      <c r="BH89" s="2155"/>
      <c r="BI89" s="2231"/>
      <c r="BJ89" s="2230"/>
      <c r="BK89" s="2155"/>
      <c r="BL89" s="2155"/>
      <c r="BM89" s="2231"/>
      <c r="BN89" s="2230"/>
      <c r="BO89" s="2155"/>
      <c r="BP89" s="2155"/>
      <c r="BQ89" s="2231"/>
      <c r="BR89" s="2230"/>
      <c r="BS89" s="2155"/>
      <c r="BT89" s="2155"/>
      <c r="BU89" s="2155"/>
      <c r="BV89" s="2231"/>
      <c r="BW89" s="2230"/>
      <c r="BX89" s="2155"/>
      <c r="BY89" s="2155"/>
      <c r="BZ89" s="2231"/>
      <c r="CA89" s="2230"/>
      <c r="CB89" s="2155"/>
      <c r="CC89" s="2155"/>
      <c r="CD89" s="2231"/>
      <c r="CE89" s="2230"/>
      <c r="CF89" s="2155"/>
      <c r="CG89" s="2155"/>
      <c r="CH89" s="2155"/>
      <c r="CI89" s="2231"/>
    </row>
    <row r="90" spans="2:87" ht="15.75">
      <c r="B90" s="24" t="s">
        <v>621</v>
      </c>
      <c r="C90" s="2306"/>
      <c r="D90" s="685"/>
      <c r="E90" s="2203"/>
      <c r="F90" s="2196"/>
      <c r="G90" s="2204"/>
      <c r="H90" s="2196"/>
      <c r="I90" s="2204"/>
      <c r="J90" s="2196"/>
      <c r="K90" s="2204"/>
      <c r="L90" s="2196"/>
      <c r="M90" s="2204"/>
      <c r="N90" s="2196"/>
      <c r="O90" s="2204"/>
      <c r="P90" s="2198"/>
      <c r="Q90" s="2207"/>
      <c r="AH90" s="2272"/>
      <c r="AI90" s="323" t="s">
        <v>621</v>
      </c>
      <c r="AJ90" s="1698"/>
      <c r="AM90" s="2129"/>
      <c r="AN90" s="1698"/>
      <c r="AQ90" s="2129"/>
      <c r="AR90" s="1698"/>
      <c r="AV90" s="2129"/>
      <c r="AW90" s="1698"/>
      <c r="AZ90" s="2129"/>
      <c r="BA90" s="1698"/>
      <c r="BD90" s="2129"/>
      <c r="BE90" s="1698"/>
      <c r="BI90" s="2129"/>
      <c r="BJ90" s="1698"/>
      <c r="BM90" s="2129"/>
      <c r="BN90" s="1698"/>
      <c r="BQ90" s="2129"/>
      <c r="BR90" s="1698"/>
      <c r="BV90" s="2129"/>
      <c r="BW90" s="1698"/>
      <c r="BZ90" s="2129"/>
      <c r="CA90" s="1698"/>
      <c r="CD90" s="2129"/>
      <c r="CE90" s="1698"/>
      <c r="CI90" s="2129"/>
    </row>
    <row r="91" spans="2:87" ht="15.75">
      <c r="B91" s="2132" t="s">
        <v>1656</v>
      </c>
      <c r="C91" s="1867"/>
      <c r="D91" s="685" t="e">
        <f t="shared" ref="D91:D98" si="24">SUM(Q91/$Q$121)</f>
        <v>#DIV/0!</v>
      </c>
      <c r="E91" s="2266">
        <v>0</v>
      </c>
      <c r="F91" s="2267">
        <v>0</v>
      </c>
      <c r="G91" s="2268">
        <v>0</v>
      </c>
      <c r="H91" s="2267">
        <v>0</v>
      </c>
      <c r="I91" s="2268">
        <v>0</v>
      </c>
      <c r="J91" s="2268">
        <v>0</v>
      </c>
      <c r="K91" s="2268">
        <v>0</v>
      </c>
      <c r="L91" s="2267">
        <v>0</v>
      </c>
      <c r="M91" s="2268">
        <v>0</v>
      </c>
      <c r="N91" s="2267">
        <v>0</v>
      </c>
      <c r="O91" s="2268">
        <v>0</v>
      </c>
      <c r="P91" s="687">
        <v>0</v>
      </c>
      <c r="Q91" s="2207">
        <f t="shared" ref="Q91:Q96" si="25">SUM(E91:P91)</f>
        <v>0</v>
      </c>
      <c r="AH91" s="2272"/>
      <c r="AI91" s="2218" t="s">
        <v>804</v>
      </c>
      <c r="AJ91" s="1698"/>
      <c r="AM91" s="2129"/>
      <c r="AN91" s="1698"/>
      <c r="AO91" s="792" t="s">
        <v>873</v>
      </c>
      <c r="AP91" s="2307"/>
      <c r="AQ91" s="2308"/>
      <c r="AR91" s="2309"/>
      <c r="AS91" s="2307"/>
      <c r="AT91" s="2307"/>
      <c r="AU91" s="2307"/>
      <c r="AV91" s="2308"/>
      <c r="AW91" s="2309"/>
      <c r="AX91" s="2307"/>
      <c r="AY91" s="2307"/>
      <c r="AZ91" s="2308"/>
      <c r="BA91" s="1698"/>
      <c r="BD91" s="2129"/>
      <c r="BE91" s="1698"/>
      <c r="BI91" s="2129"/>
      <c r="BJ91" s="1698"/>
      <c r="BM91" s="2129"/>
      <c r="BN91" s="1698"/>
      <c r="BQ91" s="2129"/>
      <c r="BR91" s="1698"/>
      <c r="BV91" s="2129"/>
      <c r="BW91" s="1698"/>
      <c r="BZ91" s="2129"/>
      <c r="CA91" s="1698"/>
      <c r="CD91" s="2129"/>
      <c r="CE91" s="1698"/>
      <c r="CI91" s="2129"/>
    </row>
    <row r="92" spans="2:87" ht="15.75">
      <c r="B92" s="2132" t="s">
        <v>1657</v>
      </c>
      <c r="C92" s="1867"/>
      <c r="D92" s="685" t="e">
        <f t="shared" si="24"/>
        <v>#DIV/0!</v>
      </c>
      <c r="E92" s="2266">
        <v>0</v>
      </c>
      <c r="F92" s="2267">
        <v>0</v>
      </c>
      <c r="G92" s="2268">
        <v>0</v>
      </c>
      <c r="H92" s="2267">
        <v>0</v>
      </c>
      <c r="I92" s="2268">
        <v>0</v>
      </c>
      <c r="J92" s="2268">
        <v>0</v>
      </c>
      <c r="K92" s="2268">
        <v>0</v>
      </c>
      <c r="L92" s="2267">
        <v>0</v>
      </c>
      <c r="M92" s="2268">
        <v>0</v>
      </c>
      <c r="N92" s="2267">
        <v>0</v>
      </c>
      <c r="O92" s="2268">
        <v>0</v>
      </c>
      <c r="P92" s="687">
        <v>0</v>
      </c>
      <c r="Q92" s="2207">
        <f t="shared" si="25"/>
        <v>0</v>
      </c>
      <c r="AH92" s="2272"/>
      <c r="AI92" s="2218" t="s">
        <v>807</v>
      </c>
      <c r="AJ92" s="1698"/>
      <c r="AM92" s="2129"/>
      <c r="AN92" s="1698"/>
      <c r="AQ92" s="2129"/>
      <c r="AR92" s="1698"/>
      <c r="AV92" s="2129"/>
      <c r="AW92" s="1698"/>
      <c r="AZ92" s="2129"/>
      <c r="BA92" s="793" t="s">
        <v>805</v>
      </c>
      <c r="BB92" s="2281"/>
      <c r="BC92" s="2281"/>
      <c r="BD92" s="2282"/>
      <c r="BE92" s="1698"/>
      <c r="BI92" s="2129"/>
      <c r="BJ92" s="1698"/>
      <c r="BM92" s="2129"/>
      <c r="BN92" s="1698"/>
      <c r="BQ92" s="2129"/>
      <c r="BR92" s="1698"/>
      <c r="BV92" s="2129"/>
      <c r="BW92" s="1698"/>
      <c r="BZ92" s="2129"/>
      <c r="CA92" s="1698"/>
      <c r="CD92" s="2129"/>
      <c r="CE92" s="1698"/>
      <c r="CI92" s="2129"/>
    </row>
    <row r="93" spans="2:87" ht="15.75">
      <c r="B93" s="2132" t="s">
        <v>1139</v>
      </c>
      <c r="C93" s="1867"/>
      <c r="D93" s="685" t="e">
        <f t="shared" si="24"/>
        <v>#DIV/0!</v>
      </c>
      <c r="E93" s="2266">
        <v>0</v>
      </c>
      <c r="F93" s="2267">
        <v>0</v>
      </c>
      <c r="G93" s="2268">
        <v>0</v>
      </c>
      <c r="H93" s="2267">
        <v>0</v>
      </c>
      <c r="I93" s="2268">
        <v>0</v>
      </c>
      <c r="J93" s="2268">
        <v>0</v>
      </c>
      <c r="K93" s="2268">
        <v>0</v>
      </c>
      <c r="L93" s="2267">
        <v>0</v>
      </c>
      <c r="M93" s="2268">
        <v>0</v>
      </c>
      <c r="N93" s="2267">
        <v>0</v>
      </c>
      <c r="O93" s="2268">
        <v>0</v>
      </c>
      <c r="P93" s="687">
        <v>0</v>
      </c>
      <c r="Q93" s="2207">
        <f t="shared" si="25"/>
        <v>0</v>
      </c>
      <c r="AH93" s="2271"/>
      <c r="AI93" s="2218" t="s">
        <v>806</v>
      </c>
      <c r="AJ93" s="1698"/>
      <c r="AM93" s="2129"/>
      <c r="AN93" s="1698"/>
      <c r="AQ93" s="2129"/>
      <c r="AR93" s="1698"/>
      <c r="AV93" s="2129"/>
      <c r="AW93" s="1698"/>
      <c r="AZ93" s="2129"/>
      <c r="BA93" s="1698"/>
      <c r="BD93" s="2129"/>
      <c r="BE93" s="1698"/>
      <c r="BI93" s="2129"/>
      <c r="BJ93" s="1698"/>
      <c r="BM93" s="2129"/>
      <c r="BN93" s="1698"/>
      <c r="BQ93" s="2129"/>
      <c r="BR93" s="1698"/>
      <c r="BV93" s="2129"/>
      <c r="BW93" s="1698"/>
      <c r="BZ93" s="2129"/>
      <c r="CA93" s="1698"/>
      <c r="CD93" s="2129"/>
      <c r="CE93" s="1698"/>
      <c r="CI93" s="2129"/>
    </row>
    <row r="94" spans="2:87" ht="16.5" thickBot="1">
      <c r="B94" s="2310" t="s">
        <v>1140</v>
      </c>
      <c r="C94" s="2305"/>
      <c r="D94" s="685" t="e">
        <f t="shared" si="24"/>
        <v>#DIV/0!</v>
      </c>
      <c r="E94" s="2266">
        <v>0</v>
      </c>
      <c r="F94" s="2267">
        <v>0</v>
      </c>
      <c r="G94" s="2268">
        <v>0</v>
      </c>
      <c r="H94" s="2267">
        <v>0</v>
      </c>
      <c r="I94" s="2268">
        <v>0</v>
      </c>
      <c r="J94" s="2268">
        <v>0</v>
      </c>
      <c r="K94" s="2268">
        <v>0</v>
      </c>
      <c r="L94" s="2267">
        <v>0</v>
      </c>
      <c r="M94" s="2268">
        <v>0</v>
      </c>
      <c r="N94" s="2267">
        <v>0</v>
      </c>
      <c r="O94" s="2268">
        <v>0</v>
      </c>
      <c r="P94" s="687">
        <v>0</v>
      </c>
      <c r="Q94" s="2207">
        <f t="shared" si="25"/>
        <v>0</v>
      </c>
      <c r="AH94" s="2271"/>
      <c r="AI94" s="2311" t="s">
        <v>622</v>
      </c>
      <c r="AJ94" s="1698"/>
      <c r="AM94" s="2129"/>
      <c r="AN94" s="1698"/>
      <c r="AQ94" s="2129"/>
      <c r="AR94" s="1698"/>
      <c r="AV94" s="2129"/>
      <c r="AW94" s="1698"/>
      <c r="AZ94" s="2129"/>
      <c r="BA94" s="1698"/>
      <c r="BD94" s="2129"/>
      <c r="BE94" s="1698"/>
      <c r="BI94" s="2129"/>
      <c r="BJ94" s="1698"/>
      <c r="BM94" s="2129"/>
      <c r="BN94" s="1698"/>
      <c r="BQ94" s="2129"/>
      <c r="BR94" s="1698"/>
      <c r="BV94" s="2129"/>
      <c r="BW94" s="1698"/>
      <c r="BZ94" s="2129"/>
      <c r="CA94" s="1698"/>
      <c r="CD94" s="2129"/>
      <c r="CE94" s="1698"/>
      <c r="CI94" s="2129"/>
    </row>
    <row r="95" spans="2:87" ht="16.5" thickBot="1">
      <c r="B95" s="2225" t="s">
        <v>623</v>
      </c>
      <c r="C95" s="2226"/>
      <c r="D95" s="686" t="e">
        <f t="shared" si="24"/>
        <v>#DIV/0!</v>
      </c>
      <c r="E95" s="2228">
        <f t="shared" ref="E95:P95" si="26">SUM(E90:E94)</f>
        <v>0</v>
      </c>
      <c r="F95" s="2228">
        <f t="shared" si="26"/>
        <v>0</v>
      </c>
      <c r="G95" s="2228">
        <f t="shared" si="26"/>
        <v>0</v>
      </c>
      <c r="H95" s="2228">
        <f t="shared" si="26"/>
        <v>0</v>
      </c>
      <c r="I95" s="2228">
        <f t="shared" si="26"/>
        <v>0</v>
      </c>
      <c r="J95" s="2228">
        <f t="shared" si="26"/>
        <v>0</v>
      </c>
      <c r="K95" s="2228">
        <f t="shared" si="26"/>
        <v>0</v>
      </c>
      <c r="L95" s="2228">
        <f t="shared" si="26"/>
        <v>0</v>
      </c>
      <c r="M95" s="2228">
        <f t="shared" si="26"/>
        <v>0</v>
      </c>
      <c r="N95" s="2228">
        <f t="shared" si="26"/>
        <v>0</v>
      </c>
      <c r="O95" s="2228">
        <f t="shared" si="26"/>
        <v>0</v>
      </c>
      <c r="P95" s="2228">
        <f t="shared" si="26"/>
        <v>0</v>
      </c>
      <c r="Q95" s="2228">
        <f t="shared" si="25"/>
        <v>0</v>
      </c>
      <c r="AH95" s="2272"/>
      <c r="AI95" s="2270" t="s">
        <v>623</v>
      </c>
      <c r="AJ95" s="1698"/>
      <c r="AM95" s="2129"/>
      <c r="AN95" s="1698"/>
      <c r="AQ95" s="2129"/>
      <c r="AR95" s="1698"/>
      <c r="AV95" s="2129"/>
      <c r="AW95" s="1698"/>
      <c r="AZ95" s="2129"/>
      <c r="BA95" s="1698"/>
      <c r="BD95" s="2129"/>
      <c r="BE95" s="1698"/>
      <c r="BI95" s="2129"/>
      <c r="BJ95" s="1698"/>
      <c r="BM95" s="2129"/>
      <c r="BN95" s="1698"/>
      <c r="BQ95" s="2129"/>
      <c r="BR95" s="1698"/>
      <c r="BV95" s="2129"/>
      <c r="BW95" s="1698"/>
      <c r="BZ95" s="2129"/>
      <c r="CA95" s="1698"/>
      <c r="CD95" s="2129"/>
      <c r="CE95" s="1698"/>
      <c r="CI95" s="2129"/>
    </row>
    <row r="96" spans="2:87" ht="16.5" thickBot="1">
      <c r="B96" s="2312" t="s">
        <v>624</v>
      </c>
      <c r="C96" s="2313"/>
      <c r="D96" s="686" t="e">
        <f t="shared" si="24"/>
        <v>#DIV/0!</v>
      </c>
      <c r="E96" s="2228">
        <f t="shared" ref="E96:P98" si="27">SUM(E90:E94)</f>
        <v>0</v>
      </c>
      <c r="F96" s="2228">
        <f t="shared" si="27"/>
        <v>0</v>
      </c>
      <c r="G96" s="2228">
        <f t="shared" si="27"/>
        <v>0</v>
      </c>
      <c r="H96" s="2228">
        <f>SUM(H90:H94)</f>
        <v>0</v>
      </c>
      <c r="I96" s="2228">
        <f t="shared" si="27"/>
        <v>0</v>
      </c>
      <c r="J96" s="2228">
        <f t="shared" si="27"/>
        <v>0</v>
      </c>
      <c r="K96" s="2228">
        <f t="shared" si="27"/>
        <v>0</v>
      </c>
      <c r="L96" s="2228">
        <f t="shared" si="27"/>
        <v>0</v>
      </c>
      <c r="M96" s="2228">
        <f t="shared" si="27"/>
        <v>0</v>
      </c>
      <c r="N96" s="2228">
        <f t="shared" si="27"/>
        <v>0</v>
      </c>
      <c r="O96" s="2228">
        <f t="shared" si="27"/>
        <v>0</v>
      </c>
      <c r="P96" s="2228">
        <f t="shared" si="27"/>
        <v>0</v>
      </c>
      <c r="Q96" s="2228">
        <f t="shared" si="25"/>
        <v>0</v>
      </c>
      <c r="AH96" s="2272"/>
      <c r="AI96" s="2314" t="s">
        <v>624</v>
      </c>
      <c r="AJ96" s="1698"/>
      <c r="AM96" s="2129"/>
      <c r="AN96" s="1698"/>
      <c r="AQ96" s="2129"/>
      <c r="AR96" s="1698"/>
      <c r="AV96" s="2129"/>
      <c r="AW96" s="1698"/>
      <c r="AZ96" s="2129"/>
      <c r="BA96" s="1698"/>
      <c r="BD96" s="2129"/>
      <c r="BE96" s="1698"/>
      <c r="BI96" s="2129"/>
      <c r="BJ96" s="1698"/>
      <c r="BM96" s="2129"/>
      <c r="BN96" s="1698"/>
      <c r="BQ96" s="2129"/>
      <c r="BR96" s="1698"/>
      <c r="BV96" s="2129"/>
      <c r="BW96" s="1698"/>
      <c r="BZ96" s="2129"/>
      <c r="CA96" s="1698"/>
      <c r="CD96" s="2129"/>
      <c r="CE96" s="1698"/>
      <c r="CI96" s="2129"/>
    </row>
    <row r="97" spans="2:87" ht="16.5" thickBot="1">
      <c r="B97" s="2225" t="s">
        <v>625</v>
      </c>
      <c r="C97" s="2315"/>
      <c r="D97" s="686" t="e">
        <f t="shared" si="24"/>
        <v>#DIV/0!</v>
      </c>
      <c r="E97" s="2228">
        <f t="shared" si="27"/>
        <v>0</v>
      </c>
      <c r="F97" s="2228">
        <f t="shared" si="27"/>
        <v>0</v>
      </c>
      <c r="G97" s="2228">
        <f t="shared" si="27"/>
        <v>0</v>
      </c>
      <c r="H97" s="2228">
        <f t="shared" si="27"/>
        <v>0</v>
      </c>
      <c r="I97" s="2228">
        <f t="shared" si="27"/>
        <v>0</v>
      </c>
      <c r="J97" s="2228">
        <f t="shared" si="27"/>
        <v>0</v>
      </c>
      <c r="K97" s="2228">
        <f t="shared" si="27"/>
        <v>0</v>
      </c>
      <c r="L97" s="2228">
        <f t="shared" si="27"/>
        <v>0</v>
      </c>
      <c r="M97" s="2228">
        <f t="shared" si="27"/>
        <v>0</v>
      </c>
      <c r="N97" s="2228">
        <f t="shared" si="27"/>
        <v>0</v>
      </c>
      <c r="O97" s="2228">
        <f t="shared" si="27"/>
        <v>0</v>
      </c>
      <c r="P97" s="2228">
        <f t="shared" si="27"/>
        <v>0</v>
      </c>
      <c r="Q97" s="2228">
        <f>SUM(E97:P97)</f>
        <v>0</v>
      </c>
      <c r="AH97" s="2272"/>
      <c r="AI97" s="2270" t="s">
        <v>625</v>
      </c>
      <c r="AJ97" s="1698"/>
      <c r="AM97" s="2129"/>
      <c r="AN97" s="1698"/>
      <c r="AQ97" s="2129"/>
      <c r="AR97" s="1698"/>
      <c r="AV97" s="2129"/>
      <c r="AW97" s="1698"/>
      <c r="AZ97" s="2129"/>
      <c r="BA97" s="1698"/>
      <c r="BD97" s="2129"/>
      <c r="BE97" s="1698"/>
      <c r="BI97" s="2129"/>
      <c r="BJ97" s="1698"/>
      <c r="BM97" s="2129"/>
      <c r="BN97" s="1698"/>
      <c r="BQ97" s="2129"/>
      <c r="BR97" s="1698"/>
      <c r="BV97" s="2129"/>
      <c r="BW97" s="1698"/>
      <c r="BZ97" s="2129"/>
      <c r="CA97" s="1698"/>
      <c r="CD97" s="2129"/>
      <c r="CE97" s="1698"/>
      <c r="CI97" s="2129"/>
    </row>
    <row r="98" spans="2:87" ht="16.5" thickBot="1">
      <c r="B98" s="2312" t="s">
        <v>626</v>
      </c>
      <c r="C98" s="2313"/>
      <c r="D98" s="686" t="e">
        <f t="shared" si="24"/>
        <v>#DIV/0!</v>
      </c>
      <c r="E98" s="2228">
        <f t="shared" si="27"/>
        <v>0</v>
      </c>
      <c r="F98" s="2228">
        <f t="shared" si="27"/>
        <v>0</v>
      </c>
      <c r="G98" s="2228">
        <f t="shared" si="27"/>
        <v>0</v>
      </c>
      <c r="H98" s="2228">
        <f t="shared" si="27"/>
        <v>0</v>
      </c>
      <c r="I98" s="2228">
        <f t="shared" si="27"/>
        <v>0</v>
      </c>
      <c r="J98" s="2228">
        <f t="shared" si="27"/>
        <v>0</v>
      </c>
      <c r="K98" s="2228">
        <f t="shared" si="27"/>
        <v>0</v>
      </c>
      <c r="L98" s="2228">
        <f t="shared" si="27"/>
        <v>0</v>
      </c>
      <c r="M98" s="2228">
        <f t="shared" si="27"/>
        <v>0</v>
      </c>
      <c r="N98" s="2228">
        <f t="shared" si="27"/>
        <v>0</v>
      </c>
      <c r="O98" s="2228">
        <f t="shared" si="27"/>
        <v>0</v>
      </c>
      <c r="P98" s="2228">
        <f t="shared" si="27"/>
        <v>0</v>
      </c>
      <c r="Q98" s="2228">
        <f>SUM(E98:P98)</f>
        <v>0</v>
      </c>
      <c r="AH98" s="2272"/>
      <c r="AI98" s="2314" t="s">
        <v>626</v>
      </c>
      <c r="AJ98" s="2230"/>
      <c r="AK98" s="2155"/>
      <c r="AL98" s="2155"/>
      <c r="AM98" s="2231"/>
      <c r="AN98" s="2230"/>
      <c r="AO98" s="2155"/>
      <c r="AP98" s="2155"/>
      <c r="AQ98" s="2231"/>
      <c r="AR98" s="2230"/>
      <c r="AS98" s="2155"/>
      <c r="AT98" s="2155"/>
      <c r="AU98" s="2155"/>
      <c r="AV98" s="2231"/>
      <c r="AW98" s="2230"/>
      <c r="AX98" s="2155"/>
      <c r="AY98" s="2155"/>
      <c r="AZ98" s="2231"/>
      <c r="BA98" s="2230"/>
      <c r="BB98" s="2155"/>
      <c r="BC98" s="2155"/>
      <c r="BD98" s="2231"/>
      <c r="BE98" s="2230"/>
      <c r="BF98" s="2155"/>
      <c r="BG98" s="2155"/>
      <c r="BH98" s="2155"/>
      <c r="BI98" s="2231"/>
      <c r="BJ98" s="2230"/>
      <c r="BK98" s="2155"/>
      <c r="BL98" s="2155"/>
      <c r="BM98" s="2231"/>
      <c r="BN98" s="2230"/>
      <c r="BO98" s="2155"/>
      <c r="BP98" s="2155"/>
      <c r="BQ98" s="2231"/>
      <c r="BR98" s="2230"/>
      <c r="BS98" s="2155"/>
      <c r="BT98" s="2155"/>
      <c r="BU98" s="2155"/>
      <c r="BV98" s="2231"/>
      <c r="BW98" s="2230"/>
      <c r="BX98" s="2155"/>
      <c r="BY98" s="2155"/>
      <c r="BZ98" s="2231"/>
      <c r="CA98" s="2230"/>
      <c r="CB98" s="2155"/>
      <c r="CC98" s="2155"/>
      <c r="CD98" s="2231"/>
      <c r="CE98" s="2230"/>
      <c r="CF98" s="2155"/>
      <c r="CG98" s="2155"/>
      <c r="CH98" s="2155"/>
      <c r="CI98" s="2231"/>
    </row>
    <row r="99" spans="2:87" ht="15.75">
      <c r="B99" s="24" t="s">
        <v>627</v>
      </c>
      <c r="C99" s="2196"/>
      <c r="D99" s="685"/>
      <c r="E99" s="2203"/>
      <c r="F99" s="2196"/>
      <c r="G99" s="2204"/>
      <c r="H99" s="2196"/>
      <c r="I99" s="2204"/>
      <c r="J99" s="2196"/>
      <c r="K99" s="2204"/>
      <c r="L99" s="2196"/>
      <c r="M99" s="2204"/>
      <c r="N99" s="2196"/>
      <c r="O99" s="2204"/>
      <c r="P99" s="2198"/>
      <c r="Q99" s="2207"/>
      <c r="AH99" s="2271"/>
      <c r="AI99" s="323" t="s">
        <v>627</v>
      </c>
      <c r="AJ99" s="1698"/>
      <c r="AM99" s="2129"/>
      <c r="AN99" s="1698"/>
      <c r="AQ99" s="2129"/>
      <c r="AR99" s="1698"/>
      <c r="AV99" s="2129"/>
      <c r="AW99" s="1698"/>
      <c r="AZ99" s="2129"/>
      <c r="BA99" s="1698"/>
      <c r="BD99" s="2129"/>
      <c r="BE99" s="1698"/>
      <c r="BI99" s="2129"/>
      <c r="BJ99" s="1698"/>
      <c r="BM99" s="2129"/>
      <c r="BN99" s="1698"/>
      <c r="BQ99" s="2129"/>
      <c r="BR99" s="1698"/>
      <c r="BV99" s="2129"/>
      <c r="BW99" s="1698"/>
      <c r="BZ99" s="2129"/>
      <c r="CA99" s="1698"/>
      <c r="CD99" s="2129"/>
      <c r="CE99" s="1698"/>
      <c r="CI99" s="2129"/>
    </row>
    <row r="100" spans="2:87" ht="15.75">
      <c r="B100" s="2250" t="s">
        <v>628</v>
      </c>
      <c r="D100" s="685" t="e">
        <f>SUM(Q100/$Q$121)</f>
        <v>#DIV/0!</v>
      </c>
      <c r="E100" s="2266">
        <v>0</v>
      </c>
      <c r="F100" s="2266">
        <v>0</v>
      </c>
      <c r="G100" s="2266">
        <v>0</v>
      </c>
      <c r="H100" s="2266">
        <v>0</v>
      </c>
      <c r="I100" s="2266">
        <v>0</v>
      </c>
      <c r="J100" s="2266">
        <v>0</v>
      </c>
      <c r="K100" s="2266">
        <v>0</v>
      </c>
      <c r="L100" s="2266">
        <v>0</v>
      </c>
      <c r="M100" s="2266">
        <v>0</v>
      </c>
      <c r="N100" s="2266">
        <v>0</v>
      </c>
      <c r="O100" s="2266">
        <v>0</v>
      </c>
      <c r="P100" s="2266">
        <v>0</v>
      </c>
      <c r="Q100" s="2207">
        <f>SUM(E100:P100)</f>
        <v>0</v>
      </c>
      <c r="AH100" s="2271"/>
      <c r="AI100" s="2211" t="s">
        <v>628</v>
      </c>
      <c r="AJ100" s="1698"/>
      <c r="AM100" s="2129"/>
      <c r="AN100" s="1698"/>
      <c r="AQ100" s="2129"/>
      <c r="AR100" s="1698"/>
      <c r="AV100" s="2129"/>
      <c r="AW100" s="1698"/>
      <c r="AZ100" s="2129"/>
      <c r="BA100" s="1698"/>
      <c r="BD100" s="2129"/>
      <c r="BE100" s="1698"/>
      <c r="BI100" s="2129"/>
      <c r="BJ100" s="1698"/>
      <c r="BM100" s="2129"/>
      <c r="BN100" s="1698"/>
      <c r="BQ100" s="2129"/>
      <c r="BR100" s="1698"/>
      <c r="BV100" s="2129"/>
      <c r="BW100" s="1698"/>
      <c r="BZ100" s="2129"/>
      <c r="CA100" s="1698"/>
      <c r="CD100" s="2129"/>
      <c r="CE100" s="1698"/>
      <c r="CI100" s="2129"/>
    </row>
    <row r="101" spans="2:87" ht="15.75">
      <c r="B101" s="2250" t="s">
        <v>629</v>
      </c>
      <c r="D101" s="685" t="e">
        <f>SUM(Q101/$Q$121)</f>
        <v>#DIV/0!</v>
      </c>
      <c r="E101" s="2266">
        <v>0</v>
      </c>
      <c r="F101" s="2266">
        <v>0</v>
      </c>
      <c r="G101" s="2266">
        <v>0</v>
      </c>
      <c r="H101" s="2266">
        <v>0</v>
      </c>
      <c r="I101" s="2266">
        <v>0</v>
      </c>
      <c r="J101" s="2266">
        <v>0</v>
      </c>
      <c r="K101" s="2266">
        <v>0</v>
      </c>
      <c r="L101" s="2266">
        <v>0</v>
      </c>
      <c r="M101" s="2266">
        <v>0</v>
      </c>
      <c r="N101" s="2266">
        <v>0</v>
      </c>
      <c r="O101" s="2266">
        <v>0</v>
      </c>
      <c r="P101" s="2266">
        <v>0</v>
      </c>
      <c r="Q101" s="2207">
        <f>SUM(E101:P101)</f>
        <v>0</v>
      </c>
      <c r="AH101" s="2271"/>
      <c r="AI101" s="2211" t="s">
        <v>629</v>
      </c>
      <c r="AJ101" s="1698"/>
      <c r="AM101" s="2129"/>
      <c r="AN101" s="1698"/>
      <c r="AQ101" s="2129"/>
      <c r="AR101" s="1698"/>
      <c r="AV101" s="2129"/>
      <c r="AW101" s="1698"/>
      <c r="AZ101" s="2129"/>
      <c r="BA101" s="1698"/>
      <c r="BD101" s="2129"/>
      <c r="BE101" s="1698"/>
      <c r="BI101" s="2129"/>
      <c r="BJ101" s="1698"/>
      <c r="BM101" s="2129"/>
      <c r="BN101" s="1698"/>
      <c r="BQ101" s="2129"/>
      <c r="BR101" s="1698"/>
      <c r="BV101" s="2129"/>
      <c r="BW101" s="1698"/>
      <c r="BZ101" s="2129"/>
      <c r="CA101" s="1698"/>
      <c r="CD101" s="2129"/>
      <c r="CE101" s="1698"/>
      <c r="CI101" s="2129"/>
    </row>
    <row r="102" spans="2:87" ht="15.75">
      <c r="B102" s="2250" t="s">
        <v>630</v>
      </c>
      <c r="D102" s="685" t="e">
        <f t="shared" ref="D102:D118" si="28">SUM(Q102/$Q$121)</f>
        <v>#DIV/0!</v>
      </c>
      <c r="E102" s="2266">
        <v>0</v>
      </c>
      <c r="F102" s="2266">
        <v>0</v>
      </c>
      <c r="G102" s="2266">
        <v>0</v>
      </c>
      <c r="H102" s="2266">
        <v>0</v>
      </c>
      <c r="I102" s="2266">
        <v>0</v>
      </c>
      <c r="J102" s="2266">
        <v>0</v>
      </c>
      <c r="K102" s="2266">
        <v>0</v>
      </c>
      <c r="L102" s="2266">
        <v>0</v>
      </c>
      <c r="M102" s="2266">
        <v>0</v>
      </c>
      <c r="N102" s="2266">
        <v>0</v>
      </c>
      <c r="O102" s="2266">
        <v>0</v>
      </c>
      <c r="P102" s="2266">
        <v>0</v>
      </c>
      <c r="Q102" s="2207">
        <f>SUM(E102:P102)</f>
        <v>0</v>
      </c>
      <c r="AH102" s="2271"/>
      <c r="AI102" s="2211" t="s">
        <v>630</v>
      </c>
      <c r="AJ102" s="1698"/>
      <c r="AM102" s="2129"/>
      <c r="AN102" s="1698"/>
      <c r="AQ102" s="2129"/>
      <c r="AR102" s="1698"/>
      <c r="AV102" s="2129"/>
      <c r="AW102" s="1698"/>
      <c r="AZ102" s="2129"/>
      <c r="BA102" s="1698"/>
      <c r="BD102" s="2129"/>
      <c r="BE102" s="1698"/>
      <c r="BI102" s="2129"/>
      <c r="BJ102" s="1698"/>
      <c r="BM102" s="2129"/>
      <c r="BN102" s="1698"/>
      <c r="BQ102" s="2129"/>
      <c r="BR102" s="1698"/>
      <c r="BV102" s="2129"/>
      <c r="BW102" s="1698"/>
      <c r="BZ102" s="2129"/>
      <c r="CA102" s="1698"/>
      <c r="CD102" s="2129"/>
      <c r="CE102" s="1698"/>
      <c r="CI102" s="2129"/>
    </row>
    <row r="103" spans="2:87" ht="16.5" thickBot="1">
      <c r="B103" s="2303" t="s">
        <v>1658</v>
      </c>
      <c r="C103" s="2135"/>
      <c r="D103" s="685" t="e">
        <f t="shared" si="28"/>
        <v>#DIV/0!</v>
      </c>
      <c r="E103" s="2266">
        <v>0</v>
      </c>
      <c r="F103" s="2266">
        <v>0</v>
      </c>
      <c r="G103" s="2266">
        <v>0</v>
      </c>
      <c r="H103" s="2266">
        <v>0</v>
      </c>
      <c r="I103" s="2266">
        <v>0</v>
      </c>
      <c r="J103" s="2266">
        <v>0</v>
      </c>
      <c r="K103" s="2266">
        <v>0</v>
      </c>
      <c r="L103" s="2266">
        <v>0</v>
      </c>
      <c r="M103" s="2266">
        <v>0</v>
      </c>
      <c r="N103" s="2266">
        <v>0</v>
      </c>
      <c r="O103" s="2266">
        <v>0</v>
      </c>
      <c r="P103" s="2266">
        <v>0</v>
      </c>
      <c r="Q103" s="2207">
        <f>SUM(E103:P103)</f>
        <v>0</v>
      </c>
      <c r="AH103" s="2271"/>
      <c r="AI103" s="2279" t="s">
        <v>631</v>
      </c>
      <c r="AJ103" s="1698"/>
      <c r="AM103" s="2129"/>
      <c r="AN103" s="1698"/>
      <c r="AQ103" s="2129"/>
      <c r="AR103" s="1698"/>
      <c r="AV103" s="2129"/>
      <c r="AW103" s="1698"/>
      <c r="AZ103" s="2129"/>
      <c r="BA103" s="1698"/>
      <c r="BD103" s="2129"/>
      <c r="BE103" s="1698"/>
      <c r="BI103" s="2129"/>
      <c r="BJ103" s="1698"/>
      <c r="BM103" s="2129"/>
      <c r="BN103" s="1698"/>
      <c r="BQ103" s="2129"/>
      <c r="BR103" s="1698"/>
      <c r="BV103" s="2129"/>
      <c r="BW103" s="1698"/>
      <c r="BZ103" s="2129"/>
      <c r="CA103" s="1698"/>
      <c r="CD103" s="2129"/>
      <c r="CE103" s="1698"/>
      <c r="CI103" s="2129"/>
    </row>
    <row r="104" spans="2:87" ht="16.5" thickBot="1">
      <c r="B104" s="2225" t="s">
        <v>632</v>
      </c>
      <c r="C104" s="2226"/>
      <c r="D104" s="686" t="e">
        <f t="shared" si="28"/>
        <v>#DIV/0!</v>
      </c>
      <c r="E104" s="2228">
        <f t="shared" ref="E104:P104" si="29">SUM(E100:E103)</f>
        <v>0</v>
      </c>
      <c r="F104" s="2228">
        <f t="shared" si="29"/>
        <v>0</v>
      </c>
      <c r="G104" s="2228">
        <f t="shared" si="29"/>
        <v>0</v>
      </c>
      <c r="H104" s="2228">
        <f t="shared" si="29"/>
        <v>0</v>
      </c>
      <c r="I104" s="2228">
        <f t="shared" si="29"/>
        <v>0</v>
      </c>
      <c r="J104" s="2228">
        <f t="shared" si="29"/>
        <v>0</v>
      </c>
      <c r="K104" s="2228">
        <f t="shared" si="29"/>
        <v>0</v>
      </c>
      <c r="L104" s="2228">
        <f t="shared" si="29"/>
        <v>0</v>
      </c>
      <c r="M104" s="2228">
        <f t="shared" si="29"/>
        <v>0</v>
      </c>
      <c r="N104" s="2228">
        <f t="shared" si="29"/>
        <v>0</v>
      </c>
      <c r="O104" s="2228">
        <f t="shared" si="29"/>
        <v>0</v>
      </c>
      <c r="P104" s="2228">
        <f t="shared" si="29"/>
        <v>0</v>
      </c>
      <c r="Q104" s="2228">
        <f>SUM(E104:P104)</f>
        <v>0</v>
      </c>
      <c r="AH104" s="2272"/>
      <c r="AI104" s="2270" t="s">
        <v>632</v>
      </c>
      <c r="AJ104" s="2230"/>
      <c r="AK104" s="2155"/>
      <c r="AL104" s="2155"/>
      <c r="AM104" s="2231"/>
      <c r="AN104" s="2230"/>
      <c r="AO104" s="2155"/>
      <c r="AP104" s="2155"/>
      <c r="AQ104" s="2231"/>
      <c r="AR104" s="2230"/>
      <c r="AS104" s="2155"/>
      <c r="AT104" s="2155"/>
      <c r="AU104" s="2155"/>
      <c r="AV104" s="2231"/>
      <c r="AW104" s="2230"/>
      <c r="AX104" s="2155"/>
      <c r="AY104" s="2155"/>
      <c r="AZ104" s="2231"/>
      <c r="BA104" s="2230"/>
      <c r="BB104" s="2155"/>
      <c r="BC104" s="2155"/>
      <c r="BD104" s="2231"/>
      <c r="BE104" s="2230"/>
      <c r="BF104" s="2155"/>
      <c r="BG104" s="2155"/>
      <c r="BH104" s="2155"/>
      <c r="BI104" s="2231"/>
      <c r="BJ104" s="2230"/>
      <c r="BK104" s="2155"/>
      <c r="BL104" s="2155"/>
      <c r="BM104" s="2231"/>
      <c r="BN104" s="2230"/>
      <c r="BO104" s="2155"/>
      <c r="BP104" s="2155"/>
      <c r="BQ104" s="2231"/>
      <c r="BR104" s="2230"/>
      <c r="BS104" s="2155"/>
      <c r="BT104" s="2155"/>
      <c r="BU104" s="2155"/>
      <c r="BV104" s="2231"/>
      <c r="BW104" s="2230"/>
      <c r="BX104" s="2155"/>
      <c r="BY104" s="2155"/>
      <c r="BZ104" s="2231"/>
      <c r="CA104" s="2230"/>
      <c r="CB104" s="2155"/>
      <c r="CC104" s="2155"/>
      <c r="CD104" s="2231"/>
      <c r="CE104" s="2230"/>
      <c r="CF104" s="2155"/>
      <c r="CG104" s="2155"/>
      <c r="CH104" s="2155"/>
      <c r="CI104" s="2231"/>
    </row>
    <row r="105" spans="2:87" ht="15.75">
      <c r="B105" s="26" t="s">
        <v>633</v>
      </c>
      <c r="D105" s="685"/>
      <c r="E105" s="2206"/>
      <c r="G105" s="2131"/>
      <c r="I105" s="2131"/>
      <c r="K105" s="2131"/>
      <c r="M105" s="2131"/>
      <c r="O105" s="2131"/>
      <c r="P105" s="2129"/>
      <c r="Q105" s="2207"/>
      <c r="AH105" s="2272"/>
      <c r="AI105" s="326" t="s">
        <v>633</v>
      </c>
      <c r="AJ105" s="1698"/>
      <c r="AM105" s="2129"/>
      <c r="AN105" s="1698"/>
      <c r="AQ105" s="2129"/>
      <c r="AR105" s="1698"/>
      <c r="AV105" s="2129"/>
      <c r="AW105" s="1698"/>
      <c r="AZ105" s="2129"/>
      <c r="BA105" s="1698"/>
      <c r="BD105" s="2129"/>
      <c r="BE105" s="1698"/>
      <c r="BI105" s="2129"/>
      <c r="BJ105" s="1698"/>
      <c r="BM105" s="2129"/>
      <c r="BN105" s="1698"/>
      <c r="BQ105" s="2129"/>
      <c r="BR105" s="1698"/>
      <c r="BV105" s="2129"/>
      <c r="BW105" s="1698"/>
      <c r="BZ105" s="2129"/>
      <c r="CA105" s="1698"/>
      <c r="CD105" s="2129"/>
      <c r="CE105" s="1698"/>
      <c r="CI105" s="2129"/>
    </row>
    <row r="106" spans="2:87" ht="15.75">
      <c r="B106" s="2132" t="s">
        <v>634</v>
      </c>
      <c r="D106" s="685" t="e">
        <f t="shared" si="28"/>
        <v>#DIV/0!</v>
      </c>
      <c r="E106" s="2266">
        <v>0</v>
      </c>
      <c r="F106" s="2266">
        <v>0</v>
      </c>
      <c r="G106" s="2266">
        <v>0</v>
      </c>
      <c r="H106" s="2266">
        <v>0</v>
      </c>
      <c r="I106" s="2266">
        <v>0</v>
      </c>
      <c r="J106" s="2266">
        <v>0</v>
      </c>
      <c r="K106" s="2266">
        <v>0</v>
      </c>
      <c r="L106" s="2266">
        <v>0</v>
      </c>
      <c r="M106" s="2266">
        <v>0</v>
      </c>
      <c r="N106" s="2266">
        <v>0</v>
      </c>
      <c r="O106" s="2266">
        <v>0</v>
      </c>
      <c r="P106" s="2266">
        <v>0</v>
      </c>
      <c r="Q106" s="2207">
        <f t="shared" ref="Q106:Q119" si="30">SUM(E106:P106)</f>
        <v>0</v>
      </c>
      <c r="AH106" s="2272"/>
      <c r="AI106" s="2218" t="s">
        <v>634</v>
      </c>
      <c r="AJ106" s="1698"/>
      <c r="AM106" s="2129"/>
      <c r="AN106" s="1698"/>
      <c r="AQ106" s="2129"/>
      <c r="AR106" s="1698"/>
      <c r="AV106" s="2129"/>
      <c r="AW106" s="1698"/>
      <c r="AZ106" s="2129"/>
      <c r="BA106" s="1698"/>
      <c r="BD106" s="2129"/>
      <c r="BE106" s="1698"/>
      <c r="BI106" s="2129"/>
      <c r="BJ106" s="1698"/>
      <c r="BM106" s="2129"/>
      <c r="BN106" s="1698"/>
      <c r="BQ106" s="2129"/>
      <c r="BR106" s="1698"/>
      <c r="BV106" s="2129"/>
      <c r="BW106" s="1698"/>
      <c r="BZ106" s="2129"/>
      <c r="CA106" s="1698"/>
      <c r="CD106" s="2129"/>
      <c r="CE106" s="1698"/>
      <c r="CI106" s="2129"/>
    </row>
    <row r="107" spans="2:87" ht="15.75">
      <c r="B107" s="2132" t="s">
        <v>635</v>
      </c>
      <c r="D107" s="685" t="e">
        <f t="shared" si="28"/>
        <v>#DIV/0!</v>
      </c>
      <c r="E107" s="2266">
        <v>0</v>
      </c>
      <c r="F107" s="2266">
        <v>0</v>
      </c>
      <c r="G107" s="2266">
        <v>0</v>
      </c>
      <c r="H107" s="2266">
        <v>0</v>
      </c>
      <c r="I107" s="2266">
        <v>0</v>
      </c>
      <c r="J107" s="2266">
        <v>0</v>
      </c>
      <c r="K107" s="2266">
        <v>0</v>
      </c>
      <c r="L107" s="2266">
        <v>0</v>
      </c>
      <c r="M107" s="2266">
        <v>0</v>
      </c>
      <c r="N107" s="2266">
        <v>0</v>
      </c>
      <c r="O107" s="2266">
        <v>0</v>
      </c>
      <c r="P107" s="2266">
        <v>0</v>
      </c>
      <c r="Q107" s="2207">
        <f t="shared" si="30"/>
        <v>0</v>
      </c>
      <c r="AH107" s="2272"/>
      <c r="AI107" s="2218" t="s">
        <v>635</v>
      </c>
      <c r="AJ107" s="1698"/>
      <c r="AM107" s="2129"/>
      <c r="AN107" s="1698"/>
      <c r="AQ107" s="2129"/>
      <c r="AR107" s="1698"/>
      <c r="AV107" s="2129"/>
      <c r="AW107" s="1698"/>
      <c r="AZ107" s="2129"/>
      <c r="BA107" s="1698"/>
      <c r="BD107" s="2129"/>
      <c r="BE107" s="1698"/>
      <c r="BI107" s="2129"/>
      <c r="BJ107" s="1698"/>
      <c r="BM107" s="2129"/>
      <c r="BN107" s="1698"/>
      <c r="BQ107" s="2129"/>
      <c r="BR107" s="1698"/>
      <c r="BV107" s="2129"/>
      <c r="BW107" s="1698"/>
      <c r="BZ107" s="2129"/>
      <c r="CA107" s="1698"/>
      <c r="CD107" s="2129"/>
      <c r="CE107" s="1698"/>
      <c r="CI107" s="2129"/>
    </row>
    <row r="108" spans="2:87" ht="15.75">
      <c r="B108" s="2132" t="s">
        <v>636</v>
      </c>
      <c r="D108" s="685" t="e">
        <f t="shared" si="28"/>
        <v>#DIV/0!</v>
      </c>
      <c r="E108" s="2266">
        <v>0</v>
      </c>
      <c r="F108" s="2266">
        <v>0</v>
      </c>
      <c r="G108" s="2266">
        <v>0</v>
      </c>
      <c r="H108" s="2266">
        <v>0</v>
      </c>
      <c r="I108" s="2266">
        <v>0</v>
      </c>
      <c r="J108" s="2266">
        <v>0</v>
      </c>
      <c r="K108" s="2266">
        <v>0</v>
      </c>
      <c r="L108" s="2266">
        <v>0</v>
      </c>
      <c r="M108" s="2266">
        <v>0</v>
      </c>
      <c r="N108" s="2266">
        <v>0</v>
      </c>
      <c r="O108" s="2266">
        <v>0</v>
      </c>
      <c r="P108" s="2266">
        <v>0</v>
      </c>
      <c r="Q108" s="2207">
        <f t="shared" si="30"/>
        <v>0</v>
      </c>
      <c r="AH108" s="2271"/>
      <c r="AI108" s="2218" t="s">
        <v>636</v>
      </c>
      <c r="AJ108" s="1698"/>
      <c r="AM108" s="2129"/>
      <c r="AN108" s="1698"/>
      <c r="AQ108" s="2129"/>
      <c r="AR108" s="1698"/>
      <c r="AV108" s="2129"/>
      <c r="AW108" s="1698"/>
      <c r="AZ108" s="2129"/>
      <c r="BA108" s="1698"/>
      <c r="BD108" s="2129"/>
      <c r="BE108" s="1698"/>
      <c r="BI108" s="2129"/>
      <c r="BJ108" s="1698"/>
      <c r="BM108" s="2129"/>
      <c r="BN108" s="1698"/>
      <c r="BQ108" s="2129"/>
      <c r="BR108" s="1698"/>
      <c r="BV108" s="2129"/>
      <c r="BW108" s="1698"/>
      <c r="BZ108" s="2129"/>
      <c r="CA108" s="1698"/>
      <c r="CD108" s="2129"/>
      <c r="CE108" s="1698"/>
      <c r="CI108" s="2129"/>
    </row>
    <row r="109" spans="2:87" ht="15.75">
      <c r="B109" s="2132" t="s">
        <v>637</v>
      </c>
      <c r="D109" s="685" t="e">
        <f t="shared" si="28"/>
        <v>#DIV/0!</v>
      </c>
      <c r="E109" s="2266">
        <v>0</v>
      </c>
      <c r="F109" s="2266">
        <v>0</v>
      </c>
      <c r="G109" s="2266">
        <v>0</v>
      </c>
      <c r="H109" s="2266">
        <v>0</v>
      </c>
      <c r="I109" s="2266">
        <v>0</v>
      </c>
      <c r="J109" s="2266">
        <v>0</v>
      </c>
      <c r="K109" s="2266">
        <v>0</v>
      </c>
      <c r="L109" s="2266">
        <v>0</v>
      </c>
      <c r="M109" s="2266">
        <v>0</v>
      </c>
      <c r="N109" s="2266">
        <v>0</v>
      </c>
      <c r="O109" s="2266">
        <v>0</v>
      </c>
      <c r="P109" s="2266">
        <v>0</v>
      </c>
      <c r="Q109" s="2207">
        <f t="shared" si="30"/>
        <v>0</v>
      </c>
      <c r="AH109" s="2271"/>
      <c r="AI109" s="2218" t="s">
        <v>637</v>
      </c>
      <c r="AJ109" s="1698"/>
      <c r="AM109" s="2129"/>
      <c r="AN109" s="1698"/>
      <c r="AQ109" s="2129"/>
      <c r="AR109" s="1698"/>
      <c r="AV109" s="2129"/>
      <c r="AW109" s="1698"/>
      <c r="AZ109" s="2129"/>
      <c r="BA109" s="1698"/>
      <c r="BD109" s="2129"/>
      <c r="BE109" s="1698"/>
      <c r="BI109" s="2129"/>
      <c r="BJ109" s="1698"/>
      <c r="BM109" s="2129"/>
      <c r="BN109" s="1698"/>
      <c r="BQ109" s="2129"/>
      <c r="BR109" s="1698"/>
      <c r="BV109" s="2129"/>
      <c r="BW109" s="1698"/>
      <c r="BZ109" s="2129"/>
      <c r="CA109" s="1698"/>
      <c r="CD109" s="2129"/>
      <c r="CE109" s="1698"/>
      <c r="CI109" s="2129"/>
    </row>
    <row r="110" spans="2:87" ht="15.75">
      <c r="B110" s="2132" t="s">
        <v>638</v>
      </c>
      <c r="D110" s="685" t="e">
        <f t="shared" si="28"/>
        <v>#DIV/0!</v>
      </c>
      <c r="E110" s="2266">
        <v>0</v>
      </c>
      <c r="F110" s="2266">
        <v>0</v>
      </c>
      <c r="G110" s="2266">
        <v>0</v>
      </c>
      <c r="H110" s="2266">
        <v>0</v>
      </c>
      <c r="I110" s="2266">
        <v>0</v>
      </c>
      <c r="J110" s="2266">
        <v>0</v>
      </c>
      <c r="K110" s="2266">
        <v>0</v>
      </c>
      <c r="L110" s="2266">
        <v>0</v>
      </c>
      <c r="M110" s="2266">
        <v>0</v>
      </c>
      <c r="N110" s="2266">
        <v>0</v>
      </c>
      <c r="O110" s="2266">
        <v>0</v>
      </c>
      <c r="P110" s="2266">
        <v>0</v>
      </c>
      <c r="Q110" s="2207">
        <f t="shared" si="30"/>
        <v>0</v>
      </c>
      <c r="AH110" s="2272"/>
      <c r="AI110" s="2218" t="s">
        <v>638</v>
      </c>
      <c r="AJ110" s="1698"/>
      <c r="AM110" s="2129"/>
      <c r="AN110" s="1698"/>
      <c r="AQ110" s="2129"/>
      <c r="AR110" s="1698"/>
      <c r="AV110" s="2129"/>
      <c r="AW110" s="1698"/>
      <c r="AZ110" s="2129"/>
      <c r="BA110" s="1698"/>
      <c r="BD110" s="2129"/>
      <c r="BE110" s="1698"/>
      <c r="BI110" s="2129"/>
      <c r="BJ110" s="1698"/>
      <c r="BM110" s="2129"/>
      <c r="BN110" s="1698"/>
      <c r="BQ110" s="2129"/>
      <c r="BR110" s="1698"/>
      <c r="BV110" s="2129"/>
      <c r="BW110" s="1698"/>
      <c r="BZ110" s="2129"/>
      <c r="CA110" s="1698"/>
      <c r="CD110" s="2129"/>
      <c r="CE110" s="1698"/>
      <c r="CI110" s="2129"/>
    </row>
    <row r="111" spans="2:87" ht="15.75">
      <c r="B111" s="2132" t="s">
        <v>639</v>
      </c>
      <c r="D111" s="685" t="e">
        <f t="shared" si="28"/>
        <v>#DIV/0!</v>
      </c>
      <c r="E111" s="2266">
        <v>0</v>
      </c>
      <c r="F111" s="2266">
        <v>0</v>
      </c>
      <c r="G111" s="2266">
        <v>0</v>
      </c>
      <c r="H111" s="2266">
        <v>0</v>
      </c>
      <c r="I111" s="2266">
        <v>0</v>
      </c>
      <c r="J111" s="2266">
        <v>0</v>
      </c>
      <c r="K111" s="2266">
        <v>0</v>
      </c>
      <c r="L111" s="2266">
        <v>0</v>
      </c>
      <c r="M111" s="2266">
        <v>0</v>
      </c>
      <c r="N111" s="2266">
        <v>0</v>
      </c>
      <c r="O111" s="2266">
        <v>0</v>
      </c>
      <c r="P111" s="2266">
        <v>0</v>
      </c>
      <c r="Q111" s="2207">
        <f t="shared" si="30"/>
        <v>0</v>
      </c>
      <c r="AH111" s="2272"/>
      <c r="AI111" s="2218" t="s">
        <v>639</v>
      </c>
      <c r="AJ111" s="1698"/>
      <c r="AM111" s="2129"/>
      <c r="AN111" s="1698"/>
      <c r="AQ111" s="2129"/>
      <c r="AR111" s="1698"/>
      <c r="AV111" s="2129"/>
      <c r="AW111" s="1698"/>
      <c r="AZ111" s="2129"/>
      <c r="BA111" s="1698"/>
      <c r="BD111" s="2129"/>
      <c r="BE111" s="1698"/>
      <c r="BI111" s="2129"/>
      <c r="BJ111" s="1698"/>
      <c r="BM111" s="2129"/>
      <c r="BN111" s="1698"/>
      <c r="BQ111" s="2129"/>
      <c r="BR111" s="1698"/>
      <c r="BV111" s="2129"/>
      <c r="BW111" s="1698"/>
      <c r="BZ111" s="2129"/>
      <c r="CA111" s="1698"/>
      <c r="CD111" s="2129"/>
      <c r="CE111" s="1698"/>
      <c r="CI111" s="2129"/>
    </row>
    <row r="112" spans="2:87" ht="15.75">
      <c r="B112" s="2132" t="s">
        <v>640</v>
      </c>
      <c r="D112" s="685" t="e">
        <f t="shared" si="28"/>
        <v>#DIV/0!</v>
      </c>
      <c r="E112" s="2266">
        <v>0</v>
      </c>
      <c r="F112" s="2266">
        <v>0</v>
      </c>
      <c r="G112" s="2266">
        <v>0</v>
      </c>
      <c r="H112" s="2266">
        <v>0</v>
      </c>
      <c r="I112" s="2266">
        <v>0</v>
      </c>
      <c r="J112" s="2266">
        <v>0</v>
      </c>
      <c r="K112" s="2266">
        <v>0</v>
      </c>
      <c r="L112" s="2266">
        <v>0</v>
      </c>
      <c r="M112" s="2266">
        <v>0</v>
      </c>
      <c r="N112" s="2266">
        <v>0</v>
      </c>
      <c r="O112" s="2266">
        <v>0</v>
      </c>
      <c r="P112" s="2266">
        <v>0</v>
      </c>
      <c r="Q112" s="2207">
        <f t="shared" si="30"/>
        <v>0</v>
      </c>
      <c r="AH112" s="2272"/>
      <c r="AI112" s="2218" t="s">
        <v>640</v>
      </c>
      <c r="AJ112" s="1698"/>
      <c r="AM112" s="2129"/>
      <c r="AN112" s="1698"/>
      <c r="AQ112" s="2129"/>
      <c r="AR112" s="1698"/>
      <c r="AV112" s="2129"/>
      <c r="AW112" s="1698"/>
      <c r="AZ112" s="2129"/>
      <c r="BA112" s="1698"/>
      <c r="BD112" s="2129"/>
      <c r="BE112" s="1698"/>
      <c r="BI112" s="2129"/>
      <c r="BJ112" s="1698"/>
      <c r="BM112" s="2129"/>
      <c r="BN112" s="1698"/>
      <c r="BQ112" s="2129"/>
      <c r="BR112" s="1698"/>
      <c r="BV112" s="2129"/>
      <c r="BW112" s="1698"/>
      <c r="BZ112" s="2129"/>
      <c r="CA112" s="1698"/>
      <c r="CD112" s="2129"/>
      <c r="CE112" s="1698"/>
      <c r="CI112" s="2129"/>
    </row>
    <row r="113" spans="2:87" ht="15.75">
      <c r="B113" s="2132" t="s">
        <v>641</v>
      </c>
      <c r="D113" s="685" t="e">
        <f t="shared" si="28"/>
        <v>#DIV/0!</v>
      </c>
      <c r="E113" s="2266">
        <v>0</v>
      </c>
      <c r="F113" s="2266">
        <v>0</v>
      </c>
      <c r="G113" s="2266">
        <v>0</v>
      </c>
      <c r="H113" s="2266">
        <v>0</v>
      </c>
      <c r="I113" s="2266">
        <v>0</v>
      </c>
      <c r="J113" s="2266">
        <v>0</v>
      </c>
      <c r="K113" s="2266">
        <v>0</v>
      </c>
      <c r="L113" s="2266">
        <v>0</v>
      </c>
      <c r="M113" s="2266">
        <v>0</v>
      </c>
      <c r="N113" s="2266">
        <v>0</v>
      </c>
      <c r="O113" s="2266">
        <v>0</v>
      </c>
      <c r="P113" s="2266">
        <v>0</v>
      </c>
      <c r="Q113" s="2207">
        <f t="shared" si="30"/>
        <v>0</v>
      </c>
      <c r="AH113" s="2272"/>
      <c r="AI113" s="2218" t="s">
        <v>641</v>
      </c>
      <c r="AJ113" s="1698"/>
      <c r="AM113" s="2129"/>
      <c r="AN113" s="1698"/>
      <c r="AQ113" s="2129"/>
      <c r="AR113" s="1698"/>
      <c r="AV113" s="2129"/>
      <c r="AW113" s="1698"/>
      <c r="AZ113" s="2129"/>
      <c r="BA113" s="1698"/>
      <c r="BD113" s="2129"/>
      <c r="BE113" s="1698"/>
      <c r="BI113" s="2129"/>
      <c r="BJ113" s="1698"/>
      <c r="BM113" s="2129"/>
      <c r="BN113" s="1698"/>
      <c r="BQ113" s="2129"/>
      <c r="BR113" s="1698"/>
      <c r="BV113" s="2129"/>
      <c r="BW113" s="1698"/>
      <c r="BZ113" s="2129"/>
      <c r="CA113" s="1698"/>
      <c r="CD113" s="2129"/>
      <c r="CE113" s="1698"/>
      <c r="CI113" s="2129"/>
    </row>
    <row r="114" spans="2:87" ht="15.75">
      <c r="B114" s="2132" t="s">
        <v>642</v>
      </c>
      <c r="D114" s="685" t="e">
        <f t="shared" si="28"/>
        <v>#DIV/0!</v>
      </c>
      <c r="E114" s="2266">
        <v>0</v>
      </c>
      <c r="F114" s="2266">
        <v>0</v>
      </c>
      <c r="G114" s="2266">
        <v>0</v>
      </c>
      <c r="H114" s="2266">
        <v>0</v>
      </c>
      <c r="I114" s="2266">
        <v>0</v>
      </c>
      <c r="J114" s="2266">
        <v>0</v>
      </c>
      <c r="K114" s="2266">
        <v>0</v>
      </c>
      <c r="L114" s="2266">
        <v>0</v>
      </c>
      <c r="M114" s="2266">
        <v>0</v>
      </c>
      <c r="N114" s="2266">
        <v>0</v>
      </c>
      <c r="O114" s="2266">
        <v>0</v>
      </c>
      <c r="P114" s="2266">
        <v>0</v>
      </c>
      <c r="Q114" s="2207">
        <f t="shared" si="30"/>
        <v>0</v>
      </c>
      <c r="AH114" s="2272"/>
      <c r="AI114" s="2218" t="s">
        <v>642</v>
      </c>
      <c r="AJ114" s="1698"/>
      <c r="AM114" s="2129"/>
      <c r="AN114" s="1698"/>
      <c r="AQ114" s="2129"/>
      <c r="AR114" s="1698"/>
      <c r="AV114" s="2129"/>
      <c r="AW114" s="1698"/>
      <c r="AZ114" s="2129"/>
      <c r="BA114" s="1698"/>
      <c r="BD114" s="2129"/>
      <c r="BE114" s="1698"/>
      <c r="BI114" s="2129"/>
      <c r="BJ114" s="1698"/>
      <c r="BM114" s="2129"/>
      <c r="BN114" s="1698"/>
      <c r="BQ114" s="2129"/>
      <c r="BR114" s="1698"/>
      <c r="BV114" s="2129"/>
      <c r="BW114" s="1698"/>
      <c r="BZ114" s="2129"/>
      <c r="CA114" s="1698"/>
      <c r="CD114" s="2129"/>
      <c r="CE114" s="1698"/>
      <c r="CI114" s="2129"/>
    </row>
    <row r="115" spans="2:87" ht="15.75">
      <c r="B115" s="2132" t="s">
        <v>643</v>
      </c>
      <c r="D115" s="685" t="e">
        <f t="shared" si="28"/>
        <v>#DIV/0!</v>
      </c>
      <c r="E115" s="2266">
        <v>0</v>
      </c>
      <c r="F115" s="2266">
        <v>0</v>
      </c>
      <c r="G115" s="2266">
        <v>0</v>
      </c>
      <c r="H115" s="2266">
        <v>0</v>
      </c>
      <c r="I115" s="2266">
        <v>0</v>
      </c>
      <c r="J115" s="2266">
        <v>0</v>
      </c>
      <c r="K115" s="2266">
        <v>0</v>
      </c>
      <c r="L115" s="2266">
        <v>0</v>
      </c>
      <c r="M115" s="2266">
        <v>0</v>
      </c>
      <c r="N115" s="2266">
        <v>0</v>
      </c>
      <c r="O115" s="2266">
        <v>0</v>
      </c>
      <c r="P115" s="2266">
        <v>0</v>
      </c>
      <c r="Q115" s="2207">
        <f t="shared" si="30"/>
        <v>0</v>
      </c>
      <c r="AH115" s="2272"/>
      <c r="AI115" s="2218" t="s">
        <v>643</v>
      </c>
      <c r="AJ115" s="1698"/>
      <c r="AM115" s="2129"/>
      <c r="AN115" s="1698"/>
      <c r="AQ115" s="2129"/>
      <c r="AR115" s="1698"/>
      <c r="AV115" s="2129"/>
      <c r="AW115" s="1698"/>
      <c r="AZ115" s="2129"/>
      <c r="BA115" s="1698"/>
      <c r="BD115" s="2129"/>
      <c r="BE115" s="1698"/>
      <c r="BI115" s="2129"/>
      <c r="BJ115" s="1698"/>
      <c r="BM115" s="2129"/>
      <c r="BN115" s="1698"/>
      <c r="BQ115" s="2129"/>
      <c r="BR115" s="1698"/>
      <c r="BV115" s="2129"/>
      <c r="BW115" s="1698"/>
      <c r="BZ115" s="2129"/>
      <c r="CA115" s="1698"/>
      <c r="CD115" s="2129"/>
      <c r="CE115" s="1698"/>
      <c r="CI115" s="2129"/>
    </row>
    <row r="116" spans="2:87" ht="15.75">
      <c r="B116" s="2132" t="s">
        <v>644</v>
      </c>
      <c r="D116" s="685" t="e">
        <f t="shared" si="28"/>
        <v>#DIV/0!</v>
      </c>
      <c r="E116" s="2266">
        <v>0</v>
      </c>
      <c r="F116" s="2266">
        <v>0</v>
      </c>
      <c r="G116" s="2266">
        <v>0</v>
      </c>
      <c r="H116" s="2266">
        <v>0</v>
      </c>
      <c r="I116" s="2266">
        <v>0</v>
      </c>
      <c r="J116" s="2266">
        <v>0</v>
      </c>
      <c r="K116" s="2266">
        <v>0</v>
      </c>
      <c r="L116" s="2266">
        <v>0</v>
      </c>
      <c r="M116" s="2266">
        <v>0</v>
      </c>
      <c r="N116" s="2266">
        <v>0</v>
      </c>
      <c r="O116" s="2266">
        <v>0</v>
      </c>
      <c r="P116" s="2266">
        <v>0</v>
      </c>
      <c r="Q116" s="2207">
        <f t="shared" si="30"/>
        <v>0</v>
      </c>
      <c r="AH116" s="2272"/>
      <c r="AI116" s="2218" t="s">
        <v>644</v>
      </c>
      <c r="AJ116" s="1698"/>
      <c r="AM116" s="2129"/>
      <c r="AN116" s="1698"/>
      <c r="AQ116" s="2129"/>
      <c r="AR116" s="1698"/>
      <c r="AV116" s="2129"/>
      <c r="AW116" s="1698"/>
      <c r="AZ116" s="2129"/>
      <c r="BA116" s="1698"/>
      <c r="BD116" s="2129"/>
      <c r="BE116" s="1698"/>
      <c r="BI116" s="2129"/>
      <c r="BJ116" s="1698"/>
      <c r="BM116" s="2129"/>
      <c r="BN116" s="1698"/>
      <c r="BQ116" s="2129"/>
      <c r="BR116" s="1698"/>
      <c r="BV116" s="2129"/>
      <c r="BW116" s="1698"/>
      <c r="BZ116" s="2129"/>
      <c r="CA116" s="1698"/>
      <c r="CD116" s="2129"/>
      <c r="CE116" s="1698"/>
      <c r="CI116" s="2129"/>
    </row>
    <row r="117" spans="2:87" ht="15.75">
      <c r="B117" s="2132" t="s">
        <v>645</v>
      </c>
      <c r="D117" s="685" t="e">
        <f t="shared" si="28"/>
        <v>#DIV/0!</v>
      </c>
      <c r="E117" s="2266">
        <v>0</v>
      </c>
      <c r="F117" s="2266">
        <v>0</v>
      </c>
      <c r="G117" s="2266">
        <v>0</v>
      </c>
      <c r="H117" s="2266">
        <v>0</v>
      </c>
      <c r="I117" s="2266">
        <v>0</v>
      </c>
      <c r="J117" s="2266">
        <v>0</v>
      </c>
      <c r="K117" s="2266">
        <v>0</v>
      </c>
      <c r="L117" s="2266">
        <v>0</v>
      </c>
      <c r="M117" s="2266">
        <v>0</v>
      </c>
      <c r="N117" s="2266">
        <v>0</v>
      </c>
      <c r="O117" s="2266">
        <v>0</v>
      </c>
      <c r="P117" s="2266">
        <v>0</v>
      </c>
      <c r="Q117" s="2207">
        <f t="shared" si="30"/>
        <v>0</v>
      </c>
      <c r="AH117" s="2272"/>
      <c r="AI117" s="2218" t="s">
        <v>645</v>
      </c>
      <c r="AJ117" s="1698"/>
      <c r="AM117" s="2129"/>
      <c r="AN117" s="1698"/>
      <c r="AQ117" s="2129"/>
      <c r="AR117" s="1698"/>
      <c r="AV117" s="2129"/>
      <c r="AW117" s="1698"/>
      <c r="AZ117" s="2129"/>
      <c r="BA117" s="1698"/>
      <c r="BD117" s="2129"/>
      <c r="BE117" s="1698"/>
      <c r="BI117" s="2129"/>
      <c r="BJ117" s="1698"/>
      <c r="BM117" s="2129"/>
      <c r="BN117" s="1698"/>
      <c r="BQ117" s="2129"/>
      <c r="BR117" s="1698"/>
      <c r="BV117" s="2129"/>
      <c r="BW117" s="1698"/>
      <c r="BZ117" s="2129"/>
      <c r="CA117" s="1698"/>
      <c r="CD117" s="2129"/>
      <c r="CE117" s="1698"/>
      <c r="CI117" s="2129"/>
    </row>
    <row r="118" spans="2:87" ht="16.5" thickBot="1">
      <c r="B118" s="2132" t="s">
        <v>646</v>
      </c>
      <c r="D118" s="685" t="e">
        <f t="shared" si="28"/>
        <v>#DIV/0!</v>
      </c>
      <c r="E118" s="2266">
        <v>0</v>
      </c>
      <c r="F118" s="2266">
        <v>0</v>
      </c>
      <c r="G118" s="2266">
        <v>0</v>
      </c>
      <c r="H118" s="2266">
        <v>0</v>
      </c>
      <c r="I118" s="2266">
        <v>0</v>
      </c>
      <c r="J118" s="2266">
        <v>0</v>
      </c>
      <c r="K118" s="2266">
        <v>0</v>
      </c>
      <c r="L118" s="2266">
        <v>0</v>
      </c>
      <c r="M118" s="2266">
        <v>0</v>
      </c>
      <c r="N118" s="2266">
        <v>0</v>
      </c>
      <c r="O118" s="2266">
        <v>0</v>
      </c>
      <c r="P118" s="2266">
        <v>0</v>
      </c>
      <c r="Q118" s="2207">
        <f t="shared" si="30"/>
        <v>0</v>
      </c>
      <c r="AH118" s="2272"/>
      <c r="AI118" s="2218" t="s">
        <v>646</v>
      </c>
      <c r="AJ118" s="1698"/>
      <c r="AM118" s="2129"/>
      <c r="AN118" s="1698"/>
      <c r="AQ118" s="2129"/>
      <c r="AR118" s="1698"/>
      <c r="AV118" s="2129"/>
      <c r="AW118" s="1698"/>
      <c r="AZ118" s="2129"/>
      <c r="BA118" s="1698"/>
      <c r="BD118" s="2129"/>
      <c r="BE118" s="1698"/>
      <c r="BI118" s="2129"/>
      <c r="BJ118" s="1698"/>
      <c r="BM118" s="2129"/>
      <c r="BN118" s="1698"/>
      <c r="BQ118" s="2129"/>
      <c r="BR118" s="1698"/>
      <c r="BV118" s="2129"/>
      <c r="BW118" s="1698"/>
      <c r="BZ118" s="2129"/>
      <c r="CA118" s="1698"/>
      <c r="CD118" s="2129"/>
      <c r="CE118" s="1698"/>
      <c r="CI118" s="2129"/>
    </row>
    <row r="119" spans="2:87" ht="16.5" thickBot="1">
      <c r="B119" s="2225" t="s">
        <v>647</v>
      </c>
      <c r="C119" s="2226"/>
      <c r="D119" s="686" t="e">
        <f>SUM(Q119/$Q$121)</f>
        <v>#DIV/0!</v>
      </c>
      <c r="E119" s="2228">
        <f t="shared" ref="E119:P119" si="31">SUM(E106:E118)</f>
        <v>0</v>
      </c>
      <c r="F119" s="2228">
        <f t="shared" si="31"/>
        <v>0</v>
      </c>
      <c r="G119" s="2228">
        <f t="shared" si="31"/>
        <v>0</v>
      </c>
      <c r="H119" s="2228">
        <f t="shared" si="31"/>
        <v>0</v>
      </c>
      <c r="I119" s="2228">
        <f t="shared" si="31"/>
        <v>0</v>
      </c>
      <c r="J119" s="2228">
        <f t="shared" si="31"/>
        <v>0</v>
      </c>
      <c r="K119" s="2228">
        <f t="shared" si="31"/>
        <v>0</v>
      </c>
      <c r="L119" s="2228">
        <f t="shared" si="31"/>
        <v>0</v>
      </c>
      <c r="M119" s="2228">
        <f t="shared" si="31"/>
        <v>0</v>
      </c>
      <c r="N119" s="2228">
        <f t="shared" si="31"/>
        <v>0</v>
      </c>
      <c r="O119" s="2228">
        <f t="shared" si="31"/>
        <v>0</v>
      </c>
      <c r="P119" s="2228">
        <f t="shared" si="31"/>
        <v>0</v>
      </c>
      <c r="Q119" s="2228">
        <f t="shared" si="30"/>
        <v>0</v>
      </c>
      <c r="AH119" s="2272"/>
      <c r="AI119" s="2270" t="s">
        <v>647</v>
      </c>
      <c r="AJ119" s="2134"/>
      <c r="AK119" s="2135"/>
      <c r="AL119" s="2135"/>
      <c r="AM119" s="2136"/>
      <c r="AN119" s="2134"/>
      <c r="AO119" s="2135"/>
      <c r="AP119" s="2135"/>
      <c r="AQ119" s="2136"/>
      <c r="AR119" s="2134"/>
      <c r="AS119" s="2135"/>
      <c r="AT119" s="2135"/>
      <c r="AU119" s="2135"/>
      <c r="AV119" s="2136"/>
      <c r="AW119" s="2134"/>
      <c r="AX119" s="2135"/>
      <c r="AY119" s="2135"/>
      <c r="AZ119" s="2136"/>
      <c r="BA119" s="2134"/>
      <c r="BB119" s="2135"/>
      <c r="BC119" s="2135"/>
      <c r="BD119" s="2136"/>
      <c r="BE119" s="2134"/>
      <c r="BF119" s="2135"/>
      <c r="BG119" s="2135"/>
      <c r="BH119" s="2135"/>
      <c r="BI119" s="2136"/>
      <c r="BJ119" s="2134"/>
      <c r="BK119" s="2135"/>
      <c r="BL119" s="2135"/>
      <c r="BM119" s="2136"/>
      <c r="BN119" s="2134"/>
      <c r="BO119" s="2135"/>
      <c r="BP119" s="2135"/>
      <c r="BQ119" s="2136"/>
      <c r="BR119" s="2134"/>
      <c r="BS119" s="2135"/>
      <c r="BT119" s="2135"/>
      <c r="BU119" s="2135"/>
      <c r="BV119" s="2136"/>
      <c r="BW119" s="2134"/>
      <c r="BX119" s="2135"/>
      <c r="BY119" s="2135"/>
      <c r="BZ119" s="2136"/>
      <c r="CA119" s="2134"/>
      <c r="CB119" s="2135"/>
      <c r="CC119" s="2135"/>
      <c r="CD119" s="2136"/>
      <c r="CE119" s="2134"/>
      <c r="CF119" s="2135"/>
      <c r="CG119" s="2135"/>
      <c r="CH119" s="2135"/>
      <c r="CI119" s="2136"/>
    </row>
    <row r="120" spans="2:87" ht="16.5" thickBot="1">
      <c r="B120" s="24"/>
      <c r="C120" s="2196"/>
      <c r="D120" s="2202"/>
      <c r="E120" s="2203"/>
      <c r="F120" s="2196"/>
      <c r="G120" s="2204"/>
      <c r="H120" s="2196"/>
      <c r="I120" s="2204"/>
      <c r="J120" s="2196"/>
      <c r="K120" s="2204"/>
      <c r="L120" s="2196"/>
      <c r="M120" s="2204"/>
      <c r="N120" s="2196"/>
      <c r="O120" s="2204"/>
      <c r="P120" s="2198"/>
      <c r="Q120" s="2207"/>
      <c r="AH120" s="2272"/>
    </row>
    <row r="121" spans="2:87" ht="18.75" thickBot="1">
      <c r="B121" s="532" t="s">
        <v>648</v>
      </c>
      <c r="C121" s="533"/>
      <c r="D121" s="688"/>
      <c r="E121" s="2316">
        <f t="shared" ref="E121:P121" si="32">+((E$104+E$95+E$96+E$97+E$98+E$89+E$82+E$76+E$11+E$16+E$34+E$40+$E68))</f>
        <v>0</v>
      </c>
      <c r="F121" s="2316">
        <f t="shared" si="32"/>
        <v>0</v>
      </c>
      <c r="G121" s="2316">
        <f t="shared" si="32"/>
        <v>0</v>
      </c>
      <c r="H121" s="2316">
        <f t="shared" si="32"/>
        <v>0</v>
      </c>
      <c r="I121" s="2316">
        <f t="shared" si="32"/>
        <v>0</v>
      </c>
      <c r="J121" s="2316">
        <f t="shared" si="32"/>
        <v>0</v>
      </c>
      <c r="K121" s="2316">
        <f t="shared" si="32"/>
        <v>0</v>
      </c>
      <c r="L121" s="2316">
        <f t="shared" si="32"/>
        <v>0</v>
      </c>
      <c r="M121" s="2316">
        <f t="shared" si="32"/>
        <v>0</v>
      </c>
      <c r="N121" s="2316">
        <f t="shared" si="32"/>
        <v>0</v>
      </c>
      <c r="O121" s="2316">
        <f t="shared" si="32"/>
        <v>0</v>
      </c>
      <c r="P121" s="2316">
        <f t="shared" si="32"/>
        <v>0</v>
      </c>
      <c r="Q121" s="2317">
        <f>+((Q$104+Q$95+Q$96+Q$97+Q$98+Q$89+Q$82+Q$76++Q70+Q$11+Q$16+Q$34+Q$40+$E68))</f>
        <v>0</v>
      </c>
      <c r="AH121" s="2272"/>
    </row>
    <row r="122" spans="2:87" ht="16.5" thickBot="1">
      <c r="B122" s="2318" t="s">
        <v>649</v>
      </c>
      <c r="C122" s="2319"/>
      <c r="D122" s="688"/>
      <c r="E122" s="2316">
        <v>0</v>
      </c>
      <c r="F122" s="2316">
        <v>0</v>
      </c>
      <c r="G122" s="2316">
        <v>0</v>
      </c>
      <c r="H122" s="2316">
        <v>0</v>
      </c>
      <c r="I122" s="2316">
        <v>0</v>
      </c>
      <c r="J122" s="2316">
        <v>0</v>
      </c>
      <c r="K122" s="2316">
        <v>0</v>
      </c>
      <c r="L122" s="2316">
        <v>0</v>
      </c>
      <c r="M122" s="2316">
        <v>0</v>
      </c>
      <c r="N122" s="2316">
        <v>0</v>
      </c>
      <c r="O122" s="2316">
        <v>0</v>
      </c>
      <c r="P122" s="2316">
        <v>0</v>
      </c>
      <c r="Q122" s="2320">
        <f>SUM(E122:P122)</f>
        <v>0</v>
      </c>
      <c r="AH122" s="2272"/>
    </row>
    <row r="123" spans="2:87" ht="18.75" thickBot="1">
      <c r="B123" s="2321" t="s">
        <v>650</v>
      </c>
      <c r="C123" s="2322"/>
      <c r="D123" s="688" t="e">
        <f>SUM(Q123/$Q$123)</f>
        <v>#DIV/0!</v>
      </c>
      <c r="E123" s="2316">
        <f>+(E121-E122)</f>
        <v>0</v>
      </c>
      <c r="F123" s="2316">
        <f t="shared" ref="F123:Q123" si="33">+(F121-F122)</f>
        <v>0</v>
      </c>
      <c r="G123" s="2316">
        <f t="shared" si="33"/>
        <v>0</v>
      </c>
      <c r="H123" s="2316">
        <f t="shared" si="33"/>
        <v>0</v>
      </c>
      <c r="I123" s="2316">
        <f t="shared" si="33"/>
        <v>0</v>
      </c>
      <c r="J123" s="2316">
        <f t="shared" si="33"/>
        <v>0</v>
      </c>
      <c r="K123" s="2316">
        <f t="shared" si="33"/>
        <v>0</v>
      </c>
      <c r="L123" s="2316">
        <f t="shared" si="33"/>
        <v>0</v>
      </c>
      <c r="M123" s="2316">
        <f t="shared" si="33"/>
        <v>0</v>
      </c>
      <c r="N123" s="2316">
        <f t="shared" si="33"/>
        <v>0</v>
      </c>
      <c r="O123" s="2316">
        <f t="shared" si="33"/>
        <v>0</v>
      </c>
      <c r="P123" s="2316">
        <f t="shared" si="33"/>
        <v>0</v>
      </c>
      <c r="Q123" s="2316">
        <f t="shared" si="33"/>
        <v>0</v>
      </c>
      <c r="AH123" s="2271"/>
    </row>
    <row r="124" spans="2:87" ht="18.75" thickBot="1">
      <c r="B124" s="710" t="s">
        <v>695</v>
      </c>
      <c r="C124" s="711"/>
      <c r="D124" s="712"/>
      <c r="E124" s="713">
        <f>+'Mktg 8 - Lead Plan by Month'!J8</f>
        <v>0</v>
      </c>
      <c r="F124" s="713">
        <f>+'Mktg 8 - Lead Plan by Month'!K8</f>
        <v>0</v>
      </c>
      <c r="G124" s="713">
        <f>+'Mktg 8 - Lead Plan by Month'!L8</f>
        <v>0</v>
      </c>
      <c r="H124" s="713">
        <f>+'Mktg 8 - Lead Plan by Month'!M8</f>
        <v>0</v>
      </c>
      <c r="I124" s="713">
        <f>+'Mktg 8 - Lead Plan by Month'!N8</f>
        <v>0</v>
      </c>
      <c r="J124" s="713">
        <f>+'Mktg 8 - Lead Plan by Month'!O8</f>
        <v>0</v>
      </c>
      <c r="K124" s="713">
        <f>+'Mktg 8 - Lead Plan by Month'!P8</f>
        <v>0</v>
      </c>
      <c r="L124" s="713">
        <f>+'Mktg 8 - Lead Plan by Month'!Q8</f>
        <v>0</v>
      </c>
      <c r="M124" s="713">
        <f>+'Mktg 8 - Lead Plan by Month'!R8</f>
        <v>0</v>
      </c>
      <c r="N124" s="713">
        <f>+'Mktg 8 - Lead Plan by Month'!S8</f>
        <v>0</v>
      </c>
      <c r="O124" s="713" t="e">
        <f>+'Mktg 8 - Lead Plan by Month'!T8</f>
        <v>#DIV/0!</v>
      </c>
      <c r="P124" s="713">
        <f>+'Mktg 8 - Lead Plan by Month'!U8</f>
        <v>0</v>
      </c>
      <c r="Q124" s="713" t="e">
        <f>SUM(E124:P124)</f>
        <v>#DIV/0!</v>
      </c>
      <c r="AH124" s="2220"/>
    </row>
    <row r="125" spans="2:87">
      <c r="AH125" s="2220"/>
    </row>
    <row r="126" spans="2:87">
      <c r="AH126" s="2220"/>
    </row>
    <row r="127" spans="2:87">
      <c r="AH127" s="2220"/>
    </row>
    <row r="128" spans="2:87" ht="13.5" thickBot="1">
      <c r="AH128" s="2220"/>
    </row>
    <row r="129" spans="2:34" ht="25.5">
      <c r="B129" s="700"/>
      <c r="C129" s="2196"/>
      <c r="D129" s="676" t="s">
        <v>572</v>
      </c>
      <c r="E129" s="25">
        <v>1</v>
      </c>
      <c r="F129" s="2196" t="s">
        <v>926</v>
      </c>
      <c r="G129" s="2196"/>
      <c r="H129" s="2196"/>
      <c r="I129" s="2196"/>
      <c r="J129" s="2196"/>
      <c r="K129" s="2196"/>
      <c r="L129" s="2196"/>
      <c r="M129" s="2196"/>
      <c r="N129" s="2196"/>
      <c r="O129" s="2196"/>
      <c r="P129" s="2196"/>
      <c r="Q129" s="2198"/>
      <c r="AH129" s="2220"/>
    </row>
    <row r="130" spans="2:34" ht="15.75">
      <c r="B130" s="2199"/>
      <c r="E130" s="16">
        <v>2</v>
      </c>
      <c r="F130" s="977" t="s">
        <v>1085</v>
      </c>
      <c r="Q130" s="2129"/>
      <c r="AH130" s="2220"/>
    </row>
    <row r="131" spans="2:34" ht="18.75" thickBot="1">
      <c r="B131" s="677" t="s">
        <v>1432</v>
      </c>
      <c r="C131" s="2135"/>
      <c r="D131" s="2135"/>
      <c r="E131" s="28">
        <v>3</v>
      </c>
      <c r="F131" s="2135" t="s">
        <v>904</v>
      </c>
      <c r="G131" s="2135"/>
      <c r="H131" s="2135"/>
      <c r="I131" s="2135"/>
      <c r="J131" s="2135"/>
      <c r="K131" s="2135"/>
      <c r="L131" s="2135"/>
      <c r="M131" s="2135"/>
      <c r="N131" s="2135"/>
      <c r="O131" s="2135"/>
      <c r="P131" s="2135"/>
      <c r="Q131" s="2136"/>
    </row>
    <row r="132" spans="2:34" ht="16.5" thickBot="1">
      <c r="B132" s="678" t="s">
        <v>573</v>
      </c>
      <c r="C132" s="679"/>
      <c r="D132" s="680" t="s">
        <v>574</v>
      </c>
      <c r="E132" s="681" t="s">
        <v>182</v>
      </c>
      <c r="F132" s="682" t="s">
        <v>183</v>
      </c>
      <c r="G132" s="683" t="s">
        <v>184</v>
      </c>
      <c r="H132" s="682" t="s">
        <v>185</v>
      </c>
      <c r="I132" s="683" t="s">
        <v>186</v>
      </c>
      <c r="J132" s="682" t="s">
        <v>187</v>
      </c>
      <c r="K132" s="683" t="s">
        <v>188</v>
      </c>
      <c r="L132" s="682" t="s">
        <v>189</v>
      </c>
      <c r="M132" s="683" t="s">
        <v>190</v>
      </c>
      <c r="N132" s="682" t="s">
        <v>191</v>
      </c>
      <c r="O132" s="683" t="s">
        <v>192</v>
      </c>
      <c r="P132" s="684" t="s">
        <v>193</v>
      </c>
      <c r="Q132" s="680" t="s">
        <v>575</v>
      </c>
    </row>
    <row r="133" spans="2:34" ht="15">
      <c r="B133" s="2201"/>
      <c r="C133" s="2196"/>
      <c r="D133" s="2202"/>
      <c r="E133" s="2203"/>
      <c r="F133" s="2196"/>
      <c r="G133" s="2204"/>
      <c r="H133" s="2196"/>
      <c r="I133" s="2204"/>
      <c r="J133" s="2196"/>
      <c r="K133" s="2204"/>
      <c r="L133" s="2196"/>
      <c r="M133" s="2204"/>
      <c r="N133" s="2196"/>
      <c r="O133" s="2204"/>
      <c r="P133" s="2198"/>
      <c r="Q133" s="1734"/>
    </row>
    <row r="134" spans="2:34" ht="15.75">
      <c r="B134" s="26" t="s">
        <v>576</v>
      </c>
      <c r="D134" s="1734"/>
      <c r="E134" s="2206"/>
      <c r="G134" s="2131"/>
      <c r="I134" s="2131"/>
      <c r="K134" s="2131"/>
      <c r="M134" s="2131"/>
      <c r="O134" s="2131"/>
      <c r="P134" s="2129"/>
      <c r="Q134" s="2207"/>
    </row>
    <row r="135" spans="2:34" ht="15.75">
      <c r="B135" s="1304" t="s">
        <v>577</v>
      </c>
      <c r="D135" s="685" t="e">
        <f t="shared" ref="D135:D150" si="34">SUM(Q135/$Q$121)</f>
        <v>#DIV/0!</v>
      </c>
      <c r="E135" s="2209">
        <v>0</v>
      </c>
      <c r="F135" s="2209">
        <v>0</v>
      </c>
      <c r="G135" s="2209">
        <v>0</v>
      </c>
      <c r="H135" s="2209">
        <v>0</v>
      </c>
      <c r="I135" s="2209">
        <v>0</v>
      </c>
      <c r="J135" s="2209">
        <v>0</v>
      </c>
      <c r="K135" s="2209">
        <v>0</v>
      </c>
      <c r="L135" s="2209">
        <v>0</v>
      </c>
      <c r="M135" s="2209">
        <v>0</v>
      </c>
      <c r="N135" s="2209">
        <v>0</v>
      </c>
      <c r="O135" s="2209">
        <v>0</v>
      </c>
      <c r="P135" s="2209">
        <v>0</v>
      </c>
      <c r="Q135" s="2207">
        <f>SUM(E135:P135)</f>
        <v>0</v>
      </c>
    </row>
    <row r="136" spans="2:34" ht="15.75">
      <c r="B136" s="1304" t="s">
        <v>578</v>
      </c>
      <c r="D136" s="685" t="e">
        <f t="shared" si="34"/>
        <v>#DIV/0!</v>
      </c>
      <c r="E136" s="2209">
        <v>0</v>
      </c>
      <c r="F136" s="2213">
        <v>0</v>
      </c>
      <c r="G136" s="2214">
        <v>0</v>
      </c>
      <c r="H136" s="2213">
        <v>0</v>
      </c>
      <c r="I136" s="2214">
        <v>0</v>
      </c>
      <c r="J136" s="2214">
        <v>0</v>
      </c>
      <c r="K136" s="2214">
        <v>0</v>
      </c>
      <c r="L136" s="2213">
        <v>0</v>
      </c>
      <c r="M136" s="2214">
        <v>0</v>
      </c>
      <c r="N136" s="2213">
        <v>0</v>
      </c>
      <c r="O136" s="2214">
        <v>0</v>
      </c>
      <c r="P136" s="2215">
        <v>0</v>
      </c>
      <c r="Q136" s="2207">
        <f>SUM(E136:P136)</f>
        <v>0</v>
      </c>
    </row>
    <row r="137" spans="2:34" ht="16.5" thickBot="1">
      <c r="B137" s="2132" t="s">
        <v>656</v>
      </c>
      <c r="D137" s="685" t="e">
        <f t="shared" si="34"/>
        <v>#DIV/0!</v>
      </c>
      <c r="E137" s="2217">
        <v>0</v>
      </c>
      <c r="F137" s="2217">
        <v>0</v>
      </c>
      <c r="G137" s="2217">
        <v>0</v>
      </c>
      <c r="H137" s="2217">
        <v>0</v>
      </c>
      <c r="I137" s="2217">
        <v>0</v>
      </c>
      <c r="J137" s="2214">
        <v>0</v>
      </c>
      <c r="K137" s="2214">
        <v>0</v>
      </c>
      <c r="L137" s="2213">
        <v>0</v>
      </c>
      <c r="M137" s="2217">
        <v>0</v>
      </c>
      <c r="N137" s="2217">
        <v>0</v>
      </c>
      <c r="O137" s="2214">
        <v>0</v>
      </c>
      <c r="P137" s="2215">
        <v>0</v>
      </c>
      <c r="Q137" s="2207">
        <f>SUM(E137:P137)</f>
        <v>0</v>
      </c>
    </row>
    <row r="138" spans="2:34" ht="16.5" thickBot="1">
      <c r="B138" s="2225" t="s">
        <v>579</v>
      </c>
      <c r="C138" s="2226"/>
      <c r="D138" s="686" t="e">
        <f t="shared" si="34"/>
        <v>#DIV/0!</v>
      </c>
      <c r="E138" s="2227">
        <f t="shared" ref="E138:P138" si="35">SUM(E135:E137)</f>
        <v>0</v>
      </c>
      <c r="F138" s="2227">
        <f t="shared" si="35"/>
        <v>0</v>
      </c>
      <c r="G138" s="2227">
        <f t="shared" si="35"/>
        <v>0</v>
      </c>
      <c r="H138" s="2227">
        <f t="shared" si="35"/>
        <v>0</v>
      </c>
      <c r="I138" s="2227">
        <f t="shared" si="35"/>
        <v>0</v>
      </c>
      <c r="J138" s="2227">
        <f t="shared" si="35"/>
        <v>0</v>
      </c>
      <c r="K138" s="2227">
        <f t="shared" si="35"/>
        <v>0</v>
      </c>
      <c r="L138" s="2227">
        <f t="shared" si="35"/>
        <v>0</v>
      </c>
      <c r="M138" s="2227">
        <f t="shared" si="35"/>
        <v>0</v>
      </c>
      <c r="N138" s="2227">
        <f t="shared" si="35"/>
        <v>0</v>
      </c>
      <c r="O138" s="2227">
        <f t="shared" si="35"/>
        <v>0</v>
      </c>
      <c r="P138" s="2227">
        <f t="shared" si="35"/>
        <v>0</v>
      </c>
      <c r="Q138" s="2228">
        <f>SUM(E138:P138)</f>
        <v>0</v>
      </c>
    </row>
    <row r="139" spans="2:34" ht="15.75">
      <c r="B139" s="26" t="s">
        <v>580</v>
      </c>
      <c r="D139" s="685" t="e">
        <f t="shared" si="34"/>
        <v>#DIV/0!</v>
      </c>
      <c r="E139" s="2232"/>
      <c r="F139" s="2133"/>
      <c r="G139" s="2233"/>
      <c r="H139" s="2133"/>
      <c r="I139" s="2233"/>
      <c r="J139" s="2133"/>
      <c r="K139" s="2233"/>
      <c r="L139" s="2133"/>
      <c r="M139" s="2233"/>
      <c r="N139" s="2133"/>
      <c r="O139" s="2233"/>
      <c r="P139" s="2234"/>
      <c r="Q139" s="2207"/>
    </row>
    <row r="140" spans="2:34" ht="15.75">
      <c r="B140" s="2132" t="s">
        <v>657</v>
      </c>
      <c r="C140" s="2133"/>
      <c r="D140" s="685" t="e">
        <f t="shared" si="34"/>
        <v>#DIV/0!</v>
      </c>
      <c r="E140" s="2209">
        <v>0</v>
      </c>
      <c r="F140" s="2209">
        <v>0</v>
      </c>
      <c r="G140" s="2209">
        <v>0</v>
      </c>
      <c r="H140" s="2209">
        <v>0</v>
      </c>
      <c r="I140" s="2214">
        <v>0</v>
      </c>
      <c r="J140" s="2214">
        <v>0</v>
      </c>
      <c r="K140" s="2214">
        <v>0</v>
      </c>
      <c r="L140" s="2214">
        <v>0</v>
      </c>
      <c r="M140" s="2209">
        <v>0</v>
      </c>
      <c r="N140" s="2209">
        <v>0</v>
      </c>
      <c r="O140" s="2214">
        <v>0</v>
      </c>
      <c r="P140" s="2215">
        <v>0</v>
      </c>
      <c r="Q140" s="2207">
        <f>SUM(E140:P140)</f>
        <v>0</v>
      </c>
    </row>
    <row r="141" spans="2:34" ht="15.75">
      <c r="B141" s="1304" t="s">
        <v>581</v>
      </c>
      <c r="D141" s="685" t="e">
        <f t="shared" si="34"/>
        <v>#DIV/0!</v>
      </c>
      <c r="E141" s="2209">
        <v>0</v>
      </c>
      <c r="F141" s="2209">
        <v>0</v>
      </c>
      <c r="G141" s="2209">
        <v>0</v>
      </c>
      <c r="H141" s="2209">
        <v>0</v>
      </c>
      <c r="I141" s="2209">
        <v>0</v>
      </c>
      <c r="J141" s="2209">
        <v>0</v>
      </c>
      <c r="K141" s="2209">
        <v>0</v>
      </c>
      <c r="L141" s="2209">
        <v>0</v>
      </c>
      <c r="M141" s="2209">
        <v>0</v>
      </c>
      <c r="N141" s="2209">
        <v>0</v>
      </c>
      <c r="O141" s="2209">
        <v>0</v>
      </c>
      <c r="P141" s="2209">
        <v>0</v>
      </c>
      <c r="Q141" s="2207">
        <f>SUM(E141:P141)</f>
        <v>0</v>
      </c>
    </row>
    <row r="142" spans="2:34" ht="16.5" thickBot="1">
      <c r="B142" s="1304" t="s">
        <v>582</v>
      </c>
      <c r="D142" s="685" t="e">
        <f t="shared" si="34"/>
        <v>#DIV/0!</v>
      </c>
      <c r="E142" s="2209">
        <v>0</v>
      </c>
      <c r="F142" s="2213">
        <v>0</v>
      </c>
      <c r="G142" s="2214">
        <v>0</v>
      </c>
      <c r="H142" s="2213">
        <v>0</v>
      </c>
      <c r="I142" s="2214">
        <v>0</v>
      </c>
      <c r="J142" s="2214">
        <v>0</v>
      </c>
      <c r="K142" s="2214">
        <v>0</v>
      </c>
      <c r="L142" s="2213">
        <v>0</v>
      </c>
      <c r="M142" s="2214">
        <v>0</v>
      </c>
      <c r="N142" s="2213">
        <v>0</v>
      </c>
      <c r="O142" s="2214">
        <v>0</v>
      </c>
      <c r="P142" s="2215">
        <v>0</v>
      </c>
      <c r="Q142" s="2207">
        <f>SUM(E142:P142)</f>
        <v>0</v>
      </c>
    </row>
    <row r="143" spans="2:34" ht="16.5" thickBot="1">
      <c r="B143" s="2225" t="s">
        <v>583</v>
      </c>
      <c r="C143" s="2226"/>
      <c r="D143" s="686" t="e">
        <f t="shared" si="34"/>
        <v>#DIV/0!</v>
      </c>
      <c r="E143" s="2227">
        <f t="shared" ref="E143:P143" si="36">SUM(E140:E142)</f>
        <v>0</v>
      </c>
      <c r="F143" s="2227">
        <f t="shared" si="36"/>
        <v>0</v>
      </c>
      <c r="G143" s="2227">
        <f t="shared" si="36"/>
        <v>0</v>
      </c>
      <c r="H143" s="2227">
        <f t="shared" si="36"/>
        <v>0</v>
      </c>
      <c r="I143" s="2227">
        <f t="shared" si="36"/>
        <v>0</v>
      </c>
      <c r="J143" s="2227">
        <f t="shared" si="36"/>
        <v>0</v>
      </c>
      <c r="K143" s="2227">
        <f t="shared" si="36"/>
        <v>0</v>
      </c>
      <c r="L143" s="2227">
        <f t="shared" si="36"/>
        <v>0</v>
      </c>
      <c r="M143" s="2227">
        <f t="shared" si="36"/>
        <v>0</v>
      </c>
      <c r="N143" s="2227">
        <f t="shared" si="36"/>
        <v>0</v>
      </c>
      <c r="O143" s="2227">
        <f t="shared" si="36"/>
        <v>0</v>
      </c>
      <c r="P143" s="2227">
        <f t="shared" si="36"/>
        <v>0</v>
      </c>
      <c r="Q143" s="2228">
        <f>SUM(E143:P143)</f>
        <v>0</v>
      </c>
    </row>
    <row r="144" spans="2:34" ht="15.75">
      <c r="B144" s="24" t="s">
        <v>584</v>
      </c>
      <c r="C144" s="2196"/>
      <c r="D144" s="685" t="e">
        <f t="shared" si="34"/>
        <v>#DIV/0!</v>
      </c>
      <c r="E144" s="2240"/>
      <c r="F144" s="2241"/>
      <c r="G144" s="2242"/>
      <c r="H144" s="2241"/>
      <c r="I144" s="2242"/>
      <c r="J144" s="2241"/>
      <c r="K144" s="2242"/>
      <c r="L144" s="2241"/>
      <c r="M144" s="2242"/>
      <c r="N144" s="2241"/>
      <c r="O144" s="2242"/>
      <c r="P144" s="2243"/>
      <c r="Q144" s="2207"/>
    </row>
    <row r="145" spans="2:17" ht="15.75">
      <c r="B145" s="1304" t="s">
        <v>585</v>
      </c>
      <c r="D145" s="685" t="e">
        <f t="shared" si="34"/>
        <v>#DIV/0!</v>
      </c>
      <c r="E145" s="2232"/>
      <c r="F145" s="2233"/>
      <c r="G145" s="2133"/>
      <c r="H145" s="2233"/>
      <c r="I145" s="2233"/>
      <c r="J145" s="2133"/>
      <c r="K145" s="2233"/>
      <c r="L145" s="2133"/>
      <c r="M145" s="2233"/>
      <c r="N145" s="2133"/>
      <c r="O145" s="2233"/>
      <c r="P145" s="2234"/>
      <c r="Q145" s="2207"/>
    </row>
    <row r="146" spans="2:17" ht="15.75">
      <c r="B146" s="1304" t="s">
        <v>586</v>
      </c>
      <c r="D146" s="685" t="e">
        <f t="shared" si="34"/>
        <v>#DIV/0!</v>
      </c>
      <c r="E146" s="2209">
        <v>0</v>
      </c>
      <c r="F146" s="2213">
        <v>0</v>
      </c>
      <c r="G146" s="2214">
        <v>0</v>
      </c>
      <c r="H146" s="2213">
        <v>0</v>
      </c>
      <c r="I146" s="2214">
        <v>0</v>
      </c>
      <c r="J146" s="2214">
        <v>0</v>
      </c>
      <c r="K146" s="2214">
        <v>0</v>
      </c>
      <c r="L146" s="2213">
        <v>0</v>
      </c>
      <c r="M146" s="2214">
        <v>0</v>
      </c>
      <c r="N146" s="2214">
        <v>0</v>
      </c>
      <c r="O146" s="2214">
        <v>0</v>
      </c>
      <c r="P146" s="687">
        <v>0</v>
      </c>
      <c r="Q146" s="2207">
        <f t="shared" ref="Q146:Q150" si="37">SUM(E146:P146)</f>
        <v>0</v>
      </c>
    </row>
    <row r="147" spans="2:17" ht="15.75">
      <c r="B147" s="2132" t="s">
        <v>587</v>
      </c>
      <c r="C147" s="2133"/>
      <c r="D147" s="685" t="e">
        <f t="shared" si="34"/>
        <v>#DIV/0!</v>
      </c>
      <c r="E147" s="2209">
        <v>0</v>
      </c>
      <c r="F147" s="2213">
        <v>0</v>
      </c>
      <c r="G147" s="2214">
        <v>0</v>
      </c>
      <c r="H147" s="2213">
        <v>0</v>
      </c>
      <c r="I147" s="2214">
        <v>0</v>
      </c>
      <c r="J147" s="2214">
        <v>0</v>
      </c>
      <c r="K147" s="2214">
        <v>0</v>
      </c>
      <c r="L147" s="2213">
        <v>0</v>
      </c>
      <c r="M147" s="2214">
        <v>0</v>
      </c>
      <c r="N147" s="2213">
        <v>0</v>
      </c>
      <c r="O147" s="2214">
        <v>0</v>
      </c>
      <c r="P147" s="687">
        <v>0</v>
      </c>
      <c r="Q147" s="2207">
        <f t="shared" si="37"/>
        <v>0</v>
      </c>
    </row>
    <row r="148" spans="2:17" ht="15.75">
      <c r="B148" s="2132" t="s">
        <v>588</v>
      </c>
      <c r="C148" s="2133"/>
      <c r="D148" s="685" t="e">
        <f t="shared" si="34"/>
        <v>#DIV/0!</v>
      </c>
      <c r="E148" s="2209">
        <v>0</v>
      </c>
      <c r="F148" s="2213">
        <v>0</v>
      </c>
      <c r="G148" s="2214">
        <v>0</v>
      </c>
      <c r="H148" s="2214">
        <v>0</v>
      </c>
      <c r="I148" s="2214">
        <v>0</v>
      </c>
      <c r="J148" s="2214">
        <v>0</v>
      </c>
      <c r="K148" s="2214">
        <v>0</v>
      </c>
      <c r="L148" s="2213">
        <v>0</v>
      </c>
      <c r="M148" s="2214">
        <v>0</v>
      </c>
      <c r="N148" s="2213">
        <v>0</v>
      </c>
      <c r="O148" s="2214">
        <v>0</v>
      </c>
      <c r="P148" s="687">
        <v>0</v>
      </c>
      <c r="Q148" s="2207">
        <f t="shared" si="37"/>
        <v>0</v>
      </c>
    </row>
    <row r="149" spans="2:17" ht="15.75">
      <c r="B149" s="2132" t="s">
        <v>589</v>
      </c>
      <c r="C149" s="2133"/>
      <c r="D149" s="685" t="e">
        <f t="shared" si="34"/>
        <v>#DIV/0!</v>
      </c>
      <c r="E149" s="2214">
        <v>0</v>
      </c>
      <c r="F149" s="2214">
        <v>0</v>
      </c>
      <c r="G149" s="2214">
        <v>0</v>
      </c>
      <c r="H149" s="2214">
        <v>0</v>
      </c>
      <c r="I149" s="2214">
        <v>0</v>
      </c>
      <c r="J149" s="2214">
        <v>0</v>
      </c>
      <c r="K149" s="2214">
        <v>0</v>
      </c>
      <c r="L149" s="2214">
        <v>0</v>
      </c>
      <c r="M149" s="2214">
        <v>0</v>
      </c>
      <c r="N149" s="2214">
        <v>0</v>
      </c>
      <c r="O149" s="2214">
        <v>0</v>
      </c>
      <c r="P149" s="687">
        <v>0</v>
      </c>
      <c r="Q149" s="2207">
        <f t="shared" si="37"/>
        <v>0</v>
      </c>
    </row>
    <row r="150" spans="2:17" ht="15.75">
      <c r="B150" s="2132" t="s">
        <v>590</v>
      </c>
      <c r="C150" s="2133"/>
      <c r="D150" s="685" t="e">
        <f t="shared" si="34"/>
        <v>#DIV/0!</v>
      </c>
      <c r="E150" s="2209">
        <v>0</v>
      </c>
      <c r="F150" s="2209">
        <v>0</v>
      </c>
      <c r="G150" s="2209">
        <v>0</v>
      </c>
      <c r="H150" s="2209">
        <v>0</v>
      </c>
      <c r="I150" s="2209">
        <v>0</v>
      </c>
      <c r="J150" s="2214">
        <v>0</v>
      </c>
      <c r="K150" s="2214">
        <v>0</v>
      </c>
      <c r="L150" s="2213">
        <v>0</v>
      </c>
      <c r="M150" s="2209">
        <v>0</v>
      </c>
      <c r="N150" s="2209">
        <v>0</v>
      </c>
      <c r="O150" s="2209">
        <v>0</v>
      </c>
      <c r="P150" s="687">
        <v>0</v>
      </c>
      <c r="Q150" s="2207">
        <f t="shared" si="37"/>
        <v>0</v>
      </c>
    </row>
    <row r="151" spans="2:17" ht="15.75">
      <c r="B151" s="2132"/>
      <c r="C151" s="2133"/>
      <c r="D151" s="685"/>
      <c r="E151" s="2209"/>
      <c r="F151" s="2209"/>
      <c r="G151" s="2209"/>
      <c r="H151" s="2209"/>
      <c r="I151" s="2209"/>
      <c r="J151" s="2214"/>
      <c r="K151" s="2214"/>
      <c r="L151" s="2213"/>
      <c r="M151" s="2209"/>
      <c r="N151" s="2213"/>
      <c r="O151" s="2209"/>
      <c r="P151" s="687"/>
      <c r="Q151" s="2207"/>
    </row>
    <row r="152" spans="2:17" ht="15.75">
      <c r="B152" s="2132" t="s">
        <v>591</v>
      </c>
      <c r="C152" s="2133"/>
      <c r="D152" s="685" t="e">
        <f t="shared" ref="D152:D167" si="38">SUM(Q152/$Q$121)</f>
        <v>#DIV/0!</v>
      </c>
      <c r="E152" s="2209">
        <v>0</v>
      </c>
      <c r="F152" s="2209">
        <v>0</v>
      </c>
      <c r="G152" s="2209">
        <v>0</v>
      </c>
      <c r="H152" s="2209">
        <v>0</v>
      </c>
      <c r="I152" s="2214">
        <v>0</v>
      </c>
      <c r="J152" s="2214">
        <v>0</v>
      </c>
      <c r="K152" s="2214">
        <v>0</v>
      </c>
      <c r="L152" s="2213">
        <v>0</v>
      </c>
      <c r="M152" s="2214">
        <v>0</v>
      </c>
      <c r="N152" s="2213">
        <v>0</v>
      </c>
      <c r="O152" s="2214">
        <v>0</v>
      </c>
      <c r="P152" s="687">
        <v>0</v>
      </c>
      <c r="Q152" s="2207">
        <f t="shared" ref="Q152:Q158" si="39">SUM(E152:P152)</f>
        <v>0</v>
      </c>
    </row>
    <row r="153" spans="2:17" ht="15.75">
      <c r="B153" s="2132" t="s">
        <v>592</v>
      </c>
      <c r="C153" s="2133"/>
      <c r="D153" s="685" t="e">
        <f t="shared" si="38"/>
        <v>#DIV/0!</v>
      </c>
      <c r="E153" s="2209">
        <v>0</v>
      </c>
      <c r="F153" s="2209">
        <v>0</v>
      </c>
      <c r="G153" s="2209">
        <v>0</v>
      </c>
      <c r="H153" s="2209">
        <v>0</v>
      </c>
      <c r="I153" s="2209">
        <v>0</v>
      </c>
      <c r="J153" s="2209">
        <v>0</v>
      </c>
      <c r="K153" s="2209">
        <v>0</v>
      </c>
      <c r="L153" s="2209">
        <v>0</v>
      </c>
      <c r="M153" s="2209">
        <v>0</v>
      </c>
      <c r="N153" s="2209">
        <v>0</v>
      </c>
      <c r="O153" s="2209">
        <v>0</v>
      </c>
      <c r="P153" s="2209">
        <v>0</v>
      </c>
      <c r="Q153" s="2207">
        <f t="shared" si="39"/>
        <v>0</v>
      </c>
    </row>
    <row r="154" spans="2:17" ht="15.75">
      <c r="B154" s="2132" t="s">
        <v>658</v>
      </c>
      <c r="C154" s="2133"/>
      <c r="D154" s="685" t="e">
        <f t="shared" si="38"/>
        <v>#DIV/0!</v>
      </c>
      <c r="E154" s="2209">
        <v>0</v>
      </c>
      <c r="F154" s="2209">
        <v>0</v>
      </c>
      <c r="G154" s="2209">
        <v>0</v>
      </c>
      <c r="H154" s="2209">
        <v>0</v>
      </c>
      <c r="I154" s="2214"/>
      <c r="J154" s="2214"/>
      <c r="K154" s="2214"/>
      <c r="L154" s="2209">
        <v>0</v>
      </c>
      <c r="M154" s="2209">
        <v>0</v>
      </c>
      <c r="N154" s="2209">
        <v>0</v>
      </c>
      <c r="O154" s="2214"/>
      <c r="P154" s="687"/>
      <c r="Q154" s="2207">
        <f t="shared" si="39"/>
        <v>0</v>
      </c>
    </row>
    <row r="155" spans="2:17" ht="15.75">
      <c r="B155" s="1304" t="s">
        <v>593</v>
      </c>
      <c r="D155" s="685" t="e">
        <f t="shared" si="38"/>
        <v>#DIV/0!</v>
      </c>
      <c r="E155" s="2209">
        <v>0</v>
      </c>
      <c r="F155" s="2213">
        <v>0</v>
      </c>
      <c r="G155" s="2214">
        <v>0</v>
      </c>
      <c r="H155" s="2213">
        <v>0</v>
      </c>
      <c r="I155" s="2214">
        <v>0</v>
      </c>
      <c r="J155" s="2214">
        <v>0</v>
      </c>
      <c r="K155" s="2214">
        <v>0</v>
      </c>
      <c r="L155" s="2213">
        <v>0</v>
      </c>
      <c r="M155" s="2214">
        <v>0</v>
      </c>
      <c r="N155" s="2213">
        <v>0</v>
      </c>
      <c r="O155" s="2214">
        <v>0</v>
      </c>
      <c r="P155" s="687">
        <v>0</v>
      </c>
      <c r="Q155" s="2207">
        <f t="shared" si="39"/>
        <v>0</v>
      </c>
    </row>
    <row r="156" spans="2:17" ht="15.75">
      <c r="B156" s="1304" t="s">
        <v>594</v>
      </c>
      <c r="D156" s="685" t="e">
        <f t="shared" si="38"/>
        <v>#DIV/0!</v>
      </c>
      <c r="E156" s="2266">
        <v>0</v>
      </c>
      <c r="F156" s="2267">
        <v>0</v>
      </c>
      <c r="G156" s="2268">
        <v>0</v>
      </c>
      <c r="H156" s="2267">
        <v>0</v>
      </c>
      <c r="I156" s="2268">
        <v>0</v>
      </c>
      <c r="J156" s="2268">
        <v>0</v>
      </c>
      <c r="K156" s="2268">
        <v>0</v>
      </c>
      <c r="L156" s="2267">
        <v>0</v>
      </c>
      <c r="M156" s="2268">
        <v>0</v>
      </c>
      <c r="N156" s="2267">
        <v>0</v>
      </c>
      <c r="O156" s="2268">
        <v>0</v>
      </c>
      <c r="P156" s="687">
        <v>0</v>
      </c>
      <c r="Q156" s="2207">
        <f t="shared" si="39"/>
        <v>0</v>
      </c>
    </row>
    <row r="157" spans="2:17" ht="16.5" thickBot="1">
      <c r="B157" s="2269" t="s">
        <v>595</v>
      </c>
      <c r="C157" s="2135"/>
      <c r="D157" s="685" t="e">
        <f t="shared" si="38"/>
        <v>#DIV/0!</v>
      </c>
      <c r="E157" s="2266">
        <v>0</v>
      </c>
      <c r="F157" s="2267">
        <v>0</v>
      </c>
      <c r="G157" s="2268">
        <v>0</v>
      </c>
      <c r="H157" s="2267">
        <v>0</v>
      </c>
      <c r="I157" s="2268">
        <v>0</v>
      </c>
      <c r="J157" s="2268">
        <v>0</v>
      </c>
      <c r="K157" s="2268">
        <v>0</v>
      </c>
      <c r="L157" s="2267">
        <v>0</v>
      </c>
      <c r="M157" s="2268">
        <v>0</v>
      </c>
      <c r="N157" s="2267">
        <v>0</v>
      </c>
      <c r="O157" s="2268">
        <v>0</v>
      </c>
      <c r="P157" s="687">
        <v>0</v>
      </c>
      <c r="Q157" s="2207">
        <f t="shared" si="39"/>
        <v>0</v>
      </c>
    </row>
    <row r="158" spans="2:17" ht="16.5" thickBot="1">
      <c r="B158" s="2225" t="s">
        <v>596</v>
      </c>
      <c r="C158" s="2226"/>
      <c r="D158" s="686" t="e">
        <f t="shared" si="38"/>
        <v>#DIV/0!</v>
      </c>
      <c r="E158" s="2228">
        <f t="shared" ref="E158:P158" si="40">SUM(E145:E157)</f>
        <v>0</v>
      </c>
      <c r="F158" s="2228">
        <f t="shared" si="40"/>
        <v>0</v>
      </c>
      <c r="G158" s="2228">
        <f t="shared" si="40"/>
        <v>0</v>
      </c>
      <c r="H158" s="2228">
        <f t="shared" si="40"/>
        <v>0</v>
      </c>
      <c r="I158" s="2228">
        <f t="shared" si="40"/>
        <v>0</v>
      </c>
      <c r="J158" s="2228">
        <f t="shared" si="40"/>
        <v>0</v>
      </c>
      <c r="K158" s="2228">
        <f t="shared" si="40"/>
        <v>0</v>
      </c>
      <c r="L158" s="2228">
        <f t="shared" si="40"/>
        <v>0</v>
      </c>
      <c r="M158" s="2228">
        <f t="shared" si="40"/>
        <v>0</v>
      </c>
      <c r="N158" s="2228">
        <f t="shared" si="40"/>
        <v>0</v>
      </c>
      <c r="O158" s="2228">
        <f t="shared" si="40"/>
        <v>0</v>
      </c>
      <c r="P158" s="2228">
        <f t="shared" si="40"/>
        <v>0</v>
      </c>
      <c r="Q158" s="2228">
        <f t="shared" si="39"/>
        <v>0</v>
      </c>
    </row>
    <row r="159" spans="2:17" ht="15.75">
      <c r="B159" s="24" t="s">
        <v>597</v>
      </c>
      <c r="C159" s="2196"/>
      <c r="D159" s="685" t="e">
        <f t="shared" si="38"/>
        <v>#DIV/0!</v>
      </c>
      <c r="E159" s="2203"/>
      <c r="F159" s="2196"/>
      <c r="G159" s="2204"/>
      <c r="H159" s="2196"/>
      <c r="I159" s="2204"/>
      <c r="J159" s="2196"/>
      <c r="K159" s="2204"/>
      <c r="L159" s="2196"/>
      <c r="M159" s="2204"/>
      <c r="N159" s="2196"/>
      <c r="O159" s="2204"/>
      <c r="P159" s="2198"/>
      <c r="Q159" s="2207"/>
    </row>
    <row r="160" spans="2:17" ht="15.75">
      <c r="B160" s="1304" t="s">
        <v>598</v>
      </c>
      <c r="D160" s="685" t="e">
        <f t="shared" si="38"/>
        <v>#DIV/0!</v>
      </c>
      <c r="E160" s="2266">
        <v>0</v>
      </c>
      <c r="F160" s="2267">
        <v>0</v>
      </c>
      <c r="G160" s="2268">
        <v>0</v>
      </c>
      <c r="H160" s="2267">
        <v>0</v>
      </c>
      <c r="I160" s="2268">
        <v>0</v>
      </c>
      <c r="J160" s="2268">
        <v>0</v>
      </c>
      <c r="K160" s="2268">
        <v>0</v>
      </c>
      <c r="L160" s="2267">
        <v>0</v>
      </c>
      <c r="M160" s="2268">
        <v>0</v>
      </c>
      <c r="N160" s="2267">
        <v>0</v>
      </c>
      <c r="O160" s="2268">
        <v>0</v>
      </c>
      <c r="P160" s="687">
        <v>0</v>
      </c>
      <c r="Q160" s="2207">
        <f>SUM(E160:P160)</f>
        <v>0</v>
      </c>
    </row>
    <row r="161" spans="2:17" ht="15.75">
      <c r="B161" s="1304" t="s">
        <v>599</v>
      </c>
      <c r="D161" s="685" t="e">
        <f t="shared" si="38"/>
        <v>#DIV/0!</v>
      </c>
      <c r="E161" s="2266">
        <v>0</v>
      </c>
      <c r="F161" s="2267">
        <v>0</v>
      </c>
      <c r="G161" s="2268">
        <v>0</v>
      </c>
      <c r="H161" s="2267">
        <v>0</v>
      </c>
      <c r="I161" s="2268">
        <v>0</v>
      </c>
      <c r="J161" s="2268">
        <v>0</v>
      </c>
      <c r="K161" s="2268">
        <v>0</v>
      </c>
      <c r="L161" s="2267">
        <v>0</v>
      </c>
      <c r="M161" s="2268">
        <v>0</v>
      </c>
      <c r="N161" s="2267">
        <v>0</v>
      </c>
      <c r="O161" s="2268">
        <v>0</v>
      </c>
      <c r="P161" s="687">
        <v>0</v>
      </c>
      <c r="Q161" s="2207">
        <f>SUM(E161:P161)</f>
        <v>0</v>
      </c>
    </row>
    <row r="162" spans="2:17" ht="15.75">
      <c r="B162" s="2132" t="s">
        <v>600</v>
      </c>
      <c r="D162" s="685" t="e">
        <f t="shared" si="38"/>
        <v>#DIV/0!</v>
      </c>
      <c r="E162" s="2266">
        <v>0</v>
      </c>
      <c r="F162" s="2267">
        <v>0</v>
      </c>
      <c r="G162" s="2268">
        <v>0</v>
      </c>
      <c r="H162" s="2267">
        <v>0</v>
      </c>
      <c r="I162" s="2268">
        <v>0</v>
      </c>
      <c r="J162" s="2268">
        <v>0</v>
      </c>
      <c r="K162" s="2268">
        <v>0</v>
      </c>
      <c r="L162" s="2267">
        <v>0</v>
      </c>
      <c r="M162" s="2268">
        <v>0</v>
      </c>
      <c r="N162" s="2267">
        <v>0</v>
      </c>
      <c r="O162" s="2268">
        <v>0</v>
      </c>
      <c r="P162" s="687">
        <v>0</v>
      </c>
      <c r="Q162" s="2207">
        <f>SUM(E162:P162)</f>
        <v>0</v>
      </c>
    </row>
    <row r="163" spans="2:17" ht="16.5" thickBot="1">
      <c r="B163" s="2269" t="s">
        <v>601</v>
      </c>
      <c r="C163" s="2135"/>
      <c r="D163" s="685" t="e">
        <f t="shared" si="38"/>
        <v>#DIV/0!</v>
      </c>
      <c r="E163" s="2266">
        <v>0</v>
      </c>
      <c r="F163" s="2267">
        <v>0</v>
      </c>
      <c r="G163" s="2268">
        <v>0</v>
      </c>
      <c r="H163" s="2267">
        <v>0</v>
      </c>
      <c r="I163" s="2268">
        <v>0</v>
      </c>
      <c r="J163" s="2268">
        <v>0</v>
      </c>
      <c r="K163" s="2268">
        <v>0</v>
      </c>
      <c r="L163" s="2267">
        <v>0</v>
      </c>
      <c r="M163" s="2268">
        <v>0</v>
      </c>
      <c r="N163" s="2267">
        <v>0</v>
      </c>
      <c r="O163" s="2268">
        <v>0</v>
      </c>
      <c r="P163" s="687">
        <v>0</v>
      </c>
      <c r="Q163" s="2207">
        <f>SUM(E163:P163)</f>
        <v>0</v>
      </c>
    </row>
    <row r="164" spans="2:17" ht="16.5" thickBot="1">
      <c r="B164" s="2225" t="s">
        <v>602</v>
      </c>
      <c r="C164" s="2226"/>
      <c r="D164" s="686" t="e">
        <f t="shared" si="38"/>
        <v>#DIV/0!</v>
      </c>
      <c r="E164" s="2228">
        <f>SUM(E160:E163)</f>
        <v>0</v>
      </c>
      <c r="F164" s="2228">
        <f t="shared" ref="F164:P164" si="41">SUM(F160:F163)</f>
        <v>0</v>
      </c>
      <c r="G164" s="2228">
        <f t="shared" si="41"/>
        <v>0</v>
      </c>
      <c r="H164" s="2228">
        <f t="shared" si="41"/>
        <v>0</v>
      </c>
      <c r="I164" s="2228">
        <f t="shared" si="41"/>
        <v>0</v>
      </c>
      <c r="J164" s="2228">
        <f t="shared" si="41"/>
        <v>0</v>
      </c>
      <c r="K164" s="2228">
        <f t="shared" si="41"/>
        <v>0</v>
      </c>
      <c r="L164" s="2228">
        <f t="shared" si="41"/>
        <v>0</v>
      </c>
      <c r="M164" s="2228">
        <f t="shared" si="41"/>
        <v>0</v>
      </c>
      <c r="N164" s="2228">
        <f t="shared" si="41"/>
        <v>0</v>
      </c>
      <c r="O164" s="2228">
        <f t="shared" si="41"/>
        <v>0</v>
      </c>
      <c r="P164" s="2228">
        <f t="shared" si="41"/>
        <v>0</v>
      </c>
      <c r="Q164" s="2228">
        <f>SUM(E164:P164)</f>
        <v>0</v>
      </c>
    </row>
    <row r="165" spans="2:17" ht="15.75">
      <c r="B165" s="24" t="s">
        <v>694</v>
      </c>
      <c r="C165" s="2196"/>
      <c r="D165" s="685" t="e">
        <f t="shared" si="38"/>
        <v>#DIV/0!</v>
      </c>
      <c r="E165" s="2203"/>
      <c r="F165" s="2196"/>
      <c r="G165" s="2204"/>
      <c r="H165" s="2196"/>
      <c r="I165" s="2204"/>
      <c r="J165" s="2196"/>
      <c r="K165" s="2204"/>
      <c r="L165" s="2204"/>
      <c r="M165" s="2204"/>
      <c r="N165" s="2196"/>
      <c r="O165" s="2204"/>
      <c r="P165" s="2198"/>
      <c r="Q165" s="2207"/>
    </row>
    <row r="166" spans="2:17" ht="30.75">
      <c r="B166" s="2280" t="s">
        <v>2538</v>
      </c>
      <c r="D166" s="685" t="e">
        <f t="shared" si="38"/>
        <v>#DIV/0!</v>
      </c>
      <c r="E166" s="2266">
        <v>0</v>
      </c>
      <c r="F166" s="2267">
        <v>0</v>
      </c>
      <c r="G166" s="2268">
        <v>0</v>
      </c>
      <c r="H166" s="2267">
        <v>0</v>
      </c>
      <c r="I166" s="2268">
        <v>0</v>
      </c>
      <c r="J166" s="2268">
        <v>0</v>
      </c>
      <c r="K166" s="2268">
        <v>0</v>
      </c>
      <c r="L166" s="2268">
        <v>0</v>
      </c>
      <c r="M166" s="2268">
        <v>0</v>
      </c>
      <c r="N166" s="2268">
        <v>0</v>
      </c>
      <c r="O166" s="2268">
        <v>0</v>
      </c>
      <c r="P166" s="2268">
        <v>0</v>
      </c>
      <c r="Q166" s="2207">
        <f t="shared" ref="Q166:Q167" si="42">SUM(E166:P166)</f>
        <v>0</v>
      </c>
    </row>
    <row r="167" spans="2:17" ht="30.75">
      <c r="B167" s="2280" t="s">
        <v>2539</v>
      </c>
      <c r="D167" s="685" t="e">
        <f t="shared" si="38"/>
        <v>#DIV/0!</v>
      </c>
      <c r="E167" s="2266">
        <v>0</v>
      </c>
      <c r="F167" s="2267">
        <v>0</v>
      </c>
      <c r="G167" s="2268">
        <v>0</v>
      </c>
      <c r="H167" s="2267">
        <v>0</v>
      </c>
      <c r="I167" s="2268">
        <v>0</v>
      </c>
      <c r="J167" s="2268">
        <v>0</v>
      </c>
      <c r="K167" s="2268">
        <v>0</v>
      </c>
      <c r="L167" s="2267">
        <v>0</v>
      </c>
      <c r="M167" s="2268">
        <v>0</v>
      </c>
      <c r="N167" s="2268">
        <v>0</v>
      </c>
      <c r="O167" s="2268">
        <v>0</v>
      </c>
      <c r="P167" s="2268">
        <v>0</v>
      </c>
      <c r="Q167" s="2207">
        <f t="shared" si="42"/>
        <v>0</v>
      </c>
    </row>
    <row r="168" spans="2:17" ht="15.75">
      <c r="B168" s="2280" t="s">
        <v>2540</v>
      </c>
      <c r="D168" s="685"/>
      <c r="E168" s="2266"/>
      <c r="F168" s="2267"/>
      <c r="G168" s="2268"/>
      <c r="H168" s="2267"/>
      <c r="I168" s="2268"/>
      <c r="J168" s="2268"/>
      <c r="K168" s="2268"/>
      <c r="L168" s="2267"/>
      <c r="M168" s="2268"/>
      <c r="N168" s="2268"/>
      <c r="O168" s="2268"/>
      <c r="P168" s="2268"/>
      <c r="Q168" s="2207"/>
    </row>
    <row r="169" spans="2:17" ht="15.75">
      <c r="B169" s="2287" t="s">
        <v>2541</v>
      </c>
      <c r="D169" s="685" t="e">
        <f t="shared" ref="D169:D223" si="43">SUM(Q169/$Q$121)</f>
        <v>#DIV/0!</v>
      </c>
      <c r="E169" s="2266">
        <v>0</v>
      </c>
      <c r="F169" s="2267">
        <v>0</v>
      </c>
      <c r="G169" s="2268">
        <v>0</v>
      </c>
      <c r="H169" s="2267">
        <v>0</v>
      </c>
      <c r="I169" s="2268">
        <v>0</v>
      </c>
      <c r="J169" s="2268">
        <v>0</v>
      </c>
      <c r="K169" s="2268">
        <v>0</v>
      </c>
      <c r="L169" s="2267">
        <v>0</v>
      </c>
      <c r="M169" s="2268">
        <v>0</v>
      </c>
      <c r="N169" s="2268">
        <v>0</v>
      </c>
      <c r="O169" s="2268">
        <v>0</v>
      </c>
      <c r="P169" s="2268">
        <v>0</v>
      </c>
      <c r="Q169" s="2207">
        <f t="shared" ref="Q169:Q194" si="44">SUM(E169:P169)</f>
        <v>0</v>
      </c>
    </row>
    <row r="170" spans="2:17" ht="15.75">
      <c r="B170" s="2287" t="s">
        <v>2542</v>
      </c>
      <c r="D170" s="685" t="e">
        <f t="shared" si="43"/>
        <v>#DIV/0!</v>
      </c>
      <c r="E170" s="2266">
        <v>0</v>
      </c>
      <c r="F170" s="2267">
        <v>0</v>
      </c>
      <c r="G170" s="2268">
        <v>0</v>
      </c>
      <c r="H170" s="2267">
        <v>0</v>
      </c>
      <c r="I170" s="2268">
        <v>0</v>
      </c>
      <c r="J170" s="2268">
        <v>0</v>
      </c>
      <c r="K170" s="2268">
        <v>0</v>
      </c>
      <c r="L170" s="2267">
        <v>0</v>
      </c>
      <c r="M170" s="2268">
        <v>0</v>
      </c>
      <c r="N170" s="2268">
        <v>0</v>
      </c>
      <c r="O170" s="2268">
        <v>0</v>
      </c>
      <c r="P170" s="2268">
        <v>0</v>
      </c>
      <c r="Q170" s="2207">
        <f t="shared" si="44"/>
        <v>0</v>
      </c>
    </row>
    <row r="171" spans="2:17" ht="15.75">
      <c r="B171" s="2287" t="s">
        <v>2543</v>
      </c>
      <c r="D171" s="685" t="e">
        <f t="shared" si="43"/>
        <v>#DIV/0!</v>
      </c>
      <c r="E171" s="2266">
        <v>0</v>
      </c>
      <c r="F171" s="2267">
        <v>0</v>
      </c>
      <c r="G171" s="2268">
        <v>0</v>
      </c>
      <c r="H171" s="2267">
        <v>0</v>
      </c>
      <c r="I171" s="2268">
        <v>0</v>
      </c>
      <c r="J171" s="2268">
        <v>0</v>
      </c>
      <c r="K171" s="2268">
        <v>0</v>
      </c>
      <c r="L171" s="2267">
        <v>0</v>
      </c>
      <c r="M171" s="2268">
        <v>0</v>
      </c>
      <c r="N171" s="2268">
        <v>0</v>
      </c>
      <c r="O171" s="2268">
        <v>0</v>
      </c>
      <c r="P171" s="2268">
        <v>0</v>
      </c>
      <c r="Q171" s="2207">
        <f t="shared" si="44"/>
        <v>0</v>
      </c>
    </row>
    <row r="172" spans="2:17" ht="15.75">
      <c r="B172" s="2287" t="s">
        <v>2544</v>
      </c>
      <c r="D172" s="685" t="e">
        <f t="shared" si="43"/>
        <v>#DIV/0!</v>
      </c>
      <c r="E172" s="2266">
        <v>0</v>
      </c>
      <c r="F172" s="2267">
        <v>0</v>
      </c>
      <c r="G172" s="2268">
        <v>0</v>
      </c>
      <c r="H172" s="2267">
        <v>0</v>
      </c>
      <c r="I172" s="2268">
        <v>0</v>
      </c>
      <c r="J172" s="2268">
        <v>0</v>
      </c>
      <c r="K172" s="2268">
        <v>0</v>
      </c>
      <c r="L172" s="2267">
        <v>0</v>
      </c>
      <c r="M172" s="2268">
        <v>0</v>
      </c>
      <c r="N172" s="2268">
        <v>0</v>
      </c>
      <c r="O172" s="2268">
        <v>0</v>
      </c>
      <c r="P172" s="2268">
        <v>0</v>
      </c>
      <c r="Q172" s="2207">
        <f t="shared" si="44"/>
        <v>0</v>
      </c>
    </row>
    <row r="173" spans="2:17" ht="15.75">
      <c r="B173" s="2287" t="s">
        <v>2545</v>
      </c>
      <c r="D173" s="685" t="e">
        <f t="shared" si="43"/>
        <v>#DIV/0!</v>
      </c>
      <c r="E173" s="2266">
        <v>0</v>
      </c>
      <c r="F173" s="2267">
        <v>0</v>
      </c>
      <c r="G173" s="2268">
        <v>0</v>
      </c>
      <c r="H173" s="2267">
        <v>0</v>
      </c>
      <c r="I173" s="2268">
        <v>0</v>
      </c>
      <c r="J173" s="2268">
        <v>0</v>
      </c>
      <c r="K173" s="2268">
        <v>0</v>
      </c>
      <c r="L173" s="2267">
        <v>0</v>
      </c>
      <c r="M173" s="2268">
        <v>0</v>
      </c>
      <c r="N173" s="2268">
        <v>0</v>
      </c>
      <c r="O173" s="2268">
        <v>0</v>
      </c>
      <c r="P173" s="2268">
        <v>0</v>
      </c>
      <c r="Q173" s="2207">
        <f t="shared" si="44"/>
        <v>0</v>
      </c>
    </row>
    <row r="174" spans="2:17" ht="15.75">
      <c r="B174" s="2287" t="s">
        <v>2546</v>
      </c>
      <c r="D174" s="685" t="e">
        <f t="shared" si="43"/>
        <v>#DIV/0!</v>
      </c>
      <c r="E174" s="2266">
        <v>0</v>
      </c>
      <c r="F174" s="2267">
        <v>0</v>
      </c>
      <c r="G174" s="2268">
        <v>0</v>
      </c>
      <c r="H174" s="2267">
        <v>0</v>
      </c>
      <c r="I174" s="2268">
        <v>0</v>
      </c>
      <c r="J174" s="2268">
        <v>0</v>
      </c>
      <c r="K174" s="2268">
        <v>0</v>
      </c>
      <c r="L174" s="2267">
        <v>0</v>
      </c>
      <c r="M174" s="2268">
        <v>0</v>
      </c>
      <c r="N174" s="2268">
        <v>0</v>
      </c>
      <c r="O174" s="2268">
        <v>0</v>
      </c>
      <c r="P174" s="2268">
        <v>0</v>
      </c>
      <c r="Q174" s="2207">
        <f t="shared" si="44"/>
        <v>0</v>
      </c>
    </row>
    <row r="175" spans="2:17" ht="15.75">
      <c r="B175" s="2280" t="s">
        <v>2547</v>
      </c>
      <c r="D175" s="685" t="e">
        <f t="shared" si="43"/>
        <v>#DIV/0!</v>
      </c>
      <c r="E175" s="2266">
        <v>0</v>
      </c>
      <c r="F175" s="2267">
        <v>0</v>
      </c>
      <c r="G175" s="2268">
        <v>0</v>
      </c>
      <c r="H175" s="2267">
        <v>0</v>
      </c>
      <c r="I175" s="2268">
        <v>0</v>
      </c>
      <c r="J175" s="2268">
        <v>0</v>
      </c>
      <c r="K175" s="2268">
        <v>0</v>
      </c>
      <c r="L175" s="2267">
        <v>0</v>
      </c>
      <c r="M175" s="2268">
        <v>0</v>
      </c>
      <c r="N175" s="2268">
        <v>0</v>
      </c>
      <c r="O175" s="2268">
        <v>0</v>
      </c>
      <c r="P175" s="2268">
        <v>0</v>
      </c>
      <c r="Q175" s="2207">
        <f t="shared" si="44"/>
        <v>0</v>
      </c>
    </row>
    <row r="176" spans="2:17" ht="15.75">
      <c r="B176" s="2287" t="s">
        <v>2548</v>
      </c>
      <c r="D176" s="685" t="e">
        <f t="shared" ref="D176:D189" si="45">SUM(Q176/$Q$121)</f>
        <v>#DIV/0!</v>
      </c>
      <c r="E176" s="2266">
        <v>0</v>
      </c>
      <c r="F176" s="2267">
        <v>0</v>
      </c>
      <c r="G176" s="2268">
        <v>0</v>
      </c>
      <c r="H176" s="2267">
        <v>0</v>
      </c>
      <c r="I176" s="2268">
        <v>0</v>
      </c>
      <c r="J176" s="2268">
        <v>0</v>
      </c>
      <c r="K176" s="2268">
        <v>0</v>
      </c>
      <c r="L176" s="2267">
        <v>0</v>
      </c>
      <c r="M176" s="2268">
        <v>0</v>
      </c>
      <c r="N176" s="2268">
        <v>0</v>
      </c>
      <c r="O176" s="2268">
        <v>0</v>
      </c>
      <c r="P176" s="2268">
        <v>0</v>
      </c>
      <c r="Q176" s="2207">
        <f t="shared" ref="Q176:Q189" si="46">SUM(E176:P176)</f>
        <v>0</v>
      </c>
    </row>
    <row r="177" spans="2:17" ht="15.75">
      <c r="B177" s="2287" t="s">
        <v>2549</v>
      </c>
      <c r="D177" s="685" t="e">
        <f t="shared" si="45"/>
        <v>#DIV/0!</v>
      </c>
      <c r="E177" s="2266">
        <v>0</v>
      </c>
      <c r="F177" s="2267">
        <v>0</v>
      </c>
      <c r="G177" s="2268">
        <v>0</v>
      </c>
      <c r="H177" s="2267">
        <v>0</v>
      </c>
      <c r="I177" s="2268">
        <v>0</v>
      </c>
      <c r="J177" s="2268">
        <v>0</v>
      </c>
      <c r="K177" s="2268">
        <v>0</v>
      </c>
      <c r="L177" s="2267">
        <v>0</v>
      </c>
      <c r="M177" s="2268">
        <v>0</v>
      </c>
      <c r="N177" s="2268">
        <v>0</v>
      </c>
      <c r="O177" s="2268">
        <v>0</v>
      </c>
      <c r="P177" s="2268">
        <v>0</v>
      </c>
      <c r="Q177" s="2207">
        <f t="shared" si="46"/>
        <v>0</v>
      </c>
    </row>
    <row r="178" spans="2:17" ht="15.75">
      <c r="B178" s="2287" t="s">
        <v>2550</v>
      </c>
      <c r="D178" s="685" t="e">
        <f t="shared" si="45"/>
        <v>#DIV/0!</v>
      </c>
      <c r="E178" s="2266">
        <v>0</v>
      </c>
      <c r="F178" s="2267">
        <v>0</v>
      </c>
      <c r="G178" s="2268">
        <v>0</v>
      </c>
      <c r="H178" s="2267">
        <v>0</v>
      </c>
      <c r="I178" s="2268">
        <v>0</v>
      </c>
      <c r="J178" s="2268">
        <v>0</v>
      </c>
      <c r="K178" s="2268">
        <v>0</v>
      </c>
      <c r="L178" s="2267">
        <v>0</v>
      </c>
      <c r="M178" s="2268">
        <v>0</v>
      </c>
      <c r="N178" s="2268">
        <v>0</v>
      </c>
      <c r="O178" s="2268">
        <v>0</v>
      </c>
      <c r="P178" s="2268">
        <v>0</v>
      </c>
      <c r="Q178" s="2207">
        <f t="shared" si="46"/>
        <v>0</v>
      </c>
    </row>
    <row r="179" spans="2:17" ht="15.75">
      <c r="B179" s="2287" t="s">
        <v>2551</v>
      </c>
      <c r="D179" s="685" t="e">
        <f t="shared" si="45"/>
        <v>#DIV/0!</v>
      </c>
      <c r="E179" s="2266">
        <v>0</v>
      </c>
      <c r="F179" s="2267">
        <v>0</v>
      </c>
      <c r="G179" s="2268">
        <v>0</v>
      </c>
      <c r="H179" s="2267">
        <v>0</v>
      </c>
      <c r="I179" s="2268">
        <v>0</v>
      </c>
      <c r="J179" s="2268">
        <v>0</v>
      </c>
      <c r="K179" s="2268">
        <v>0</v>
      </c>
      <c r="L179" s="2267">
        <v>0</v>
      </c>
      <c r="M179" s="2268">
        <v>0</v>
      </c>
      <c r="N179" s="2268">
        <v>0</v>
      </c>
      <c r="O179" s="2268">
        <v>0</v>
      </c>
      <c r="P179" s="2268">
        <v>0</v>
      </c>
      <c r="Q179" s="2207">
        <f t="shared" si="46"/>
        <v>0</v>
      </c>
    </row>
    <row r="180" spans="2:17" ht="15.75">
      <c r="B180" s="2287" t="s">
        <v>2552</v>
      </c>
      <c r="D180" s="685" t="e">
        <f t="shared" si="45"/>
        <v>#DIV/0!</v>
      </c>
      <c r="E180" s="2266">
        <v>0</v>
      </c>
      <c r="F180" s="2267">
        <v>0</v>
      </c>
      <c r="G180" s="2268">
        <v>0</v>
      </c>
      <c r="H180" s="2267">
        <v>0</v>
      </c>
      <c r="I180" s="2268">
        <v>0</v>
      </c>
      <c r="J180" s="2268">
        <v>0</v>
      </c>
      <c r="K180" s="2268">
        <v>0</v>
      </c>
      <c r="L180" s="2267">
        <v>0</v>
      </c>
      <c r="M180" s="2268">
        <v>0</v>
      </c>
      <c r="N180" s="2268">
        <v>0</v>
      </c>
      <c r="O180" s="2268">
        <v>0</v>
      </c>
      <c r="P180" s="2268">
        <v>0</v>
      </c>
      <c r="Q180" s="2207">
        <f t="shared" si="46"/>
        <v>0</v>
      </c>
    </row>
    <row r="181" spans="2:17" ht="15.75">
      <c r="B181" s="2280" t="s">
        <v>2553</v>
      </c>
      <c r="D181" s="685" t="e">
        <f t="shared" si="45"/>
        <v>#DIV/0!</v>
      </c>
      <c r="E181" s="2266">
        <v>0</v>
      </c>
      <c r="F181" s="2267">
        <v>0</v>
      </c>
      <c r="G181" s="2268">
        <v>0</v>
      </c>
      <c r="H181" s="2267">
        <v>0</v>
      </c>
      <c r="I181" s="2268">
        <v>0</v>
      </c>
      <c r="J181" s="2268">
        <v>0</v>
      </c>
      <c r="K181" s="2268">
        <v>0</v>
      </c>
      <c r="L181" s="2267">
        <v>0</v>
      </c>
      <c r="M181" s="2268">
        <v>0</v>
      </c>
      <c r="N181" s="2268">
        <v>0</v>
      </c>
      <c r="O181" s="2268">
        <v>0</v>
      </c>
      <c r="P181" s="2268">
        <v>0</v>
      </c>
      <c r="Q181" s="2207">
        <f t="shared" si="46"/>
        <v>0</v>
      </c>
    </row>
    <row r="182" spans="2:17" ht="15.75">
      <c r="B182" s="2287" t="s">
        <v>2554</v>
      </c>
      <c r="D182" s="685" t="e">
        <f t="shared" si="45"/>
        <v>#DIV/0!</v>
      </c>
      <c r="E182" s="2266">
        <v>0</v>
      </c>
      <c r="F182" s="2267">
        <v>0</v>
      </c>
      <c r="G182" s="2268">
        <v>0</v>
      </c>
      <c r="H182" s="2267">
        <v>0</v>
      </c>
      <c r="I182" s="2268">
        <v>0</v>
      </c>
      <c r="J182" s="2268">
        <v>0</v>
      </c>
      <c r="K182" s="2268">
        <v>0</v>
      </c>
      <c r="L182" s="2267">
        <v>0</v>
      </c>
      <c r="M182" s="2268">
        <v>0</v>
      </c>
      <c r="N182" s="2268">
        <v>0</v>
      </c>
      <c r="O182" s="2268">
        <v>0</v>
      </c>
      <c r="P182" s="2268">
        <v>0</v>
      </c>
      <c r="Q182" s="2207">
        <f t="shared" si="46"/>
        <v>0</v>
      </c>
    </row>
    <row r="183" spans="2:17" ht="15.75">
      <c r="B183" s="2280" t="s">
        <v>2555</v>
      </c>
      <c r="D183" s="685" t="e">
        <f t="shared" si="45"/>
        <v>#DIV/0!</v>
      </c>
      <c r="E183" s="2266">
        <v>0</v>
      </c>
      <c r="F183" s="2267">
        <v>0</v>
      </c>
      <c r="G183" s="2268">
        <v>0</v>
      </c>
      <c r="H183" s="2267">
        <v>0</v>
      </c>
      <c r="I183" s="2268">
        <v>0</v>
      </c>
      <c r="J183" s="2268">
        <v>0</v>
      </c>
      <c r="K183" s="2268">
        <v>0</v>
      </c>
      <c r="L183" s="2267">
        <v>0</v>
      </c>
      <c r="M183" s="2268">
        <v>0</v>
      </c>
      <c r="N183" s="2268">
        <v>0</v>
      </c>
      <c r="O183" s="2268">
        <v>0</v>
      </c>
      <c r="P183" s="2268">
        <v>0</v>
      </c>
      <c r="Q183" s="2207">
        <f t="shared" si="46"/>
        <v>0</v>
      </c>
    </row>
    <row r="184" spans="2:17" ht="15.75">
      <c r="B184" s="2287" t="s">
        <v>2556</v>
      </c>
      <c r="D184" s="685" t="e">
        <f t="shared" si="45"/>
        <v>#DIV/0!</v>
      </c>
      <c r="E184" s="2266">
        <v>0</v>
      </c>
      <c r="F184" s="2267">
        <v>0</v>
      </c>
      <c r="G184" s="2268">
        <v>0</v>
      </c>
      <c r="H184" s="2267">
        <v>0</v>
      </c>
      <c r="I184" s="2268">
        <v>0</v>
      </c>
      <c r="J184" s="2268">
        <v>0</v>
      </c>
      <c r="K184" s="2268">
        <v>0</v>
      </c>
      <c r="L184" s="2267">
        <v>0</v>
      </c>
      <c r="M184" s="2268">
        <v>0</v>
      </c>
      <c r="N184" s="2268">
        <v>0</v>
      </c>
      <c r="O184" s="2268">
        <v>0</v>
      </c>
      <c r="P184" s="2268">
        <v>0</v>
      </c>
      <c r="Q184" s="2207">
        <f t="shared" si="46"/>
        <v>0</v>
      </c>
    </row>
    <row r="185" spans="2:17" ht="15.75">
      <c r="B185" s="2287" t="s">
        <v>2557</v>
      </c>
      <c r="D185" s="685" t="e">
        <f t="shared" si="45"/>
        <v>#DIV/0!</v>
      </c>
      <c r="E185" s="2266">
        <v>0</v>
      </c>
      <c r="F185" s="2267">
        <v>0</v>
      </c>
      <c r="G185" s="2268">
        <v>0</v>
      </c>
      <c r="H185" s="2267">
        <v>0</v>
      </c>
      <c r="I185" s="2268">
        <v>0</v>
      </c>
      <c r="J185" s="2268">
        <v>0</v>
      </c>
      <c r="K185" s="2268">
        <v>0</v>
      </c>
      <c r="L185" s="2267">
        <v>0</v>
      </c>
      <c r="M185" s="2268">
        <v>0</v>
      </c>
      <c r="N185" s="2268">
        <v>0</v>
      </c>
      <c r="O185" s="2268">
        <v>0</v>
      </c>
      <c r="P185" s="2268">
        <v>0</v>
      </c>
      <c r="Q185" s="2207">
        <f t="shared" si="46"/>
        <v>0</v>
      </c>
    </row>
    <row r="186" spans="2:17" ht="15.75">
      <c r="B186" s="2280" t="s">
        <v>2558</v>
      </c>
      <c r="D186" s="685" t="e">
        <f t="shared" si="45"/>
        <v>#DIV/0!</v>
      </c>
      <c r="E186" s="2266">
        <v>0</v>
      </c>
      <c r="F186" s="2267">
        <v>0</v>
      </c>
      <c r="G186" s="2268">
        <v>0</v>
      </c>
      <c r="H186" s="2267">
        <v>0</v>
      </c>
      <c r="I186" s="2268">
        <v>0</v>
      </c>
      <c r="J186" s="2268">
        <v>0</v>
      </c>
      <c r="K186" s="2268">
        <v>0</v>
      </c>
      <c r="L186" s="2267">
        <v>0</v>
      </c>
      <c r="M186" s="2268">
        <v>0</v>
      </c>
      <c r="N186" s="2268">
        <v>0</v>
      </c>
      <c r="O186" s="2268">
        <v>0</v>
      </c>
      <c r="P186" s="2268">
        <v>0</v>
      </c>
      <c r="Q186" s="2207">
        <f t="shared" si="46"/>
        <v>0</v>
      </c>
    </row>
    <row r="187" spans="2:17" ht="15.75">
      <c r="B187" s="2280" t="s">
        <v>2559</v>
      </c>
      <c r="D187" s="685" t="e">
        <f t="shared" si="45"/>
        <v>#DIV/0!</v>
      </c>
      <c r="E187" s="2266">
        <v>0</v>
      </c>
      <c r="F187" s="2267">
        <v>0</v>
      </c>
      <c r="G187" s="2268">
        <v>0</v>
      </c>
      <c r="H187" s="2267">
        <v>0</v>
      </c>
      <c r="I187" s="2268">
        <v>0</v>
      </c>
      <c r="J187" s="2268">
        <v>0</v>
      </c>
      <c r="K187" s="2268">
        <v>0</v>
      </c>
      <c r="L187" s="2267">
        <v>0</v>
      </c>
      <c r="M187" s="2268">
        <v>0</v>
      </c>
      <c r="N187" s="2268">
        <v>0</v>
      </c>
      <c r="O187" s="2268">
        <v>0</v>
      </c>
      <c r="P187" s="2268">
        <v>0</v>
      </c>
      <c r="Q187" s="2207">
        <f t="shared" si="46"/>
        <v>0</v>
      </c>
    </row>
    <row r="188" spans="2:17" ht="15.75">
      <c r="B188" s="2280" t="s">
        <v>2560</v>
      </c>
      <c r="D188" s="685" t="e">
        <f t="shared" si="45"/>
        <v>#DIV/0!</v>
      </c>
      <c r="E188" s="2266">
        <v>0</v>
      </c>
      <c r="F188" s="2267">
        <v>0</v>
      </c>
      <c r="G188" s="2268">
        <v>0</v>
      </c>
      <c r="H188" s="2267">
        <v>0</v>
      </c>
      <c r="I188" s="2268">
        <v>0</v>
      </c>
      <c r="J188" s="2268">
        <v>0</v>
      </c>
      <c r="K188" s="2268">
        <v>0</v>
      </c>
      <c r="L188" s="2267">
        <v>0</v>
      </c>
      <c r="M188" s="2268">
        <v>0</v>
      </c>
      <c r="N188" s="2268">
        <v>0</v>
      </c>
      <c r="O188" s="2268">
        <v>0</v>
      </c>
      <c r="P188" s="2268">
        <v>0</v>
      </c>
      <c r="Q188" s="2207">
        <f t="shared" si="46"/>
        <v>0</v>
      </c>
    </row>
    <row r="189" spans="2:17" ht="30.75">
      <c r="B189" s="2280" t="s">
        <v>2561</v>
      </c>
      <c r="D189" s="685" t="e">
        <f t="shared" si="45"/>
        <v>#DIV/0!</v>
      </c>
      <c r="E189" s="2266">
        <v>0</v>
      </c>
      <c r="F189" s="2267">
        <v>0</v>
      </c>
      <c r="G189" s="2268">
        <v>0</v>
      </c>
      <c r="H189" s="2267">
        <v>0</v>
      </c>
      <c r="I189" s="2268">
        <v>0</v>
      </c>
      <c r="J189" s="2268">
        <v>0</v>
      </c>
      <c r="K189" s="2268">
        <v>0</v>
      </c>
      <c r="L189" s="2267">
        <v>0</v>
      </c>
      <c r="M189" s="2268">
        <v>0</v>
      </c>
      <c r="N189" s="2268">
        <v>0</v>
      </c>
      <c r="O189" s="2268">
        <v>0</v>
      </c>
      <c r="P189" s="2268">
        <v>0</v>
      </c>
      <c r="Q189" s="2207">
        <f t="shared" si="46"/>
        <v>0</v>
      </c>
    </row>
    <row r="190" spans="2:17" ht="15.75">
      <c r="B190" s="2280" t="s">
        <v>2562</v>
      </c>
      <c r="D190" s="685" t="e">
        <f t="shared" si="43"/>
        <v>#DIV/0!</v>
      </c>
      <c r="E190" s="2266">
        <v>0</v>
      </c>
      <c r="F190" s="2267">
        <v>0</v>
      </c>
      <c r="G190" s="2268">
        <v>0</v>
      </c>
      <c r="H190" s="2267">
        <v>0</v>
      </c>
      <c r="I190" s="2268">
        <v>0</v>
      </c>
      <c r="J190" s="2268">
        <v>0</v>
      </c>
      <c r="K190" s="2268">
        <v>0</v>
      </c>
      <c r="L190" s="2267">
        <v>0</v>
      </c>
      <c r="M190" s="2268">
        <v>0</v>
      </c>
      <c r="N190" s="2268">
        <v>0</v>
      </c>
      <c r="O190" s="2268">
        <v>0</v>
      </c>
      <c r="P190" s="2268">
        <v>0</v>
      </c>
      <c r="Q190" s="2207">
        <f t="shared" si="44"/>
        <v>0</v>
      </c>
    </row>
    <row r="191" spans="2:17" ht="15.75">
      <c r="B191" s="2287" t="s">
        <v>2563</v>
      </c>
      <c r="D191" s="685" t="e">
        <f t="shared" si="43"/>
        <v>#DIV/0!</v>
      </c>
      <c r="E191" s="2266">
        <v>0</v>
      </c>
      <c r="F191" s="2267">
        <v>0</v>
      </c>
      <c r="G191" s="2268">
        <v>0</v>
      </c>
      <c r="H191" s="2267">
        <v>0</v>
      </c>
      <c r="I191" s="2268">
        <v>0</v>
      </c>
      <c r="J191" s="2268">
        <v>0</v>
      </c>
      <c r="K191" s="2268">
        <v>0</v>
      </c>
      <c r="L191" s="2267">
        <v>0</v>
      </c>
      <c r="M191" s="2268">
        <v>0</v>
      </c>
      <c r="N191" s="2268">
        <v>0</v>
      </c>
      <c r="O191" s="2268">
        <v>0</v>
      </c>
      <c r="P191" s="2268">
        <v>0</v>
      </c>
      <c r="Q191" s="2207">
        <f t="shared" si="44"/>
        <v>0</v>
      </c>
    </row>
    <row r="192" spans="2:17" ht="16.5" thickBot="1">
      <c r="B192" s="2299" t="s">
        <v>2564</v>
      </c>
      <c r="D192" s="685" t="e">
        <f t="shared" si="43"/>
        <v>#DIV/0!</v>
      </c>
      <c r="E192" s="2266">
        <v>0</v>
      </c>
      <c r="F192" s="2213">
        <v>0</v>
      </c>
      <c r="G192" s="2268">
        <v>0</v>
      </c>
      <c r="H192" s="2267">
        <v>0</v>
      </c>
      <c r="I192" s="2268">
        <v>0</v>
      </c>
      <c r="J192" s="2268">
        <v>0</v>
      </c>
      <c r="K192" s="2268">
        <v>0</v>
      </c>
      <c r="L192" s="2267">
        <v>0</v>
      </c>
      <c r="M192" s="2268">
        <v>0</v>
      </c>
      <c r="N192" s="2268">
        <v>0</v>
      </c>
      <c r="O192" s="2268">
        <v>0</v>
      </c>
      <c r="P192" s="2268">
        <v>0</v>
      </c>
      <c r="Q192" s="2207">
        <f t="shared" si="44"/>
        <v>0</v>
      </c>
    </row>
    <row r="193" spans="2:17" ht="16.5" thickBot="1">
      <c r="B193" s="2269" t="s">
        <v>1137</v>
      </c>
      <c r="C193" s="2135"/>
      <c r="D193" s="685" t="e">
        <f t="shared" si="43"/>
        <v>#DIV/0!</v>
      </c>
      <c r="E193" s="2266">
        <v>0</v>
      </c>
      <c r="F193" s="2267">
        <v>0</v>
      </c>
      <c r="G193" s="2268">
        <v>0</v>
      </c>
      <c r="H193" s="2267">
        <v>0</v>
      </c>
      <c r="I193" s="2268">
        <v>0</v>
      </c>
      <c r="J193" s="2268">
        <v>0</v>
      </c>
      <c r="K193" s="2268">
        <v>0</v>
      </c>
      <c r="L193" s="2267">
        <v>0</v>
      </c>
      <c r="M193" s="2268">
        <v>0</v>
      </c>
      <c r="N193" s="2268">
        <v>0</v>
      </c>
      <c r="O193" s="2268">
        <v>0</v>
      </c>
      <c r="P193" s="2268">
        <v>0</v>
      </c>
      <c r="Q193" s="2207">
        <f t="shared" si="44"/>
        <v>0</v>
      </c>
    </row>
    <row r="194" spans="2:17" ht="16.5" thickBot="1">
      <c r="B194" s="2225" t="s">
        <v>1136</v>
      </c>
      <c r="C194" s="2226"/>
      <c r="D194" s="686" t="e">
        <f t="shared" si="43"/>
        <v>#DIV/0!</v>
      </c>
      <c r="E194" s="2228">
        <f>SUM(E166:E193)</f>
        <v>0</v>
      </c>
      <c r="F194" s="2228">
        <f t="shared" ref="F194:P194" si="47">SUM(F166:F193)</f>
        <v>0</v>
      </c>
      <c r="G194" s="2228">
        <f t="shared" si="47"/>
        <v>0</v>
      </c>
      <c r="H194" s="2228">
        <f t="shared" si="47"/>
        <v>0</v>
      </c>
      <c r="I194" s="2228">
        <f t="shared" si="47"/>
        <v>0</v>
      </c>
      <c r="J194" s="2228">
        <f t="shared" si="47"/>
        <v>0</v>
      </c>
      <c r="K194" s="2228">
        <f t="shared" si="47"/>
        <v>0</v>
      </c>
      <c r="L194" s="2228">
        <f t="shared" si="47"/>
        <v>0</v>
      </c>
      <c r="M194" s="2228">
        <f t="shared" si="47"/>
        <v>0</v>
      </c>
      <c r="N194" s="2228">
        <f t="shared" si="47"/>
        <v>0</v>
      </c>
      <c r="O194" s="2228">
        <f t="shared" si="47"/>
        <v>0</v>
      </c>
      <c r="P194" s="2228">
        <f t="shared" si="47"/>
        <v>0</v>
      </c>
      <c r="Q194" s="2228">
        <f t="shared" si="44"/>
        <v>0</v>
      </c>
    </row>
    <row r="195" spans="2:17" ht="15.75">
      <c r="B195" s="24" t="s">
        <v>604</v>
      </c>
      <c r="C195" s="2196"/>
      <c r="D195" s="685" t="e">
        <f t="shared" si="43"/>
        <v>#DIV/0!</v>
      </c>
      <c r="E195" s="2203"/>
      <c r="F195" s="2196"/>
      <c r="G195" s="2204"/>
      <c r="H195" s="2196"/>
      <c r="I195" s="2204"/>
      <c r="J195" s="2196"/>
      <c r="K195" s="2204"/>
      <c r="L195" s="2196"/>
      <c r="M195" s="2204"/>
      <c r="N195" s="2196"/>
      <c r="O195" s="2204"/>
      <c r="P195" s="2198"/>
      <c r="Q195" s="2207"/>
    </row>
    <row r="196" spans="2:17" ht="15.75">
      <c r="B196" s="1304" t="s">
        <v>605</v>
      </c>
      <c r="D196" s="685" t="e">
        <f t="shared" si="43"/>
        <v>#DIV/0!</v>
      </c>
      <c r="E196" s="2266">
        <v>0</v>
      </c>
      <c r="F196" s="2267">
        <v>0</v>
      </c>
      <c r="G196" s="2268">
        <v>0</v>
      </c>
      <c r="H196" s="2267">
        <v>0</v>
      </c>
      <c r="I196" s="2268">
        <v>0</v>
      </c>
      <c r="J196" s="2268">
        <v>0</v>
      </c>
      <c r="K196" s="2268">
        <v>0</v>
      </c>
      <c r="L196" s="2267">
        <v>0</v>
      </c>
      <c r="M196" s="2268">
        <v>0</v>
      </c>
      <c r="N196" s="2267">
        <v>0</v>
      </c>
      <c r="O196" s="2268">
        <v>0</v>
      </c>
      <c r="P196" s="687">
        <v>0</v>
      </c>
      <c r="Q196" s="2207">
        <f>SUM(E196:P196)</f>
        <v>0</v>
      </c>
    </row>
    <row r="197" spans="2:17" ht="15.75">
      <c r="B197" s="1304" t="s">
        <v>606</v>
      </c>
      <c r="D197" s="685" t="e">
        <f t="shared" si="43"/>
        <v>#DIV/0!</v>
      </c>
      <c r="E197" s="2266">
        <v>0</v>
      </c>
      <c r="F197" s="2267">
        <v>0</v>
      </c>
      <c r="G197" s="2268">
        <v>0</v>
      </c>
      <c r="H197" s="2267">
        <v>0</v>
      </c>
      <c r="I197" s="2268">
        <v>0</v>
      </c>
      <c r="J197" s="2268">
        <v>0</v>
      </c>
      <c r="K197" s="2268">
        <v>0</v>
      </c>
      <c r="L197" s="2267">
        <v>0</v>
      </c>
      <c r="M197" s="2268">
        <v>0</v>
      </c>
      <c r="N197" s="2267">
        <v>0</v>
      </c>
      <c r="O197" s="2268">
        <v>0</v>
      </c>
      <c r="P197" s="687">
        <v>0</v>
      </c>
      <c r="Q197" s="2207">
        <f>SUM(E197:P197)</f>
        <v>0</v>
      </c>
    </row>
    <row r="198" spans="2:17" ht="16.5" thickBot="1">
      <c r="B198" s="2269" t="s">
        <v>607</v>
      </c>
      <c r="C198" s="2135"/>
      <c r="D198" s="685" t="e">
        <f t="shared" si="43"/>
        <v>#DIV/0!</v>
      </c>
      <c r="E198" s="2266">
        <v>0</v>
      </c>
      <c r="F198" s="2267">
        <v>0</v>
      </c>
      <c r="G198" s="2268">
        <v>0</v>
      </c>
      <c r="H198" s="2267">
        <v>0</v>
      </c>
      <c r="I198" s="2268">
        <v>0</v>
      </c>
      <c r="J198" s="2268">
        <v>0</v>
      </c>
      <c r="K198" s="2268">
        <v>0</v>
      </c>
      <c r="L198" s="2267">
        <v>0</v>
      </c>
      <c r="M198" s="2268">
        <v>0</v>
      </c>
      <c r="N198" s="2267">
        <v>0</v>
      </c>
      <c r="O198" s="2268">
        <v>0</v>
      </c>
      <c r="P198" s="687">
        <v>0</v>
      </c>
      <c r="Q198" s="2207">
        <f>SUM(E198:P198)</f>
        <v>0</v>
      </c>
    </row>
    <row r="199" spans="2:17" ht="16.5" thickBot="1">
      <c r="B199" s="2225" t="s">
        <v>608</v>
      </c>
      <c r="C199" s="2226"/>
      <c r="D199" s="686" t="e">
        <f t="shared" si="43"/>
        <v>#DIV/0!</v>
      </c>
      <c r="E199" s="2228">
        <f>SUM(E196:E198)</f>
        <v>0</v>
      </c>
      <c r="F199" s="2228">
        <f t="shared" ref="F199:P199" si="48">SUM(F196:F198)</f>
        <v>0</v>
      </c>
      <c r="G199" s="2228">
        <f t="shared" si="48"/>
        <v>0</v>
      </c>
      <c r="H199" s="2228">
        <f t="shared" si="48"/>
        <v>0</v>
      </c>
      <c r="I199" s="2228">
        <f t="shared" si="48"/>
        <v>0</v>
      </c>
      <c r="J199" s="2228">
        <f t="shared" si="48"/>
        <v>0</v>
      </c>
      <c r="K199" s="2228">
        <f t="shared" si="48"/>
        <v>0</v>
      </c>
      <c r="L199" s="2228">
        <f t="shared" si="48"/>
        <v>0</v>
      </c>
      <c r="M199" s="2228">
        <f t="shared" si="48"/>
        <v>0</v>
      </c>
      <c r="N199" s="2228">
        <f t="shared" si="48"/>
        <v>0</v>
      </c>
      <c r="O199" s="2228">
        <f t="shared" si="48"/>
        <v>0</v>
      </c>
      <c r="P199" s="2228">
        <f t="shared" si="48"/>
        <v>0</v>
      </c>
      <c r="Q199" s="2228">
        <f>SUM(E199:P199)</f>
        <v>0</v>
      </c>
    </row>
    <row r="200" spans="2:17" ht="15.75">
      <c r="B200" s="24" t="s">
        <v>609</v>
      </c>
      <c r="C200" s="2196"/>
      <c r="D200" s="685" t="e">
        <f t="shared" si="43"/>
        <v>#DIV/0!</v>
      </c>
      <c r="E200" s="2203"/>
      <c r="F200" s="2204"/>
      <c r="G200" s="2204"/>
      <c r="H200" s="2196"/>
      <c r="I200" s="2204"/>
      <c r="J200" s="2196"/>
      <c r="K200" s="2204"/>
      <c r="L200" s="2196"/>
      <c r="M200" s="2204"/>
      <c r="N200" s="2196"/>
      <c r="O200" s="2204"/>
      <c r="P200" s="2198"/>
      <c r="Q200" s="2207"/>
    </row>
    <row r="201" spans="2:17" ht="15.75">
      <c r="B201" s="1304" t="s">
        <v>610</v>
      </c>
      <c r="D201" s="685" t="e">
        <f t="shared" si="43"/>
        <v>#DIV/0!</v>
      </c>
      <c r="E201" s="2209">
        <v>0</v>
      </c>
      <c r="F201" s="2213">
        <v>0</v>
      </c>
      <c r="G201" s="2268">
        <v>0</v>
      </c>
      <c r="H201" s="2267">
        <v>0</v>
      </c>
      <c r="I201" s="2268">
        <v>0</v>
      </c>
      <c r="J201" s="2268">
        <v>0</v>
      </c>
      <c r="K201" s="2268">
        <v>0</v>
      </c>
      <c r="L201" s="2267">
        <v>0</v>
      </c>
      <c r="M201" s="2268">
        <v>0</v>
      </c>
      <c r="N201" s="2267">
        <v>0</v>
      </c>
      <c r="O201" s="2268">
        <v>0</v>
      </c>
      <c r="P201" s="687">
        <v>0</v>
      </c>
      <c r="Q201" s="2207">
        <f>SUM(E201:P201)</f>
        <v>0</v>
      </c>
    </row>
    <row r="202" spans="2:17" ht="15.75">
      <c r="B202" s="1304" t="s">
        <v>611</v>
      </c>
      <c r="D202" s="685" t="e">
        <f t="shared" si="43"/>
        <v>#DIV/0!</v>
      </c>
      <c r="E202" s="2266">
        <v>0</v>
      </c>
      <c r="F202" s="2267">
        <v>0</v>
      </c>
      <c r="G202" s="2268">
        <v>0</v>
      </c>
      <c r="H202" s="2267">
        <v>0</v>
      </c>
      <c r="I202" s="2268">
        <v>0</v>
      </c>
      <c r="J202" s="2268">
        <v>0</v>
      </c>
      <c r="K202" s="2268">
        <v>0</v>
      </c>
      <c r="L202" s="2267">
        <v>0</v>
      </c>
      <c r="M202" s="2268">
        <v>0</v>
      </c>
      <c r="N202" s="2267">
        <v>0</v>
      </c>
      <c r="O202" s="2268">
        <v>0</v>
      </c>
      <c r="P202" s="687">
        <v>0</v>
      </c>
      <c r="Q202" s="2207">
        <f>SUM(E202:P202)</f>
        <v>0</v>
      </c>
    </row>
    <row r="203" spans="2:17" ht="16.5" thickBot="1">
      <c r="B203" s="2269" t="s">
        <v>612</v>
      </c>
      <c r="C203" s="2135"/>
      <c r="D203" s="685" t="e">
        <f t="shared" si="43"/>
        <v>#DIV/0!</v>
      </c>
      <c r="E203" s="2266">
        <v>0</v>
      </c>
      <c r="F203" s="2267">
        <v>0</v>
      </c>
      <c r="G203" s="2268">
        <v>0</v>
      </c>
      <c r="H203" s="2267">
        <v>0</v>
      </c>
      <c r="I203" s="2268">
        <v>0</v>
      </c>
      <c r="J203" s="2268">
        <v>0</v>
      </c>
      <c r="K203" s="2268">
        <v>0</v>
      </c>
      <c r="L203" s="2267">
        <v>0</v>
      </c>
      <c r="M203" s="2268">
        <v>0</v>
      </c>
      <c r="N203" s="2267">
        <v>0</v>
      </c>
      <c r="O203" s="2268">
        <v>0</v>
      </c>
      <c r="P203" s="687">
        <v>0</v>
      </c>
      <c r="Q203" s="2207">
        <f>SUM(E203:P203)</f>
        <v>0</v>
      </c>
    </row>
    <row r="204" spans="2:17" ht="16.5" thickBot="1">
      <c r="B204" s="2225" t="s">
        <v>613</v>
      </c>
      <c r="C204" s="2226"/>
      <c r="D204" s="686" t="e">
        <f t="shared" si="43"/>
        <v>#DIV/0!</v>
      </c>
      <c r="E204" s="2228">
        <f t="shared" ref="E204:P204" si="49">SUM(E201:E203)</f>
        <v>0</v>
      </c>
      <c r="F204" s="2228">
        <f t="shared" si="49"/>
        <v>0</v>
      </c>
      <c r="G204" s="2228">
        <f t="shared" si="49"/>
        <v>0</v>
      </c>
      <c r="H204" s="2228">
        <f t="shared" si="49"/>
        <v>0</v>
      </c>
      <c r="I204" s="2228">
        <f t="shared" si="49"/>
        <v>0</v>
      </c>
      <c r="J204" s="2228">
        <f t="shared" si="49"/>
        <v>0</v>
      </c>
      <c r="K204" s="2228">
        <f t="shared" si="49"/>
        <v>0</v>
      </c>
      <c r="L204" s="2228">
        <f t="shared" si="49"/>
        <v>0</v>
      </c>
      <c r="M204" s="2228">
        <f t="shared" si="49"/>
        <v>0</v>
      </c>
      <c r="N204" s="2228">
        <f t="shared" si="49"/>
        <v>0</v>
      </c>
      <c r="O204" s="2228">
        <f t="shared" si="49"/>
        <v>0</v>
      </c>
      <c r="P204" s="2228">
        <f t="shared" si="49"/>
        <v>0</v>
      </c>
      <c r="Q204" s="2228">
        <f>SUM(E204:P204)</f>
        <v>0</v>
      </c>
    </row>
    <row r="205" spans="2:17" ht="15.75">
      <c r="B205" s="24" t="s">
        <v>614</v>
      </c>
      <c r="C205" s="2196"/>
      <c r="D205" s="685" t="e">
        <f t="shared" si="43"/>
        <v>#DIV/0!</v>
      </c>
      <c r="E205" s="2203"/>
      <c r="F205" s="2196"/>
      <c r="G205" s="2204"/>
      <c r="H205" s="2196"/>
      <c r="I205" s="2204"/>
      <c r="J205" s="2196"/>
      <c r="K205" s="2204"/>
      <c r="L205" s="2196"/>
      <c r="M205" s="2204"/>
      <c r="N205" s="2196"/>
      <c r="O205" s="2204"/>
      <c r="P205" s="2198"/>
      <c r="Q205" s="2207"/>
    </row>
    <row r="206" spans="2:17" ht="15.75">
      <c r="B206" s="2132" t="s">
        <v>615</v>
      </c>
      <c r="D206" s="685" t="e">
        <f t="shared" si="43"/>
        <v>#DIV/0!</v>
      </c>
      <c r="E206" s="2266">
        <v>0</v>
      </c>
      <c r="F206" s="2267">
        <v>0</v>
      </c>
      <c r="G206" s="2268">
        <v>0</v>
      </c>
      <c r="H206" s="2267">
        <v>0</v>
      </c>
      <c r="I206" s="2268">
        <v>0</v>
      </c>
      <c r="J206" s="2268">
        <v>0</v>
      </c>
      <c r="K206" s="2268">
        <v>0</v>
      </c>
      <c r="L206" s="2267">
        <v>0</v>
      </c>
      <c r="M206" s="2268">
        <v>0</v>
      </c>
      <c r="N206" s="2267">
        <v>0</v>
      </c>
      <c r="O206" s="2268">
        <v>0</v>
      </c>
      <c r="P206" s="687">
        <v>0</v>
      </c>
      <c r="Q206" s="2207">
        <f t="shared" ref="Q206:Q211" si="50">SUM(E206:P206)</f>
        <v>0</v>
      </c>
    </row>
    <row r="207" spans="2:17" ht="15.75">
      <c r="B207" s="2132" t="s">
        <v>616</v>
      </c>
      <c r="D207" s="685" t="e">
        <f t="shared" si="43"/>
        <v>#DIV/0!</v>
      </c>
      <c r="E207" s="2266">
        <v>0</v>
      </c>
      <c r="F207" s="2267">
        <v>0</v>
      </c>
      <c r="G207" s="2268">
        <v>0</v>
      </c>
      <c r="H207" s="2267">
        <v>0</v>
      </c>
      <c r="I207" s="2268">
        <v>0</v>
      </c>
      <c r="J207" s="2268">
        <v>0</v>
      </c>
      <c r="K207" s="2268">
        <v>0</v>
      </c>
      <c r="L207" s="2267">
        <v>0</v>
      </c>
      <c r="M207" s="2268">
        <v>0</v>
      </c>
      <c r="N207" s="2267">
        <v>0</v>
      </c>
      <c r="O207" s="2268">
        <v>0</v>
      </c>
      <c r="P207" s="687">
        <v>0</v>
      </c>
      <c r="Q207" s="2207">
        <f t="shared" si="50"/>
        <v>0</v>
      </c>
    </row>
    <row r="208" spans="2:17" ht="15.75">
      <c r="B208" s="1304" t="s">
        <v>617</v>
      </c>
      <c r="C208" s="1867"/>
      <c r="D208" s="685" t="e">
        <f t="shared" si="43"/>
        <v>#DIV/0!</v>
      </c>
      <c r="E208" s="2266">
        <v>0</v>
      </c>
      <c r="F208" s="2267">
        <v>0</v>
      </c>
      <c r="G208" s="2268">
        <v>0</v>
      </c>
      <c r="H208" s="2267">
        <v>0</v>
      </c>
      <c r="I208" s="2268">
        <v>0</v>
      </c>
      <c r="J208" s="2268">
        <v>0</v>
      </c>
      <c r="K208" s="2268">
        <v>0</v>
      </c>
      <c r="L208" s="2267">
        <v>0</v>
      </c>
      <c r="M208" s="2268">
        <v>0</v>
      </c>
      <c r="N208" s="2267">
        <v>0</v>
      </c>
      <c r="O208" s="2268">
        <v>0</v>
      </c>
      <c r="P208" s="687">
        <v>0</v>
      </c>
      <c r="Q208" s="2207">
        <f t="shared" si="50"/>
        <v>0</v>
      </c>
    </row>
    <row r="209" spans="2:17" ht="15.75">
      <c r="B209" s="1304" t="s">
        <v>618</v>
      </c>
      <c r="C209" s="1867"/>
      <c r="D209" s="685" t="e">
        <f t="shared" si="43"/>
        <v>#DIV/0!</v>
      </c>
      <c r="E209" s="2266">
        <v>0</v>
      </c>
      <c r="F209" s="2267">
        <v>0</v>
      </c>
      <c r="G209" s="2268">
        <v>0</v>
      </c>
      <c r="H209" s="2267">
        <v>0</v>
      </c>
      <c r="I209" s="2268">
        <v>0</v>
      </c>
      <c r="J209" s="2268">
        <v>0</v>
      </c>
      <c r="K209" s="2268">
        <v>0</v>
      </c>
      <c r="L209" s="2267">
        <v>0</v>
      </c>
      <c r="M209" s="2268">
        <v>0</v>
      </c>
      <c r="N209" s="2267">
        <v>0</v>
      </c>
      <c r="O209" s="2268">
        <v>0</v>
      </c>
      <c r="P209" s="687">
        <v>0</v>
      </c>
      <c r="Q209" s="2207">
        <f t="shared" si="50"/>
        <v>0</v>
      </c>
    </row>
    <row r="210" spans="2:17" ht="16.5" thickBot="1">
      <c r="B210" s="2269" t="s">
        <v>619</v>
      </c>
      <c r="C210" s="2305"/>
      <c r="D210" s="685" t="e">
        <f t="shared" si="43"/>
        <v>#DIV/0!</v>
      </c>
      <c r="E210" s="2266">
        <v>0</v>
      </c>
      <c r="F210" s="2267">
        <v>0</v>
      </c>
      <c r="G210" s="2268">
        <v>0</v>
      </c>
      <c r="H210" s="2267">
        <v>0</v>
      </c>
      <c r="I210" s="2268">
        <v>0</v>
      </c>
      <c r="J210" s="2268">
        <v>0</v>
      </c>
      <c r="K210" s="2268">
        <v>0</v>
      </c>
      <c r="L210" s="2267">
        <v>0</v>
      </c>
      <c r="M210" s="2268">
        <v>0</v>
      </c>
      <c r="N210" s="2267">
        <v>0</v>
      </c>
      <c r="O210" s="2268">
        <v>0</v>
      </c>
      <c r="P210" s="687">
        <v>0</v>
      </c>
      <c r="Q210" s="2207">
        <f t="shared" si="50"/>
        <v>0</v>
      </c>
    </row>
    <row r="211" spans="2:17" ht="16.5" thickBot="1">
      <c r="B211" s="2225" t="s">
        <v>620</v>
      </c>
      <c r="C211" s="2226"/>
      <c r="D211" s="686" t="e">
        <f t="shared" si="43"/>
        <v>#DIV/0!</v>
      </c>
      <c r="E211" s="2228">
        <f>SUM(E206:E210)</f>
        <v>0</v>
      </c>
      <c r="F211" s="2228">
        <f t="shared" ref="F211:P211" si="51">SUM(F206:F210)</f>
        <v>0</v>
      </c>
      <c r="G211" s="2228">
        <f t="shared" si="51"/>
        <v>0</v>
      </c>
      <c r="H211" s="2228">
        <f t="shared" si="51"/>
        <v>0</v>
      </c>
      <c r="I211" s="2228">
        <f t="shared" si="51"/>
        <v>0</v>
      </c>
      <c r="J211" s="2228">
        <f t="shared" si="51"/>
        <v>0</v>
      </c>
      <c r="K211" s="2228">
        <f t="shared" si="51"/>
        <v>0</v>
      </c>
      <c r="L211" s="2228">
        <f t="shared" si="51"/>
        <v>0</v>
      </c>
      <c r="M211" s="2228">
        <f t="shared" si="51"/>
        <v>0</v>
      </c>
      <c r="N211" s="2228">
        <f t="shared" si="51"/>
        <v>0</v>
      </c>
      <c r="O211" s="2228">
        <f t="shared" si="51"/>
        <v>0</v>
      </c>
      <c r="P211" s="2228">
        <f t="shared" si="51"/>
        <v>0</v>
      </c>
      <c r="Q211" s="2228">
        <f t="shared" si="50"/>
        <v>0</v>
      </c>
    </row>
    <row r="212" spans="2:17" ht="15.75">
      <c r="B212" s="24" t="s">
        <v>621</v>
      </c>
      <c r="C212" s="2306"/>
      <c r="D212" s="685" t="e">
        <f t="shared" si="43"/>
        <v>#DIV/0!</v>
      </c>
      <c r="E212" s="2203"/>
      <c r="F212" s="2196"/>
      <c r="G212" s="2204"/>
      <c r="H212" s="2196"/>
      <c r="I212" s="2204"/>
      <c r="J212" s="2196"/>
      <c r="K212" s="2204"/>
      <c r="L212" s="2196"/>
      <c r="M212" s="2204"/>
      <c r="N212" s="2196"/>
      <c r="O212" s="2204"/>
      <c r="P212" s="2198"/>
      <c r="Q212" s="2207"/>
    </row>
    <row r="213" spans="2:17" ht="15.75">
      <c r="B213" s="2132" t="s">
        <v>1138</v>
      </c>
      <c r="C213" s="1867"/>
      <c r="D213" s="685" t="e">
        <f t="shared" si="43"/>
        <v>#DIV/0!</v>
      </c>
      <c r="E213" s="2266">
        <v>0</v>
      </c>
      <c r="F213" s="2267">
        <v>0</v>
      </c>
      <c r="G213" s="2268">
        <v>0</v>
      </c>
      <c r="H213" s="2267">
        <v>0</v>
      </c>
      <c r="I213" s="2268">
        <v>0</v>
      </c>
      <c r="J213" s="2268">
        <v>0</v>
      </c>
      <c r="K213" s="2268">
        <v>0</v>
      </c>
      <c r="L213" s="2267">
        <v>0</v>
      </c>
      <c r="M213" s="2268">
        <v>0</v>
      </c>
      <c r="N213" s="2267">
        <v>0</v>
      </c>
      <c r="O213" s="2268">
        <v>0</v>
      </c>
      <c r="P213" s="687">
        <v>0</v>
      </c>
      <c r="Q213" s="2207">
        <f t="shared" ref="Q213:Q218" si="52">SUM(E213:P213)</f>
        <v>0</v>
      </c>
    </row>
    <row r="214" spans="2:17" ht="15.75">
      <c r="B214" s="2132" t="s">
        <v>661</v>
      </c>
      <c r="C214" s="1867"/>
      <c r="D214" s="685" t="e">
        <f t="shared" si="43"/>
        <v>#DIV/0!</v>
      </c>
      <c r="E214" s="2266">
        <v>0</v>
      </c>
      <c r="F214" s="2267">
        <v>0</v>
      </c>
      <c r="G214" s="2268">
        <v>0</v>
      </c>
      <c r="H214" s="2267">
        <v>0</v>
      </c>
      <c r="I214" s="2268">
        <v>0</v>
      </c>
      <c r="J214" s="2268">
        <v>0</v>
      </c>
      <c r="K214" s="2268">
        <v>0</v>
      </c>
      <c r="L214" s="2267">
        <v>0</v>
      </c>
      <c r="M214" s="2268">
        <v>0</v>
      </c>
      <c r="N214" s="2267">
        <v>0</v>
      </c>
      <c r="O214" s="2268">
        <v>0</v>
      </c>
      <c r="P214" s="687">
        <v>0</v>
      </c>
      <c r="Q214" s="2207">
        <f t="shared" si="52"/>
        <v>0</v>
      </c>
    </row>
    <row r="215" spans="2:17" ht="15.75">
      <c r="B215" s="2132" t="s">
        <v>1141</v>
      </c>
      <c r="C215" s="1867"/>
      <c r="D215" s="685" t="e">
        <f t="shared" si="43"/>
        <v>#DIV/0!</v>
      </c>
      <c r="E215" s="2266">
        <v>0</v>
      </c>
      <c r="F215" s="2267">
        <v>0</v>
      </c>
      <c r="G215" s="2268">
        <v>0</v>
      </c>
      <c r="H215" s="2267">
        <v>0</v>
      </c>
      <c r="I215" s="2268">
        <v>0</v>
      </c>
      <c r="J215" s="2268">
        <v>0</v>
      </c>
      <c r="K215" s="2268">
        <v>0</v>
      </c>
      <c r="L215" s="2267">
        <v>0</v>
      </c>
      <c r="M215" s="2268">
        <v>0</v>
      </c>
      <c r="N215" s="2267">
        <v>0</v>
      </c>
      <c r="O215" s="2268">
        <v>0</v>
      </c>
      <c r="P215" s="687">
        <v>0</v>
      </c>
      <c r="Q215" s="2207">
        <f t="shared" si="52"/>
        <v>0</v>
      </c>
    </row>
    <row r="216" spans="2:17" ht="16.5" thickBot="1">
      <c r="B216" s="2310" t="s">
        <v>1142</v>
      </c>
      <c r="C216" s="2305"/>
      <c r="D216" s="685" t="e">
        <f t="shared" si="43"/>
        <v>#DIV/0!</v>
      </c>
      <c r="E216" s="2266">
        <v>0</v>
      </c>
      <c r="F216" s="2267">
        <v>0</v>
      </c>
      <c r="G216" s="2268">
        <v>0</v>
      </c>
      <c r="H216" s="2267">
        <v>0</v>
      </c>
      <c r="I216" s="2268">
        <v>0</v>
      </c>
      <c r="J216" s="2268">
        <v>0</v>
      </c>
      <c r="K216" s="2268">
        <v>0</v>
      </c>
      <c r="L216" s="2267">
        <v>0</v>
      </c>
      <c r="M216" s="2268">
        <v>0</v>
      </c>
      <c r="N216" s="2267">
        <v>0</v>
      </c>
      <c r="O216" s="2268">
        <v>0</v>
      </c>
      <c r="P216" s="687">
        <v>0</v>
      </c>
      <c r="Q216" s="2207">
        <f t="shared" si="52"/>
        <v>0</v>
      </c>
    </row>
    <row r="217" spans="2:17" ht="16.5" thickBot="1">
      <c r="B217" s="2225" t="s">
        <v>623</v>
      </c>
      <c r="C217" s="2226"/>
      <c r="D217" s="686" t="e">
        <f t="shared" si="43"/>
        <v>#DIV/0!</v>
      </c>
      <c r="E217" s="2228">
        <f t="shared" ref="E217:P217" si="53">SUM(E212:E216)</f>
        <v>0</v>
      </c>
      <c r="F217" s="2228">
        <f t="shared" si="53"/>
        <v>0</v>
      </c>
      <c r="G217" s="2228">
        <f t="shared" si="53"/>
        <v>0</v>
      </c>
      <c r="H217" s="2228">
        <f t="shared" si="53"/>
        <v>0</v>
      </c>
      <c r="I217" s="2228">
        <f t="shared" si="53"/>
        <v>0</v>
      </c>
      <c r="J217" s="2228">
        <f t="shared" si="53"/>
        <v>0</v>
      </c>
      <c r="K217" s="2228">
        <f t="shared" si="53"/>
        <v>0</v>
      </c>
      <c r="L217" s="2228">
        <f t="shared" si="53"/>
        <v>0</v>
      </c>
      <c r="M217" s="2228">
        <f t="shared" si="53"/>
        <v>0</v>
      </c>
      <c r="N217" s="2228">
        <f t="shared" si="53"/>
        <v>0</v>
      </c>
      <c r="O217" s="2228">
        <f t="shared" si="53"/>
        <v>0</v>
      </c>
      <c r="P217" s="2228">
        <f t="shared" si="53"/>
        <v>0</v>
      </c>
      <c r="Q217" s="2228">
        <f t="shared" si="52"/>
        <v>0</v>
      </c>
    </row>
    <row r="218" spans="2:17" ht="16.5" thickBot="1">
      <c r="B218" s="2312" t="s">
        <v>624</v>
      </c>
      <c r="C218" s="2313"/>
      <c r="D218" s="686" t="e">
        <f t="shared" si="43"/>
        <v>#DIV/0!</v>
      </c>
      <c r="E218" s="2228">
        <f t="shared" ref="E218:P218" si="54">SUM(E212:E216)</f>
        <v>0</v>
      </c>
      <c r="F218" s="2228">
        <f t="shared" si="54"/>
        <v>0</v>
      </c>
      <c r="G218" s="2228">
        <f t="shared" si="54"/>
        <v>0</v>
      </c>
      <c r="H218" s="2228">
        <f t="shared" si="54"/>
        <v>0</v>
      </c>
      <c r="I218" s="2228">
        <f t="shared" si="54"/>
        <v>0</v>
      </c>
      <c r="J218" s="2228">
        <f t="shared" si="54"/>
        <v>0</v>
      </c>
      <c r="K218" s="2228">
        <f t="shared" si="54"/>
        <v>0</v>
      </c>
      <c r="L218" s="2228">
        <f t="shared" si="54"/>
        <v>0</v>
      </c>
      <c r="M218" s="2228">
        <f t="shared" si="54"/>
        <v>0</v>
      </c>
      <c r="N218" s="2228">
        <f t="shared" si="54"/>
        <v>0</v>
      </c>
      <c r="O218" s="2228">
        <f t="shared" si="54"/>
        <v>0</v>
      </c>
      <c r="P218" s="2228">
        <f t="shared" si="54"/>
        <v>0</v>
      </c>
      <c r="Q218" s="2228">
        <f t="shared" si="52"/>
        <v>0</v>
      </c>
    </row>
    <row r="219" spans="2:17" ht="16.5" thickBot="1">
      <c r="B219" s="2225" t="s">
        <v>625</v>
      </c>
      <c r="C219" s="2315"/>
      <c r="D219" s="686" t="e">
        <f t="shared" si="43"/>
        <v>#DIV/0!</v>
      </c>
      <c r="E219" s="2228">
        <f t="shared" ref="E219:P219" si="55">SUM(E213:E217)</f>
        <v>0</v>
      </c>
      <c r="F219" s="2228">
        <f t="shared" si="55"/>
        <v>0</v>
      </c>
      <c r="G219" s="2228">
        <f t="shared" si="55"/>
        <v>0</v>
      </c>
      <c r="H219" s="2228">
        <f t="shared" si="55"/>
        <v>0</v>
      </c>
      <c r="I219" s="2228">
        <f t="shared" si="55"/>
        <v>0</v>
      </c>
      <c r="J219" s="2228">
        <f t="shared" si="55"/>
        <v>0</v>
      </c>
      <c r="K219" s="2228">
        <f t="shared" si="55"/>
        <v>0</v>
      </c>
      <c r="L219" s="2228">
        <f t="shared" si="55"/>
        <v>0</v>
      </c>
      <c r="M219" s="2228">
        <f t="shared" si="55"/>
        <v>0</v>
      </c>
      <c r="N219" s="2228">
        <f t="shared" si="55"/>
        <v>0</v>
      </c>
      <c r="O219" s="2228">
        <f t="shared" si="55"/>
        <v>0</v>
      </c>
      <c r="P219" s="2228">
        <f t="shared" si="55"/>
        <v>0</v>
      </c>
      <c r="Q219" s="2228">
        <f>SUM(E219:P219)</f>
        <v>0</v>
      </c>
    </row>
    <row r="220" spans="2:17" ht="16.5" thickBot="1">
      <c r="B220" s="2312" t="s">
        <v>626</v>
      </c>
      <c r="C220" s="2313"/>
      <c r="D220" s="686" t="e">
        <f t="shared" si="43"/>
        <v>#DIV/0!</v>
      </c>
      <c r="E220" s="2228">
        <f t="shared" ref="E220:P220" si="56">SUM(E214:E218)</f>
        <v>0</v>
      </c>
      <c r="F220" s="2228">
        <f t="shared" si="56"/>
        <v>0</v>
      </c>
      <c r="G220" s="2228">
        <f t="shared" si="56"/>
        <v>0</v>
      </c>
      <c r="H220" s="2228">
        <f t="shared" si="56"/>
        <v>0</v>
      </c>
      <c r="I220" s="2228">
        <f t="shared" si="56"/>
        <v>0</v>
      </c>
      <c r="J220" s="2228">
        <f t="shared" si="56"/>
        <v>0</v>
      </c>
      <c r="K220" s="2228">
        <f t="shared" si="56"/>
        <v>0</v>
      </c>
      <c r="L220" s="2228">
        <f t="shared" si="56"/>
        <v>0</v>
      </c>
      <c r="M220" s="2228">
        <f t="shared" si="56"/>
        <v>0</v>
      </c>
      <c r="N220" s="2228">
        <f t="shared" si="56"/>
        <v>0</v>
      </c>
      <c r="O220" s="2228">
        <f t="shared" si="56"/>
        <v>0</v>
      </c>
      <c r="P220" s="2228">
        <f t="shared" si="56"/>
        <v>0</v>
      </c>
      <c r="Q220" s="2228">
        <f>SUM(E220:P220)</f>
        <v>0</v>
      </c>
    </row>
    <row r="221" spans="2:17" ht="15.75">
      <c r="B221" s="24" t="s">
        <v>627</v>
      </c>
      <c r="C221" s="2196"/>
      <c r="D221" s="685" t="e">
        <f t="shared" si="43"/>
        <v>#DIV/0!</v>
      </c>
      <c r="E221" s="2203"/>
      <c r="F221" s="2196"/>
      <c r="G221" s="2204"/>
      <c r="H221" s="2196"/>
      <c r="I221" s="2204"/>
      <c r="J221" s="2196"/>
      <c r="K221" s="2204"/>
      <c r="L221" s="2196"/>
      <c r="M221" s="2204"/>
      <c r="N221" s="2196"/>
      <c r="O221" s="2204"/>
      <c r="P221" s="2198"/>
      <c r="Q221" s="2207"/>
    </row>
    <row r="222" spans="2:17" ht="15.75">
      <c r="B222" s="1304" t="s">
        <v>628</v>
      </c>
      <c r="D222" s="685" t="e">
        <f t="shared" si="43"/>
        <v>#DIV/0!</v>
      </c>
      <c r="E222" s="2266">
        <v>0</v>
      </c>
      <c r="F222" s="2266">
        <v>0</v>
      </c>
      <c r="G222" s="2266">
        <v>0</v>
      </c>
      <c r="H222" s="2266">
        <v>0</v>
      </c>
      <c r="I222" s="2266">
        <v>0</v>
      </c>
      <c r="J222" s="2266">
        <v>0</v>
      </c>
      <c r="K222" s="2266">
        <v>0</v>
      </c>
      <c r="L222" s="2266">
        <v>0</v>
      </c>
      <c r="M222" s="2266">
        <v>0</v>
      </c>
      <c r="N222" s="2266">
        <v>0</v>
      </c>
      <c r="O222" s="2266">
        <v>0</v>
      </c>
      <c r="P222" s="2266">
        <v>0</v>
      </c>
      <c r="Q222" s="2207">
        <f>SUM(E222:P222)</f>
        <v>0</v>
      </c>
    </row>
    <row r="223" spans="2:17" ht="15.75">
      <c r="B223" s="1304" t="s">
        <v>1143</v>
      </c>
      <c r="D223" s="685" t="e">
        <f t="shared" si="43"/>
        <v>#DIV/0!</v>
      </c>
      <c r="E223" s="2266">
        <v>0</v>
      </c>
      <c r="F223" s="2266">
        <v>0</v>
      </c>
      <c r="G223" s="2266">
        <v>0</v>
      </c>
      <c r="H223" s="2266">
        <v>0</v>
      </c>
      <c r="I223" s="2266">
        <v>0</v>
      </c>
      <c r="J223" s="2266">
        <v>0</v>
      </c>
      <c r="K223" s="2266">
        <v>0</v>
      </c>
      <c r="L223" s="2266">
        <v>0</v>
      </c>
      <c r="M223" s="2266">
        <v>0</v>
      </c>
      <c r="N223" s="2266">
        <v>0</v>
      </c>
      <c r="O223" s="2266">
        <v>0</v>
      </c>
      <c r="P223" s="2266">
        <v>0</v>
      </c>
      <c r="Q223" s="2207">
        <f>SUM(E223:P223)</f>
        <v>0</v>
      </c>
    </row>
    <row r="224" spans="2:17" ht="15.75">
      <c r="B224" s="1304" t="s">
        <v>630</v>
      </c>
      <c r="D224" s="685" t="e">
        <f t="shared" ref="D224:D240" si="57">SUM(Q224/$Q$121)</f>
        <v>#DIV/0!</v>
      </c>
      <c r="E224" s="2266">
        <v>0</v>
      </c>
      <c r="F224" s="2266">
        <v>0</v>
      </c>
      <c r="G224" s="2266">
        <v>0</v>
      </c>
      <c r="H224" s="2266">
        <v>0</v>
      </c>
      <c r="I224" s="2266">
        <v>0</v>
      </c>
      <c r="J224" s="2266">
        <v>0</v>
      </c>
      <c r="K224" s="2266">
        <v>0</v>
      </c>
      <c r="L224" s="2266">
        <v>0</v>
      </c>
      <c r="M224" s="2266">
        <v>0</v>
      </c>
      <c r="N224" s="2266">
        <v>0</v>
      </c>
      <c r="O224" s="2266">
        <v>0</v>
      </c>
      <c r="P224" s="2266">
        <v>0</v>
      </c>
      <c r="Q224" s="2207">
        <f>SUM(E224:P224)</f>
        <v>0</v>
      </c>
    </row>
    <row r="225" spans="2:17" ht="16.5" thickBot="1">
      <c r="B225" s="2269" t="s">
        <v>631</v>
      </c>
      <c r="C225" s="2135"/>
      <c r="D225" s="685" t="e">
        <f t="shared" si="57"/>
        <v>#DIV/0!</v>
      </c>
      <c r="E225" s="2266">
        <v>0</v>
      </c>
      <c r="F225" s="2266">
        <v>0</v>
      </c>
      <c r="G225" s="2266">
        <v>0</v>
      </c>
      <c r="H225" s="2266">
        <v>0</v>
      </c>
      <c r="I225" s="2266">
        <v>0</v>
      </c>
      <c r="J225" s="2266">
        <v>0</v>
      </c>
      <c r="K225" s="2266">
        <v>0</v>
      </c>
      <c r="L225" s="2266">
        <v>0</v>
      </c>
      <c r="M225" s="2266">
        <v>0</v>
      </c>
      <c r="N225" s="2266">
        <v>0</v>
      </c>
      <c r="O225" s="2266">
        <v>0</v>
      </c>
      <c r="P225" s="2266">
        <v>0</v>
      </c>
      <c r="Q225" s="2207">
        <f>SUM(E225:P225)</f>
        <v>0</v>
      </c>
    </row>
    <row r="226" spans="2:17" ht="16.5" thickBot="1">
      <c r="B226" s="2225" t="s">
        <v>632</v>
      </c>
      <c r="C226" s="2226"/>
      <c r="D226" s="686" t="e">
        <f t="shared" si="57"/>
        <v>#DIV/0!</v>
      </c>
      <c r="E226" s="2228">
        <f t="shared" ref="E226:P226" si="58">SUM(E222:E225)</f>
        <v>0</v>
      </c>
      <c r="F226" s="2228">
        <f t="shared" si="58"/>
        <v>0</v>
      </c>
      <c r="G226" s="2228">
        <f t="shared" si="58"/>
        <v>0</v>
      </c>
      <c r="H226" s="2228">
        <f t="shared" si="58"/>
        <v>0</v>
      </c>
      <c r="I226" s="2228">
        <f t="shared" si="58"/>
        <v>0</v>
      </c>
      <c r="J226" s="2228">
        <f t="shared" si="58"/>
        <v>0</v>
      </c>
      <c r="K226" s="2228">
        <f t="shared" si="58"/>
        <v>0</v>
      </c>
      <c r="L226" s="2228">
        <f t="shared" si="58"/>
        <v>0</v>
      </c>
      <c r="M226" s="2228">
        <f t="shared" si="58"/>
        <v>0</v>
      </c>
      <c r="N226" s="2228">
        <f t="shared" si="58"/>
        <v>0</v>
      </c>
      <c r="O226" s="2228">
        <f t="shared" si="58"/>
        <v>0</v>
      </c>
      <c r="P226" s="2228">
        <f t="shared" si="58"/>
        <v>0</v>
      </c>
      <c r="Q226" s="2228">
        <f>SUM(E226:P226)</f>
        <v>0</v>
      </c>
    </row>
    <row r="227" spans="2:17" ht="15.75">
      <c r="B227" s="26" t="s">
        <v>633</v>
      </c>
      <c r="D227" s="685" t="e">
        <f t="shared" si="57"/>
        <v>#DIV/0!</v>
      </c>
      <c r="E227" s="2206"/>
      <c r="G227" s="2131"/>
      <c r="I227" s="2131"/>
      <c r="K227" s="2131"/>
      <c r="M227" s="2131"/>
      <c r="O227" s="2131"/>
      <c r="P227" s="2129"/>
      <c r="Q227" s="2207"/>
    </row>
    <row r="228" spans="2:17" ht="15.75">
      <c r="B228" s="2132" t="s">
        <v>634</v>
      </c>
      <c r="D228" s="685" t="e">
        <f t="shared" si="57"/>
        <v>#DIV/0!</v>
      </c>
      <c r="E228" s="2266">
        <v>0</v>
      </c>
      <c r="F228" s="2266">
        <v>0</v>
      </c>
      <c r="G228" s="2266">
        <v>0</v>
      </c>
      <c r="H228" s="2266">
        <v>0</v>
      </c>
      <c r="I228" s="2266">
        <v>0</v>
      </c>
      <c r="J228" s="2266">
        <v>0</v>
      </c>
      <c r="K228" s="2266">
        <v>0</v>
      </c>
      <c r="L228" s="2266">
        <v>0</v>
      </c>
      <c r="M228" s="2266">
        <v>0</v>
      </c>
      <c r="N228" s="2266">
        <v>0</v>
      </c>
      <c r="O228" s="2266">
        <v>0</v>
      </c>
      <c r="P228" s="2266">
        <v>0</v>
      </c>
      <c r="Q228" s="2207">
        <f t="shared" ref="Q228:Q241" si="59">SUM(E228:P228)</f>
        <v>0</v>
      </c>
    </row>
    <row r="229" spans="2:17" ht="15.75">
      <c r="B229" s="2132" t="s">
        <v>635</v>
      </c>
      <c r="D229" s="685" t="e">
        <f t="shared" si="57"/>
        <v>#DIV/0!</v>
      </c>
      <c r="E229" s="2266">
        <v>0</v>
      </c>
      <c r="F229" s="2266">
        <v>0</v>
      </c>
      <c r="G229" s="2266">
        <v>0</v>
      </c>
      <c r="H229" s="2266">
        <v>0</v>
      </c>
      <c r="I229" s="2266">
        <v>0</v>
      </c>
      <c r="J229" s="2266">
        <v>0</v>
      </c>
      <c r="K229" s="2266">
        <v>0</v>
      </c>
      <c r="L229" s="2266">
        <v>0</v>
      </c>
      <c r="M229" s="2266">
        <v>0</v>
      </c>
      <c r="N229" s="2266">
        <v>0</v>
      </c>
      <c r="O229" s="2266">
        <v>0</v>
      </c>
      <c r="P229" s="2266">
        <v>0</v>
      </c>
      <c r="Q229" s="2207">
        <f t="shared" si="59"/>
        <v>0</v>
      </c>
    </row>
    <row r="230" spans="2:17" ht="15.75">
      <c r="B230" s="2132" t="s">
        <v>636</v>
      </c>
      <c r="D230" s="685" t="e">
        <f t="shared" si="57"/>
        <v>#DIV/0!</v>
      </c>
      <c r="E230" s="2266">
        <v>0</v>
      </c>
      <c r="F230" s="2266">
        <v>0</v>
      </c>
      <c r="G230" s="2266">
        <v>0</v>
      </c>
      <c r="H230" s="2266">
        <v>0</v>
      </c>
      <c r="I230" s="2266">
        <v>0</v>
      </c>
      <c r="J230" s="2266">
        <v>0</v>
      </c>
      <c r="K230" s="2266">
        <v>0</v>
      </c>
      <c r="L230" s="2266">
        <v>0</v>
      </c>
      <c r="M230" s="2266">
        <v>0</v>
      </c>
      <c r="N230" s="2266">
        <v>0</v>
      </c>
      <c r="O230" s="2266">
        <v>0</v>
      </c>
      <c r="P230" s="2266">
        <v>0</v>
      </c>
      <c r="Q230" s="2207">
        <f t="shared" si="59"/>
        <v>0</v>
      </c>
    </row>
    <row r="231" spans="2:17" ht="15.75">
      <c r="B231" s="2132" t="s">
        <v>637</v>
      </c>
      <c r="D231" s="685" t="e">
        <f t="shared" si="57"/>
        <v>#DIV/0!</v>
      </c>
      <c r="E231" s="2266">
        <v>0</v>
      </c>
      <c r="F231" s="2266">
        <v>0</v>
      </c>
      <c r="G231" s="2266">
        <v>0</v>
      </c>
      <c r="H231" s="2266">
        <v>0</v>
      </c>
      <c r="I231" s="2266">
        <v>0</v>
      </c>
      <c r="J231" s="2266">
        <v>0</v>
      </c>
      <c r="K231" s="2266">
        <v>0</v>
      </c>
      <c r="L231" s="2266">
        <v>0</v>
      </c>
      <c r="M231" s="2266">
        <v>0</v>
      </c>
      <c r="N231" s="2266">
        <v>0</v>
      </c>
      <c r="O231" s="2266">
        <v>0</v>
      </c>
      <c r="P231" s="2266">
        <v>0</v>
      </c>
      <c r="Q231" s="2207">
        <f t="shared" si="59"/>
        <v>0</v>
      </c>
    </row>
    <row r="232" spans="2:17" ht="15.75">
      <c r="B232" s="2132" t="s">
        <v>638</v>
      </c>
      <c r="D232" s="685" t="e">
        <f t="shared" si="57"/>
        <v>#DIV/0!</v>
      </c>
      <c r="E232" s="2266">
        <v>0</v>
      </c>
      <c r="F232" s="2266">
        <v>0</v>
      </c>
      <c r="G232" s="2266">
        <v>0</v>
      </c>
      <c r="H232" s="2266">
        <v>0</v>
      </c>
      <c r="I232" s="2266">
        <v>0</v>
      </c>
      <c r="J232" s="2266">
        <v>0</v>
      </c>
      <c r="K232" s="2266">
        <v>0</v>
      </c>
      <c r="L232" s="2266">
        <v>0</v>
      </c>
      <c r="M232" s="2266">
        <v>0</v>
      </c>
      <c r="N232" s="2266">
        <v>0</v>
      </c>
      <c r="O232" s="2266">
        <v>0</v>
      </c>
      <c r="P232" s="2266">
        <v>0</v>
      </c>
      <c r="Q232" s="2207">
        <f t="shared" si="59"/>
        <v>0</v>
      </c>
    </row>
    <row r="233" spans="2:17" ht="15.75">
      <c r="B233" s="2132" t="s">
        <v>639</v>
      </c>
      <c r="D233" s="685" t="e">
        <f t="shared" si="57"/>
        <v>#DIV/0!</v>
      </c>
      <c r="E233" s="2266">
        <v>0</v>
      </c>
      <c r="F233" s="2266">
        <v>0</v>
      </c>
      <c r="G233" s="2266">
        <v>0</v>
      </c>
      <c r="H233" s="2266">
        <v>0</v>
      </c>
      <c r="I233" s="2266">
        <v>0</v>
      </c>
      <c r="J233" s="2266">
        <v>0</v>
      </c>
      <c r="K233" s="2266">
        <v>0</v>
      </c>
      <c r="L233" s="2266">
        <v>0</v>
      </c>
      <c r="M233" s="2266">
        <v>0</v>
      </c>
      <c r="N233" s="2266">
        <v>0</v>
      </c>
      <c r="O233" s="2266">
        <v>0</v>
      </c>
      <c r="P233" s="2266">
        <v>0</v>
      </c>
      <c r="Q233" s="2207">
        <f t="shared" si="59"/>
        <v>0</v>
      </c>
    </row>
    <row r="234" spans="2:17" ht="15.75">
      <c r="B234" s="2132" t="s">
        <v>640</v>
      </c>
      <c r="D234" s="685" t="e">
        <f t="shared" si="57"/>
        <v>#DIV/0!</v>
      </c>
      <c r="E234" s="2266">
        <v>0</v>
      </c>
      <c r="F234" s="2266">
        <v>0</v>
      </c>
      <c r="G234" s="2266">
        <v>0</v>
      </c>
      <c r="H234" s="2266">
        <v>0</v>
      </c>
      <c r="I234" s="2266">
        <v>0</v>
      </c>
      <c r="J234" s="2266">
        <v>0</v>
      </c>
      <c r="K234" s="2266">
        <v>0</v>
      </c>
      <c r="L234" s="2266">
        <v>0</v>
      </c>
      <c r="M234" s="2266">
        <v>0</v>
      </c>
      <c r="N234" s="2266">
        <v>0</v>
      </c>
      <c r="O234" s="2266">
        <v>0</v>
      </c>
      <c r="P234" s="2266">
        <v>0</v>
      </c>
      <c r="Q234" s="2207">
        <f t="shared" si="59"/>
        <v>0</v>
      </c>
    </row>
    <row r="235" spans="2:17" ht="15.75">
      <c r="B235" s="2132" t="s">
        <v>641</v>
      </c>
      <c r="D235" s="685" t="e">
        <f t="shared" si="57"/>
        <v>#DIV/0!</v>
      </c>
      <c r="E235" s="2266">
        <v>0</v>
      </c>
      <c r="F235" s="2266">
        <v>0</v>
      </c>
      <c r="G235" s="2266">
        <v>0</v>
      </c>
      <c r="H235" s="2266">
        <v>0</v>
      </c>
      <c r="I235" s="2266">
        <v>0</v>
      </c>
      <c r="J235" s="2266">
        <v>0</v>
      </c>
      <c r="K235" s="2266">
        <v>0</v>
      </c>
      <c r="L235" s="2266">
        <v>0</v>
      </c>
      <c r="M235" s="2266">
        <v>0</v>
      </c>
      <c r="N235" s="2266">
        <v>0</v>
      </c>
      <c r="O235" s="2266">
        <v>0</v>
      </c>
      <c r="P235" s="2266">
        <v>0</v>
      </c>
      <c r="Q235" s="2207">
        <f t="shared" si="59"/>
        <v>0</v>
      </c>
    </row>
    <row r="236" spans="2:17" ht="15.75">
      <c r="B236" s="2132" t="s">
        <v>642</v>
      </c>
      <c r="D236" s="685" t="e">
        <f t="shared" si="57"/>
        <v>#DIV/0!</v>
      </c>
      <c r="E236" s="2266">
        <v>0</v>
      </c>
      <c r="F236" s="2266">
        <v>0</v>
      </c>
      <c r="G236" s="2266">
        <v>0</v>
      </c>
      <c r="H236" s="2266">
        <v>0</v>
      </c>
      <c r="I236" s="2266">
        <v>0</v>
      </c>
      <c r="J236" s="2266">
        <v>0</v>
      </c>
      <c r="K236" s="2266">
        <v>0</v>
      </c>
      <c r="L236" s="2266">
        <v>0</v>
      </c>
      <c r="M236" s="2266">
        <v>0</v>
      </c>
      <c r="N236" s="2266">
        <v>0</v>
      </c>
      <c r="O236" s="2266">
        <v>0</v>
      </c>
      <c r="P236" s="2266">
        <v>0</v>
      </c>
      <c r="Q236" s="2207">
        <f t="shared" si="59"/>
        <v>0</v>
      </c>
    </row>
    <row r="237" spans="2:17" ht="15.75">
      <c r="B237" s="2132" t="s">
        <v>643</v>
      </c>
      <c r="D237" s="685" t="e">
        <f t="shared" si="57"/>
        <v>#DIV/0!</v>
      </c>
      <c r="E237" s="2266">
        <v>0</v>
      </c>
      <c r="F237" s="2266">
        <v>0</v>
      </c>
      <c r="G237" s="2266">
        <v>0</v>
      </c>
      <c r="H237" s="2266">
        <v>0</v>
      </c>
      <c r="I237" s="2266">
        <v>0</v>
      </c>
      <c r="J237" s="2266">
        <v>0</v>
      </c>
      <c r="K237" s="2266">
        <v>0</v>
      </c>
      <c r="L237" s="2266">
        <v>0</v>
      </c>
      <c r="M237" s="2266">
        <v>0</v>
      </c>
      <c r="N237" s="2266">
        <v>0</v>
      </c>
      <c r="O237" s="2266">
        <v>0</v>
      </c>
      <c r="P237" s="2266">
        <v>0</v>
      </c>
      <c r="Q237" s="2207">
        <f t="shared" si="59"/>
        <v>0</v>
      </c>
    </row>
    <row r="238" spans="2:17" ht="15.75">
      <c r="B238" s="2132" t="s">
        <v>644</v>
      </c>
      <c r="D238" s="685" t="e">
        <f t="shared" si="57"/>
        <v>#DIV/0!</v>
      </c>
      <c r="E238" s="2266">
        <v>0</v>
      </c>
      <c r="F238" s="2266">
        <v>0</v>
      </c>
      <c r="G238" s="2266">
        <v>0</v>
      </c>
      <c r="H238" s="2266">
        <v>0</v>
      </c>
      <c r="I238" s="2266">
        <v>0</v>
      </c>
      <c r="J238" s="2266">
        <v>0</v>
      </c>
      <c r="K238" s="2266">
        <v>0</v>
      </c>
      <c r="L238" s="2266">
        <v>0</v>
      </c>
      <c r="M238" s="2266">
        <v>0</v>
      </c>
      <c r="N238" s="2266">
        <v>0</v>
      </c>
      <c r="O238" s="2266">
        <v>0</v>
      </c>
      <c r="P238" s="2266">
        <v>0</v>
      </c>
      <c r="Q238" s="2207">
        <f t="shared" si="59"/>
        <v>0</v>
      </c>
    </row>
    <row r="239" spans="2:17" ht="15.75">
      <c r="B239" s="2132" t="s">
        <v>645</v>
      </c>
      <c r="D239" s="685" t="e">
        <f t="shared" si="57"/>
        <v>#DIV/0!</v>
      </c>
      <c r="E239" s="2266">
        <v>0</v>
      </c>
      <c r="F239" s="2266">
        <v>0</v>
      </c>
      <c r="G239" s="2266">
        <v>0</v>
      </c>
      <c r="H239" s="2266">
        <v>0</v>
      </c>
      <c r="I239" s="2266">
        <v>0</v>
      </c>
      <c r="J239" s="2266">
        <v>0</v>
      </c>
      <c r="K239" s="2266">
        <v>0</v>
      </c>
      <c r="L239" s="2266">
        <v>0</v>
      </c>
      <c r="M239" s="2266">
        <v>0</v>
      </c>
      <c r="N239" s="2266">
        <v>0</v>
      </c>
      <c r="O239" s="2266">
        <v>0</v>
      </c>
      <c r="P239" s="2266">
        <v>0</v>
      </c>
      <c r="Q239" s="2207">
        <f t="shared" si="59"/>
        <v>0</v>
      </c>
    </row>
    <row r="240" spans="2:17" ht="16.5" thickBot="1">
      <c r="B240" s="2132" t="s">
        <v>646</v>
      </c>
      <c r="D240" s="685" t="e">
        <f t="shared" si="57"/>
        <v>#DIV/0!</v>
      </c>
      <c r="E240" s="2266">
        <v>0</v>
      </c>
      <c r="F240" s="2266">
        <v>0</v>
      </c>
      <c r="G240" s="2266">
        <v>0</v>
      </c>
      <c r="H240" s="2266">
        <v>0</v>
      </c>
      <c r="I240" s="2266">
        <v>0</v>
      </c>
      <c r="J240" s="2266">
        <v>0</v>
      </c>
      <c r="K240" s="2266">
        <v>0</v>
      </c>
      <c r="L240" s="2266">
        <v>0</v>
      </c>
      <c r="M240" s="2266">
        <v>0</v>
      </c>
      <c r="N240" s="2266">
        <v>0</v>
      </c>
      <c r="O240" s="2266">
        <v>0</v>
      </c>
      <c r="P240" s="2266">
        <v>0</v>
      </c>
      <c r="Q240" s="2207">
        <f t="shared" si="59"/>
        <v>0</v>
      </c>
    </row>
    <row r="241" spans="2:17" ht="16.5" thickBot="1">
      <c r="B241" s="2225" t="s">
        <v>647</v>
      </c>
      <c r="C241" s="2226"/>
      <c r="D241" s="686" t="e">
        <f>SUM(Q241/$Q$121)</f>
        <v>#DIV/0!</v>
      </c>
      <c r="E241" s="2228">
        <f t="shared" ref="E241:P241" si="60">SUM(E228:E240)</f>
        <v>0</v>
      </c>
      <c r="F241" s="2228">
        <f t="shared" si="60"/>
        <v>0</v>
      </c>
      <c r="G241" s="2228">
        <f t="shared" si="60"/>
        <v>0</v>
      </c>
      <c r="H241" s="2228">
        <f t="shared" si="60"/>
        <v>0</v>
      </c>
      <c r="I241" s="2228">
        <f t="shared" si="60"/>
        <v>0</v>
      </c>
      <c r="J241" s="2228">
        <f t="shared" si="60"/>
        <v>0</v>
      </c>
      <c r="K241" s="2228">
        <f t="shared" si="60"/>
        <v>0</v>
      </c>
      <c r="L241" s="2228">
        <f t="shared" si="60"/>
        <v>0</v>
      </c>
      <c r="M241" s="2228">
        <f t="shared" si="60"/>
        <v>0</v>
      </c>
      <c r="N241" s="2228">
        <f t="shared" si="60"/>
        <v>0</v>
      </c>
      <c r="O241" s="2228">
        <f t="shared" si="60"/>
        <v>0</v>
      </c>
      <c r="P241" s="2228">
        <f t="shared" si="60"/>
        <v>0</v>
      </c>
      <c r="Q241" s="2228">
        <f t="shared" si="59"/>
        <v>0</v>
      </c>
    </row>
    <row r="242" spans="2:17" ht="16.5" thickBot="1">
      <c r="B242" s="24"/>
      <c r="C242" s="2196"/>
      <c r="D242" s="2202"/>
      <c r="E242" s="2203"/>
      <c r="F242" s="2196"/>
      <c r="G242" s="2204"/>
      <c r="H242" s="2196"/>
      <c r="I242" s="2204"/>
      <c r="J242" s="2196"/>
      <c r="K242" s="2204"/>
      <c r="L242" s="2196"/>
      <c r="M242" s="2204"/>
      <c r="N242" s="2196"/>
      <c r="O242" s="2204"/>
      <c r="P242" s="2198"/>
      <c r="Q242" s="2207"/>
    </row>
    <row r="243" spans="2:17" ht="18.75" thickBot="1">
      <c r="B243" s="532" t="s">
        <v>648</v>
      </c>
      <c r="C243" s="533"/>
      <c r="D243" s="688"/>
      <c r="E243" s="2316">
        <f t="shared" ref="E243:P243" si="61">+((E$104+E$95+E$96+E$97+E$98+E$89+E$82+E$76+E$11+E$16+E$34+E$40+$E192))</f>
        <v>0</v>
      </c>
      <c r="F243" s="2316">
        <f t="shared" si="61"/>
        <v>0</v>
      </c>
      <c r="G243" s="2316">
        <f t="shared" si="61"/>
        <v>0</v>
      </c>
      <c r="H243" s="2316">
        <f t="shared" si="61"/>
        <v>0</v>
      </c>
      <c r="I243" s="2316">
        <f t="shared" si="61"/>
        <v>0</v>
      </c>
      <c r="J243" s="2316">
        <f t="shared" si="61"/>
        <v>0</v>
      </c>
      <c r="K243" s="2316">
        <f t="shared" si="61"/>
        <v>0</v>
      </c>
      <c r="L243" s="2316">
        <f t="shared" si="61"/>
        <v>0</v>
      </c>
      <c r="M243" s="2316">
        <f t="shared" si="61"/>
        <v>0</v>
      </c>
      <c r="N243" s="2316">
        <f t="shared" si="61"/>
        <v>0</v>
      </c>
      <c r="O243" s="2316">
        <f t="shared" si="61"/>
        <v>0</v>
      </c>
      <c r="P243" s="2316">
        <f t="shared" si="61"/>
        <v>0</v>
      </c>
      <c r="Q243" s="2317">
        <f>+((Q$104+Q$95+Q$96+Q$97+Q$98+Q$89+Q$82+Q$76++Q194+Q$11+Q$16+Q$34+Q$40+$E192))</f>
        <v>0</v>
      </c>
    </row>
    <row r="244" spans="2:17" ht="16.5" thickBot="1">
      <c r="B244" s="2318" t="s">
        <v>649</v>
      </c>
      <c r="C244" s="2319"/>
      <c r="D244" s="688"/>
      <c r="E244" s="2316">
        <v>0</v>
      </c>
      <c r="F244" s="2316">
        <v>0</v>
      </c>
      <c r="G244" s="2316">
        <v>0</v>
      </c>
      <c r="H244" s="2316">
        <v>0</v>
      </c>
      <c r="I244" s="2316">
        <v>0</v>
      </c>
      <c r="J244" s="2316">
        <v>0</v>
      </c>
      <c r="K244" s="2316">
        <v>0</v>
      </c>
      <c r="L244" s="2316">
        <v>0</v>
      </c>
      <c r="M244" s="2316">
        <v>0</v>
      </c>
      <c r="N244" s="2316">
        <v>0</v>
      </c>
      <c r="O244" s="2316">
        <v>0</v>
      </c>
      <c r="P244" s="2316">
        <v>0</v>
      </c>
      <c r="Q244" s="2320">
        <f>SUM(E244:P244)</f>
        <v>0</v>
      </c>
    </row>
    <row r="245" spans="2:17" ht="18.75" thickBot="1">
      <c r="B245" s="2321" t="s">
        <v>650</v>
      </c>
      <c r="C245" s="2322"/>
      <c r="D245" s="688" t="e">
        <f>SUM(Q245/$Q$123)</f>
        <v>#DIV/0!</v>
      </c>
      <c r="E245" s="2316">
        <f>+(E243-E244)</f>
        <v>0</v>
      </c>
      <c r="F245" s="2316">
        <f t="shared" ref="F245:Q245" si="62">+(F243-F244)</f>
        <v>0</v>
      </c>
      <c r="G245" s="2316">
        <f t="shared" si="62"/>
        <v>0</v>
      </c>
      <c r="H245" s="2316">
        <f t="shared" si="62"/>
        <v>0</v>
      </c>
      <c r="I245" s="2316">
        <f t="shared" si="62"/>
        <v>0</v>
      </c>
      <c r="J245" s="2316">
        <f t="shared" si="62"/>
        <v>0</v>
      </c>
      <c r="K245" s="2316">
        <f t="shared" si="62"/>
        <v>0</v>
      </c>
      <c r="L245" s="2316">
        <f t="shared" si="62"/>
        <v>0</v>
      </c>
      <c r="M245" s="2316">
        <f t="shared" si="62"/>
        <v>0</v>
      </c>
      <c r="N245" s="2316">
        <f t="shared" si="62"/>
        <v>0</v>
      </c>
      <c r="O245" s="2316">
        <f t="shared" si="62"/>
        <v>0</v>
      </c>
      <c r="P245" s="2316">
        <f t="shared" si="62"/>
        <v>0</v>
      </c>
      <c r="Q245" s="2316">
        <f t="shared" si="62"/>
        <v>0</v>
      </c>
    </row>
    <row r="246" spans="2:17" ht="18.75" thickBot="1">
      <c r="B246" s="710" t="s">
        <v>695</v>
      </c>
      <c r="C246" s="711"/>
      <c r="D246" s="712"/>
      <c r="E246" s="713">
        <f>+'Mktg 8 - Lead Plan by Month'!J28</f>
        <v>0</v>
      </c>
      <c r="F246" s="713">
        <f>+'Mktg 8 - Lead Plan by Month'!K28</f>
        <v>0</v>
      </c>
      <c r="G246" s="713">
        <f>+'Mktg 8 - Lead Plan by Month'!L28</f>
        <v>0</v>
      </c>
      <c r="H246" s="713">
        <f>+'Mktg 8 - Lead Plan by Month'!M28</f>
        <v>0</v>
      </c>
      <c r="I246" s="713">
        <f>+'Mktg 8 - Lead Plan by Month'!N28</f>
        <v>0</v>
      </c>
      <c r="J246" s="713">
        <f>+'Mktg 8 - Lead Plan by Month'!O28</f>
        <v>0</v>
      </c>
      <c r="K246" s="713">
        <f>+'Mktg 8 - Lead Plan by Month'!P28</f>
        <v>0</v>
      </c>
      <c r="L246" s="713">
        <f>+'Mktg 8 - Lead Plan by Month'!Q28</f>
        <v>0</v>
      </c>
      <c r="M246" s="713">
        <f>+'Mktg 8 - Lead Plan by Month'!R28</f>
        <v>0</v>
      </c>
      <c r="N246" s="713">
        <f>+'Mktg 8 - Lead Plan by Month'!S28</f>
        <v>0</v>
      </c>
      <c r="O246" s="713">
        <f>+'Mktg 8 - Lead Plan by Month'!T28</f>
        <v>0</v>
      </c>
      <c r="P246" s="713">
        <f>+'Mktg 8 - Lead Plan by Month'!U28</f>
        <v>0</v>
      </c>
      <c r="Q246" s="713">
        <f>SUM(E246:P246)</f>
        <v>0</v>
      </c>
    </row>
    <row r="249" spans="2:17" ht="13.5" thickBot="1"/>
    <row r="250" spans="2:17" ht="25.5">
      <c r="B250" s="700"/>
      <c r="C250" s="2196"/>
      <c r="D250" s="676" t="s">
        <v>572</v>
      </c>
      <c r="E250" s="25">
        <v>1</v>
      </c>
      <c r="F250" s="2196" t="s">
        <v>926</v>
      </c>
      <c r="G250" s="2196"/>
      <c r="H250" s="2196"/>
      <c r="I250" s="2196"/>
      <c r="J250" s="2196"/>
      <c r="K250" s="2196"/>
      <c r="L250" s="2196"/>
      <c r="M250" s="2196"/>
      <c r="N250" s="2196"/>
      <c r="O250" s="2196"/>
      <c r="P250" s="2196"/>
      <c r="Q250" s="2198"/>
    </row>
    <row r="251" spans="2:17" ht="15.75">
      <c r="B251" s="2199"/>
      <c r="E251" s="16">
        <v>2</v>
      </c>
      <c r="F251" s="977" t="s">
        <v>1431</v>
      </c>
      <c r="Q251" s="2129"/>
    </row>
    <row r="252" spans="2:17" ht="18.75" thickBot="1">
      <c r="B252" s="677" t="s">
        <v>1665</v>
      </c>
      <c r="C252" s="2135"/>
      <c r="D252" s="2135"/>
      <c r="E252" s="28">
        <v>3</v>
      </c>
      <c r="F252" s="2135" t="s">
        <v>904</v>
      </c>
      <c r="G252" s="2135"/>
      <c r="H252" s="2135"/>
      <c r="I252" s="2135"/>
      <c r="J252" s="2135"/>
      <c r="K252" s="2135"/>
      <c r="L252" s="2135"/>
      <c r="M252" s="2135"/>
      <c r="N252" s="2135"/>
      <c r="O252" s="2135"/>
      <c r="P252" s="2135"/>
      <c r="Q252" s="2136"/>
    </row>
    <row r="253" spans="2:17" ht="16.5" thickBot="1">
      <c r="B253" s="678" t="s">
        <v>573</v>
      </c>
      <c r="C253" s="679"/>
      <c r="D253" s="680" t="s">
        <v>574</v>
      </c>
      <c r="E253" s="681" t="s">
        <v>182</v>
      </c>
      <c r="F253" s="682" t="s">
        <v>183</v>
      </c>
      <c r="G253" s="683" t="s">
        <v>184</v>
      </c>
      <c r="H253" s="682" t="s">
        <v>185</v>
      </c>
      <c r="I253" s="683" t="s">
        <v>186</v>
      </c>
      <c r="J253" s="682" t="s">
        <v>187</v>
      </c>
      <c r="K253" s="683" t="s">
        <v>188</v>
      </c>
      <c r="L253" s="682" t="s">
        <v>189</v>
      </c>
      <c r="M253" s="683" t="s">
        <v>190</v>
      </c>
      <c r="N253" s="682" t="s">
        <v>191</v>
      </c>
      <c r="O253" s="683" t="s">
        <v>192</v>
      </c>
      <c r="P253" s="684" t="s">
        <v>193</v>
      </c>
      <c r="Q253" s="680" t="s">
        <v>575</v>
      </c>
    </row>
    <row r="254" spans="2:17" ht="15">
      <c r="B254" s="2201"/>
      <c r="C254" s="2196"/>
      <c r="D254" s="2202"/>
      <c r="E254" s="2203"/>
      <c r="F254" s="2196"/>
      <c r="G254" s="2204"/>
      <c r="H254" s="2196"/>
      <c r="I254" s="2204"/>
      <c r="J254" s="2196"/>
      <c r="K254" s="2204"/>
      <c r="L254" s="2196"/>
      <c r="M254" s="2204"/>
      <c r="N254" s="2196"/>
      <c r="O254" s="2204"/>
      <c r="P254" s="2198"/>
      <c r="Q254" s="1734"/>
    </row>
    <row r="255" spans="2:17" ht="15.75">
      <c r="B255" s="26" t="s">
        <v>576</v>
      </c>
      <c r="D255" s="1734"/>
      <c r="E255" s="2206"/>
      <c r="G255" s="2131"/>
      <c r="I255" s="2131"/>
      <c r="K255" s="2131"/>
      <c r="M255" s="2131"/>
      <c r="O255" s="2131"/>
      <c r="P255" s="2129"/>
      <c r="Q255" s="2207"/>
    </row>
    <row r="256" spans="2:17" ht="15.75">
      <c r="B256" s="1304" t="s">
        <v>577</v>
      </c>
      <c r="D256" s="685" t="e">
        <f t="shared" ref="D256:D271" si="63">SUM(Q256/$Q$121)</f>
        <v>#DIV/0!</v>
      </c>
      <c r="E256" s="2209">
        <v>0</v>
      </c>
      <c r="F256" s="2209">
        <v>0</v>
      </c>
      <c r="G256" s="2209">
        <v>0</v>
      </c>
      <c r="H256" s="2209">
        <v>0</v>
      </c>
      <c r="I256" s="2209">
        <v>0</v>
      </c>
      <c r="J256" s="2209">
        <v>0</v>
      </c>
      <c r="K256" s="2209">
        <v>0</v>
      </c>
      <c r="L256" s="2209">
        <v>0</v>
      </c>
      <c r="M256" s="2209">
        <v>0</v>
      </c>
      <c r="N256" s="2209">
        <v>0</v>
      </c>
      <c r="O256" s="2209">
        <v>0</v>
      </c>
      <c r="P256" s="2209">
        <v>0</v>
      </c>
      <c r="Q256" s="2207">
        <f>SUM(E256:P256)</f>
        <v>0</v>
      </c>
    </row>
    <row r="257" spans="2:17" ht="15.75">
      <c r="B257" s="1304" t="s">
        <v>578</v>
      </c>
      <c r="D257" s="685" t="e">
        <f t="shared" si="63"/>
        <v>#DIV/0!</v>
      </c>
      <c r="E257" s="2209">
        <v>0</v>
      </c>
      <c r="F257" s="2213">
        <v>0</v>
      </c>
      <c r="G257" s="2214">
        <v>0</v>
      </c>
      <c r="H257" s="2213">
        <v>0</v>
      </c>
      <c r="I257" s="2214">
        <v>0</v>
      </c>
      <c r="J257" s="2214">
        <v>0</v>
      </c>
      <c r="K257" s="2214">
        <v>0</v>
      </c>
      <c r="L257" s="2213">
        <v>0</v>
      </c>
      <c r="M257" s="2214">
        <v>0</v>
      </c>
      <c r="N257" s="2213">
        <v>0</v>
      </c>
      <c r="O257" s="2214">
        <v>0</v>
      </c>
      <c r="P257" s="2215">
        <v>0</v>
      </c>
      <c r="Q257" s="2207">
        <f>SUM(E257:P257)</f>
        <v>0</v>
      </c>
    </row>
    <row r="258" spans="2:17" ht="16.5" thickBot="1">
      <c r="B258" s="2132" t="s">
        <v>656</v>
      </c>
      <c r="D258" s="685" t="e">
        <f t="shared" si="63"/>
        <v>#DIV/0!</v>
      </c>
      <c r="E258" s="2217">
        <v>0</v>
      </c>
      <c r="F258" s="2217">
        <v>0</v>
      </c>
      <c r="G258" s="2217">
        <v>0</v>
      </c>
      <c r="H258" s="2217">
        <v>0</v>
      </c>
      <c r="I258" s="2217">
        <v>0</v>
      </c>
      <c r="J258" s="2214">
        <v>0</v>
      </c>
      <c r="K258" s="2214">
        <v>0</v>
      </c>
      <c r="L258" s="2213">
        <v>0</v>
      </c>
      <c r="M258" s="2217">
        <v>0</v>
      </c>
      <c r="N258" s="2217">
        <v>0</v>
      </c>
      <c r="O258" s="2214">
        <v>0</v>
      </c>
      <c r="P258" s="2215">
        <v>0</v>
      </c>
      <c r="Q258" s="2207">
        <f>SUM(E258:P258)</f>
        <v>0</v>
      </c>
    </row>
    <row r="259" spans="2:17" ht="16.5" thickBot="1">
      <c r="B259" s="2225" t="s">
        <v>579</v>
      </c>
      <c r="C259" s="2226"/>
      <c r="D259" s="686" t="e">
        <f t="shared" si="63"/>
        <v>#DIV/0!</v>
      </c>
      <c r="E259" s="2227">
        <f t="shared" ref="E259:P259" si="64">SUM(E256:E258)</f>
        <v>0</v>
      </c>
      <c r="F259" s="2227">
        <f t="shared" si="64"/>
        <v>0</v>
      </c>
      <c r="G259" s="2227">
        <f t="shared" si="64"/>
        <v>0</v>
      </c>
      <c r="H259" s="2227">
        <f t="shared" si="64"/>
        <v>0</v>
      </c>
      <c r="I259" s="2227">
        <f t="shared" si="64"/>
        <v>0</v>
      </c>
      <c r="J259" s="2227">
        <f t="shared" si="64"/>
        <v>0</v>
      </c>
      <c r="K259" s="2227">
        <f t="shared" si="64"/>
        <v>0</v>
      </c>
      <c r="L259" s="2227">
        <f t="shared" si="64"/>
        <v>0</v>
      </c>
      <c r="M259" s="2227">
        <f t="shared" si="64"/>
        <v>0</v>
      </c>
      <c r="N259" s="2227">
        <f t="shared" si="64"/>
        <v>0</v>
      </c>
      <c r="O259" s="2227">
        <f t="shared" si="64"/>
        <v>0</v>
      </c>
      <c r="P259" s="2227">
        <f t="shared" si="64"/>
        <v>0</v>
      </c>
      <c r="Q259" s="2228">
        <f>SUM(E259:P259)</f>
        <v>0</v>
      </c>
    </row>
    <row r="260" spans="2:17" ht="15.75">
      <c r="B260" s="26" t="s">
        <v>580</v>
      </c>
      <c r="D260" s="685" t="e">
        <f t="shared" si="63"/>
        <v>#DIV/0!</v>
      </c>
      <c r="E260" s="2232"/>
      <c r="F260" s="2133"/>
      <c r="G260" s="2233"/>
      <c r="H260" s="2133"/>
      <c r="I260" s="2233"/>
      <c r="J260" s="2133"/>
      <c r="K260" s="2233"/>
      <c r="L260" s="2133"/>
      <c r="M260" s="2233"/>
      <c r="N260" s="2133"/>
      <c r="O260" s="2233"/>
      <c r="P260" s="2234"/>
      <c r="Q260" s="2207"/>
    </row>
    <row r="261" spans="2:17" ht="15.75">
      <c r="B261" s="2132" t="s">
        <v>657</v>
      </c>
      <c r="C261" s="2133"/>
      <c r="D261" s="685" t="e">
        <f t="shared" si="63"/>
        <v>#DIV/0!</v>
      </c>
      <c r="E261" s="2209">
        <v>0</v>
      </c>
      <c r="F261" s="2209">
        <v>0</v>
      </c>
      <c r="G261" s="2209">
        <v>0</v>
      </c>
      <c r="H261" s="2209">
        <v>0</v>
      </c>
      <c r="I261" s="2214">
        <v>0</v>
      </c>
      <c r="J261" s="2214">
        <v>0</v>
      </c>
      <c r="K261" s="2214">
        <v>0</v>
      </c>
      <c r="L261" s="2214">
        <v>0</v>
      </c>
      <c r="M261" s="2209">
        <v>0</v>
      </c>
      <c r="N261" s="2209">
        <v>0</v>
      </c>
      <c r="O261" s="2214">
        <v>0</v>
      </c>
      <c r="P261" s="2215">
        <v>0</v>
      </c>
      <c r="Q261" s="2207">
        <f>SUM(E261:P261)</f>
        <v>0</v>
      </c>
    </row>
    <row r="262" spans="2:17" ht="15.75">
      <c r="B262" s="1304" t="s">
        <v>581</v>
      </c>
      <c r="D262" s="685" t="e">
        <f t="shared" si="63"/>
        <v>#DIV/0!</v>
      </c>
      <c r="E262" s="2209">
        <v>0</v>
      </c>
      <c r="F262" s="2209">
        <v>0</v>
      </c>
      <c r="G262" s="2209">
        <v>0</v>
      </c>
      <c r="H262" s="2209">
        <v>0</v>
      </c>
      <c r="I262" s="2209">
        <v>0</v>
      </c>
      <c r="J262" s="2209">
        <v>0</v>
      </c>
      <c r="K262" s="2209">
        <v>0</v>
      </c>
      <c r="L262" s="2209">
        <v>0</v>
      </c>
      <c r="M262" s="2209">
        <v>0</v>
      </c>
      <c r="N262" s="2209">
        <v>0</v>
      </c>
      <c r="O262" s="2209">
        <v>0</v>
      </c>
      <c r="P262" s="2209">
        <v>0</v>
      </c>
      <c r="Q262" s="2207">
        <f>SUM(E262:P262)</f>
        <v>0</v>
      </c>
    </row>
    <row r="263" spans="2:17" ht="16.5" thickBot="1">
      <c r="B263" s="1304" t="s">
        <v>582</v>
      </c>
      <c r="D263" s="685" t="e">
        <f t="shared" si="63"/>
        <v>#DIV/0!</v>
      </c>
      <c r="E263" s="2209">
        <v>0</v>
      </c>
      <c r="F263" s="2213">
        <v>0</v>
      </c>
      <c r="G263" s="2214">
        <v>0</v>
      </c>
      <c r="H263" s="2213">
        <v>0</v>
      </c>
      <c r="I263" s="2214">
        <v>0</v>
      </c>
      <c r="J263" s="2214">
        <v>0</v>
      </c>
      <c r="K263" s="2214">
        <v>0</v>
      </c>
      <c r="L263" s="2213">
        <v>0</v>
      </c>
      <c r="M263" s="2214">
        <v>0</v>
      </c>
      <c r="N263" s="2213">
        <v>0</v>
      </c>
      <c r="O263" s="2214">
        <v>0</v>
      </c>
      <c r="P263" s="2215">
        <v>0</v>
      </c>
      <c r="Q263" s="2207">
        <f>SUM(E263:P263)</f>
        <v>0</v>
      </c>
    </row>
    <row r="264" spans="2:17" ht="16.5" thickBot="1">
      <c r="B264" s="2225" t="s">
        <v>583</v>
      </c>
      <c r="C264" s="2226"/>
      <c r="D264" s="686" t="e">
        <f t="shared" si="63"/>
        <v>#DIV/0!</v>
      </c>
      <c r="E264" s="2227">
        <f t="shared" ref="E264:P264" si="65">SUM(E261:E263)</f>
        <v>0</v>
      </c>
      <c r="F264" s="2227">
        <f t="shared" si="65"/>
        <v>0</v>
      </c>
      <c r="G264" s="2227">
        <f t="shared" si="65"/>
        <v>0</v>
      </c>
      <c r="H264" s="2227">
        <f t="shared" si="65"/>
        <v>0</v>
      </c>
      <c r="I264" s="2227">
        <f t="shared" si="65"/>
        <v>0</v>
      </c>
      <c r="J264" s="2227">
        <f t="shared" si="65"/>
        <v>0</v>
      </c>
      <c r="K264" s="2227">
        <f t="shared" si="65"/>
        <v>0</v>
      </c>
      <c r="L264" s="2227">
        <f t="shared" si="65"/>
        <v>0</v>
      </c>
      <c r="M264" s="2227">
        <f t="shared" si="65"/>
        <v>0</v>
      </c>
      <c r="N264" s="2227">
        <f t="shared" si="65"/>
        <v>0</v>
      </c>
      <c r="O264" s="2227">
        <f t="shared" si="65"/>
        <v>0</v>
      </c>
      <c r="P264" s="2227">
        <f t="shared" si="65"/>
        <v>0</v>
      </c>
      <c r="Q264" s="2228">
        <f>SUM(E264:P264)</f>
        <v>0</v>
      </c>
    </row>
    <row r="265" spans="2:17" ht="15.75">
      <c r="B265" s="24" t="s">
        <v>584</v>
      </c>
      <c r="C265" s="2196"/>
      <c r="D265" s="685" t="e">
        <f t="shared" si="63"/>
        <v>#DIV/0!</v>
      </c>
      <c r="E265" s="2240"/>
      <c r="F265" s="2241"/>
      <c r="G265" s="2242"/>
      <c r="H265" s="2241"/>
      <c r="I265" s="2242"/>
      <c r="J265" s="2241"/>
      <c r="K265" s="2242"/>
      <c r="L265" s="2241"/>
      <c r="M265" s="2242"/>
      <c r="N265" s="2241"/>
      <c r="O265" s="2242"/>
      <c r="P265" s="2243"/>
      <c r="Q265" s="2207"/>
    </row>
    <row r="266" spans="2:17" ht="15.75">
      <c r="B266" s="1304" t="s">
        <v>585</v>
      </c>
      <c r="D266" s="685" t="e">
        <f t="shared" si="63"/>
        <v>#DIV/0!</v>
      </c>
      <c r="E266" s="2232"/>
      <c r="F266" s="2233"/>
      <c r="G266" s="2133"/>
      <c r="H266" s="2233"/>
      <c r="I266" s="2233"/>
      <c r="J266" s="2133"/>
      <c r="K266" s="2233"/>
      <c r="L266" s="2133"/>
      <c r="M266" s="2233"/>
      <c r="N266" s="2133"/>
      <c r="O266" s="2233"/>
      <c r="P266" s="2234"/>
      <c r="Q266" s="2207"/>
    </row>
    <row r="267" spans="2:17" ht="15.75">
      <c r="B267" s="1304" t="s">
        <v>586</v>
      </c>
      <c r="D267" s="685" t="e">
        <f t="shared" si="63"/>
        <v>#DIV/0!</v>
      </c>
      <c r="E267" s="2209">
        <v>0</v>
      </c>
      <c r="F267" s="2213">
        <v>0</v>
      </c>
      <c r="G267" s="2214">
        <v>0</v>
      </c>
      <c r="H267" s="2213">
        <v>0</v>
      </c>
      <c r="I267" s="2214">
        <v>0</v>
      </c>
      <c r="J267" s="2214">
        <v>0</v>
      </c>
      <c r="K267" s="2214">
        <v>0</v>
      </c>
      <c r="L267" s="2213">
        <v>0</v>
      </c>
      <c r="M267" s="2214">
        <v>0</v>
      </c>
      <c r="N267" s="2214">
        <v>0</v>
      </c>
      <c r="O267" s="2214">
        <v>0</v>
      </c>
      <c r="P267" s="687">
        <v>0</v>
      </c>
      <c r="Q267" s="2207">
        <f t="shared" ref="Q267:Q271" si="66">SUM(E267:P267)</f>
        <v>0</v>
      </c>
    </row>
    <row r="268" spans="2:17" ht="15.75">
      <c r="B268" s="2132" t="s">
        <v>587</v>
      </c>
      <c r="C268" s="2133"/>
      <c r="D268" s="685" t="e">
        <f t="shared" si="63"/>
        <v>#DIV/0!</v>
      </c>
      <c r="E268" s="2209">
        <v>0</v>
      </c>
      <c r="F268" s="2213">
        <v>0</v>
      </c>
      <c r="G268" s="2214">
        <v>0</v>
      </c>
      <c r="H268" s="2213">
        <v>0</v>
      </c>
      <c r="I268" s="2214">
        <v>0</v>
      </c>
      <c r="J268" s="2214">
        <v>0</v>
      </c>
      <c r="K268" s="2214">
        <v>0</v>
      </c>
      <c r="L268" s="2213">
        <v>0</v>
      </c>
      <c r="M268" s="2214">
        <v>0</v>
      </c>
      <c r="N268" s="2213">
        <v>0</v>
      </c>
      <c r="O268" s="2214">
        <v>0</v>
      </c>
      <c r="P268" s="687">
        <v>0</v>
      </c>
      <c r="Q268" s="2207">
        <f t="shared" si="66"/>
        <v>0</v>
      </c>
    </row>
    <row r="269" spans="2:17" ht="15.75">
      <c r="B269" s="2132" t="s">
        <v>588</v>
      </c>
      <c r="C269" s="2133"/>
      <c r="D269" s="685" t="e">
        <f t="shared" si="63"/>
        <v>#DIV/0!</v>
      </c>
      <c r="E269" s="2209">
        <v>0</v>
      </c>
      <c r="F269" s="2213">
        <v>0</v>
      </c>
      <c r="G269" s="2214">
        <v>0</v>
      </c>
      <c r="H269" s="2214">
        <v>0</v>
      </c>
      <c r="I269" s="2214">
        <v>0</v>
      </c>
      <c r="J269" s="2214">
        <v>0</v>
      </c>
      <c r="K269" s="2214">
        <v>0</v>
      </c>
      <c r="L269" s="2213">
        <v>0</v>
      </c>
      <c r="M269" s="2214">
        <v>0</v>
      </c>
      <c r="N269" s="2213">
        <v>0</v>
      </c>
      <c r="O269" s="2214">
        <v>0</v>
      </c>
      <c r="P269" s="687">
        <v>0</v>
      </c>
      <c r="Q269" s="2207">
        <f t="shared" si="66"/>
        <v>0</v>
      </c>
    </row>
    <row r="270" spans="2:17" ht="15.75">
      <c r="B270" s="2132" t="s">
        <v>589</v>
      </c>
      <c r="C270" s="2133"/>
      <c r="D270" s="685" t="e">
        <f t="shared" si="63"/>
        <v>#DIV/0!</v>
      </c>
      <c r="E270" s="2214">
        <v>0</v>
      </c>
      <c r="F270" s="2214">
        <v>0</v>
      </c>
      <c r="G270" s="2214">
        <v>0</v>
      </c>
      <c r="H270" s="2214">
        <v>0</v>
      </c>
      <c r="I270" s="2214">
        <v>0</v>
      </c>
      <c r="J270" s="2214">
        <v>0</v>
      </c>
      <c r="K270" s="2214">
        <v>0</v>
      </c>
      <c r="L270" s="2214">
        <v>0</v>
      </c>
      <c r="M270" s="2214">
        <v>0</v>
      </c>
      <c r="N270" s="2214">
        <v>0</v>
      </c>
      <c r="O270" s="2214">
        <v>0</v>
      </c>
      <c r="P270" s="687">
        <v>0</v>
      </c>
      <c r="Q270" s="2207">
        <f t="shared" si="66"/>
        <v>0</v>
      </c>
    </row>
    <row r="271" spans="2:17" ht="15.75">
      <c r="B271" s="2132" t="s">
        <v>590</v>
      </c>
      <c r="C271" s="2133"/>
      <c r="D271" s="685" t="e">
        <f t="shared" si="63"/>
        <v>#DIV/0!</v>
      </c>
      <c r="E271" s="2209">
        <v>0</v>
      </c>
      <c r="F271" s="2209">
        <v>0</v>
      </c>
      <c r="G271" s="2209">
        <v>0</v>
      </c>
      <c r="H271" s="2209">
        <v>0</v>
      </c>
      <c r="I271" s="2209">
        <v>0</v>
      </c>
      <c r="J271" s="2214">
        <v>0</v>
      </c>
      <c r="K271" s="2214">
        <v>0</v>
      </c>
      <c r="L271" s="2213">
        <v>0</v>
      </c>
      <c r="M271" s="2209">
        <v>0</v>
      </c>
      <c r="N271" s="2209">
        <v>0</v>
      </c>
      <c r="O271" s="2209">
        <v>0</v>
      </c>
      <c r="P271" s="687">
        <v>0</v>
      </c>
      <c r="Q271" s="2207">
        <f t="shared" si="66"/>
        <v>0</v>
      </c>
    </row>
    <row r="272" spans="2:17" ht="15.75">
      <c r="B272" s="2132"/>
      <c r="C272" s="2133"/>
      <c r="D272" s="685"/>
      <c r="E272" s="2209"/>
      <c r="F272" s="2209"/>
      <c r="G272" s="2209"/>
      <c r="H272" s="2209"/>
      <c r="I272" s="2209"/>
      <c r="J272" s="2214"/>
      <c r="K272" s="2214"/>
      <c r="L272" s="2213"/>
      <c r="M272" s="2209"/>
      <c r="N272" s="2213"/>
      <c r="O272" s="2209"/>
      <c r="P272" s="687"/>
      <c r="Q272" s="2207"/>
    </row>
    <row r="273" spans="2:17" ht="15.75">
      <c r="B273" s="2132" t="s">
        <v>591</v>
      </c>
      <c r="C273" s="2133"/>
      <c r="D273" s="685" t="e">
        <f t="shared" ref="D273:D288" si="67">SUM(Q273/$Q$121)</f>
        <v>#DIV/0!</v>
      </c>
      <c r="E273" s="2209">
        <v>0</v>
      </c>
      <c r="F273" s="2209">
        <v>0</v>
      </c>
      <c r="G273" s="2209">
        <v>0</v>
      </c>
      <c r="H273" s="2209">
        <v>0</v>
      </c>
      <c r="I273" s="2214">
        <v>0</v>
      </c>
      <c r="J273" s="2214">
        <v>0</v>
      </c>
      <c r="K273" s="2214">
        <v>0</v>
      </c>
      <c r="L273" s="2213">
        <v>0</v>
      </c>
      <c r="M273" s="2214">
        <v>0</v>
      </c>
      <c r="N273" s="2213">
        <v>0</v>
      </c>
      <c r="O273" s="2214">
        <v>0</v>
      </c>
      <c r="P273" s="687">
        <v>0</v>
      </c>
      <c r="Q273" s="2207">
        <f t="shared" ref="Q273:Q279" si="68">SUM(E273:P273)</f>
        <v>0</v>
      </c>
    </row>
    <row r="274" spans="2:17" ht="15.75">
      <c r="B274" s="2132" t="s">
        <v>592</v>
      </c>
      <c r="C274" s="2133"/>
      <c r="D274" s="685" t="e">
        <f t="shared" si="67"/>
        <v>#DIV/0!</v>
      </c>
      <c r="E274" s="2209">
        <v>0</v>
      </c>
      <c r="F274" s="2209">
        <v>0</v>
      </c>
      <c r="G274" s="2209">
        <v>0</v>
      </c>
      <c r="H274" s="2209">
        <v>0</v>
      </c>
      <c r="I274" s="2209">
        <v>0</v>
      </c>
      <c r="J274" s="2209">
        <v>0</v>
      </c>
      <c r="K274" s="2209">
        <v>0</v>
      </c>
      <c r="L274" s="2209">
        <v>0</v>
      </c>
      <c r="M274" s="2209">
        <v>0</v>
      </c>
      <c r="N274" s="2209">
        <v>0</v>
      </c>
      <c r="O274" s="2209">
        <v>0</v>
      </c>
      <c r="P274" s="2209">
        <v>0</v>
      </c>
      <c r="Q274" s="2207">
        <f t="shared" si="68"/>
        <v>0</v>
      </c>
    </row>
    <row r="275" spans="2:17" ht="15.75">
      <c r="B275" s="2132" t="s">
        <v>658</v>
      </c>
      <c r="C275" s="2133"/>
      <c r="D275" s="685" t="e">
        <f t="shared" si="67"/>
        <v>#DIV/0!</v>
      </c>
      <c r="E275" s="2209">
        <v>0</v>
      </c>
      <c r="F275" s="2209">
        <v>0</v>
      </c>
      <c r="G275" s="2209">
        <v>0</v>
      </c>
      <c r="H275" s="2209">
        <v>0</v>
      </c>
      <c r="I275" s="2214"/>
      <c r="J275" s="2214"/>
      <c r="K275" s="2214"/>
      <c r="L275" s="2209">
        <v>0</v>
      </c>
      <c r="M275" s="2209">
        <v>0</v>
      </c>
      <c r="N275" s="2209">
        <v>0</v>
      </c>
      <c r="O275" s="2214"/>
      <c r="P275" s="687"/>
      <c r="Q275" s="2207">
        <f t="shared" si="68"/>
        <v>0</v>
      </c>
    </row>
    <row r="276" spans="2:17" ht="15.75">
      <c r="B276" s="1304" t="s">
        <v>593</v>
      </c>
      <c r="D276" s="685" t="e">
        <f t="shared" si="67"/>
        <v>#DIV/0!</v>
      </c>
      <c r="E276" s="2209">
        <v>0</v>
      </c>
      <c r="F276" s="2213">
        <v>0</v>
      </c>
      <c r="G276" s="2214">
        <v>0</v>
      </c>
      <c r="H276" s="2213">
        <v>0</v>
      </c>
      <c r="I276" s="2214">
        <v>0</v>
      </c>
      <c r="J276" s="2214">
        <v>0</v>
      </c>
      <c r="K276" s="2214">
        <v>0</v>
      </c>
      <c r="L276" s="2213">
        <v>0</v>
      </c>
      <c r="M276" s="2214">
        <v>0</v>
      </c>
      <c r="N276" s="2213">
        <v>0</v>
      </c>
      <c r="O276" s="2214">
        <v>0</v>
      </c>
      <c r="P276" s="687">
        <v>0</v>
      </c>
      <c r="Q276" s="2207">
        <f t="shared" si="68"/>
        <v>0</v>
      </c>
    </row>
    <row r="277" spans="2:17" ht="15.75">
      <c r="B277" s="1304" t="s">
        <v>594</v>
      </c>
      <c r="D277" s="685" t="e">
        <f t="shared" si="67"/>
        <v>#DIV/0!</v>
      </c>
      <c r="E277" s="2266">
        <v>0</v>
      </c>
      <c r="F277" s="2267">
        <v>0</v>
      </c>
      <c r="G277" s="2268">
        <v>0</v>
      </c>
      <c r="H277" s="2267">
        <v>0</v>
      </c>
      <c r="I277" s="2268">
        <v>0</v>
      </c>
      <c r="J277" s="2268">
        <v>0</v>
      </c>
      <c r="K277" s="2268">
        <v>0</v>
      </c>
      <c r="L277" s="2267">
        <v>0</v>
      </c>
      <c r="M277" s="2268">
        <v>0</v>
      </c>
      <c r="N277" s="2267">
        <v>0</v>
      </c>
      <c r="O277" s="2268">
        <v>0</v>
      </c>
      <c r="P277" s="687">
        <v>0</v>
      </c>
      <c r="Q277" s="2207">
        <f t="shared" si="68"/>
        <v>0</v>
      </c>
    </row>
    <row r="278" spans="2:17" ht="16.5" thickBot="1">
      <c r="B278" s="2269" t="s">
        <v>595</v>
      </c>
      <c r="C278" s="2135"/>
      <c r="D278" s="685" t="e">
        <f t="shared" si="67"/>
        <v>#DIV/0!</v>
      </c>
      <c r="E278" s="2266">
        <v>0</v>
      </c>
      <c r="F278" s="2267">
        <v>0</v>
      </c>
      <c r="G278" s="2268">
        <v>0</v>
      </c>
      <c r="H278" s="2267">
        <v>0</v>
      </c>
      <c r="I278" s="2268">
        <v>0</v>
      </c>
      <c r="J278" s="2268">
        <v>0</v>
      </c>
      <c r="K278" s="2268">
        <v>0</v>
      </c>
      <c r="L278" s="2267">
        <v>0</v>
      </c>
      <c r="M278" s="2268">
        <v>0</v>
      </c>
      <c r="N278" s="2267">
        <v>0</v>
      </c>
      <c r="O278" s="2268">
        <v>0</v>
      </c>
      <c r="P278" s="687">
        <v>0</v>
      </c>
      <c r="Q278" s="2207">
        <f t="shared" si="68"/>
        <v>0</v>
      </c>
    </row>
    <row r="279" spans="2:17" ht="16.5" thickBot="1">
      <c r="B279" s="2225" t="s">
        <v>596</v>
      </c>
      <c r="C279" s="2226"/>
      <c r="D279" s="686" t="e">
        <f t="shared" si="67"/>
        <v>#DIV/0!</v>
      </c>
      <c r="E279" s="2228">
        <f t="shared" ref="E279:P279" si="69">SUM(E266:E278)</f>
        <v>0</v>
      </c>
      <c r="F279" s="2228">
        <f t="shared" si="69"/>
        <v>0</v>
      </c>
      <c r="G279" s="2228">
        <f t="shared" si="69"/>
        <v>0</v>
      </c>
      <c r="H279" s="2228">
        <f t="shared" si="69"/>
        <v>0</v>
      </c>
      <c r="I279" s="2228">
        <f t="shared" si="69"/>
        <v>0</v>
      </c>
      <c r="J279" s="2228">
        <f t="shared" si="69"/>
        <v>0</v>
      </c>
      <c r="K279" s="2228">
        <f t="shared" si="69"/>
        <v>0</v>
      </c>
      <c r="L279" s="2228">
        <f t="shared" si="69"/>
        <v>0</v>
      </c>
      <c r="M279" s="2228">
        <f t="shared" si="69"/>
        <v>0</v>
      </c>
      <c r="N279" s="2228">
        <f t="shared" si="69"/>
        <v>0</v>
      </c>
      <c r="O279" s="2228">
        <f t="shared" si="69"/>
        <v>0</v>
      </c>
      <c r="P279" s="2228">
        <f t="shared" si="69"/>
        <v>0</v>
      </c>
      <c r="Q279" s="2228">
        <f t="shared" si="68"/>
        <v>0</v>
      </c>
    </row>
    <row r="280" spans="2:17" ht="15.75">
      <c r="B280" s="24" t="s">
        <v>597</v>
      </c>
      <c r="C280" s="2196"/>
      <c r="D280" s="685" t="e">
        <f t="shared" si="67"/>
        <v>#DIV/0!</v>
      </c>
      <c r="E280" s="2203"/>
      <c r="F280" s="2196"/>
      <c r="G280" s="2204"/>
      <c r="H280" s="2196"/>
      <c r="I280" s="2204"/>
      <c r="J280" s="2196"/>
      <c r="K280" s="2204"/>
      <c r="L280" s="2196"/>
      <c r="M280" s="2204"/>
      <c r="N280" s="2196"/>
      <c r="O280" s="2204"/>
      <c r="P280" s="2198"/>
      <c r="Q280" s="2207"/>
    </row>
    <row r="281" spans="2:17" ht="15.75">
      <c r="B281" s="1304" t="s">
        <v>598</v>
      </c>
      <c r="D281" s="685" t="e">
        <f t="shared" si="67"/>
        <v>#DIV/0!</v>
      </c>
      <c r="E281" s="2266">
        <v>0</v>
      </c>
      <c r="F281" s="2267">
        <v>0</v>
      </c>
      <c r="G281" s="2268">
        <v>0</v>
      </c>
      <c r="H281" s="2267">
        <v>0</v>
      </c>
      <c r="I281" s="2268">
        <v>0</v>
      </c>
      <c r="J281" s="2268">
        <v>0</v>
      </c>
      <c r="K281" s="2268">
        <v>0</v>
      </c>
      <c r="L281" s="2267">
        <v>0</v>
      </c>
      <c r="M281" s="2268">
        <v>0</v>
      </c>
      <c r="N281" s="2267">
        <v>0</v>
      </c>
      <c r="O281" s="2268">
        <v>0</v>
      </c>
      <c r="P281" s="687">
        <v>0</v>
      </c>
      <c r="Q281" s="2207">
        <f>SUM(E281:P281)</f>
        <v>0</v>
      </c>
    </row>
    <row r="282" spans="2:17" ht="15.75">
      <c r="B282" s="1304" t="s">
        <v>599</v>
      </c>
      <c r="D282" s="685" t="e">
        <f t="shared" si="67"/>
        <v>#DIV/0!</v>
      </c>
      <c r="E282" s="2266">
        <v>0</v>
      </c>
      <c r="F282" s="2267">
        <v>0</v>
      </c>
      <c r="G282" s="2268">
        <v>0</v>
      </c>
      <c r="H282" s="2267">
        <v>0</v>
      </c>
      <c r="I282" s="2268">
        <v>0</v>
      </c>
      <c r="J282" s="2268">
        <v>0</v>
      </c>
      <c r="K282" s="2268">
        <v>0</v>
      </c>
      <c r="L282" s="2267">
        <v>0</v>
      </c>
      <c r="M282" s="2268">
        <v>0</v>
      </c>
      <c r="N282" s="2267">
        <v>0</v>
      </c>
      <c r="O282" s="2268">
        <v>0</v>
      </c>
      <c r="P282" s="687">
        <v>0</v>
      </c>
      <c r="Q282" s="2207">
        <f>SUM(E282:P282)</f>
        <v>0</v>
      </c>
    </row>
    <row r="283" spans="2:17" ht="15.75">
      <c r="B283" s="2132" t="s">
        <v>600</v>
      </c>
      <c r="D283" s="685" t="e">
        <f t="shared" si="67"/>
        <v>#DIV/0!</v>
      </c>
      <c r="E283" s="2266">
        <v>0</v>
      </c>
      <c r="F283" s="2267">
        <v>0</v>
      </c>
      <c r="G283" s="2268">
        <v>0</v>
      </c>
      <c r="H283" s="2267">
        <v>0</v>
      </c>
      <c r="I283" s="2268">
        <v>0</v>
      </c>
      <c r="J283" s="2268">
        <v>0</v>
      </c>
      <c r="K283" s="2268">
        <v>0</v>
      </c>
      <c r="L283" s="2267">
        <v>0</v>
      </c>
      <c r="M283" s="2268">
        <v>0</v>
      </c>
      <c r="N283" s="2267">
        <v>0</v>
      </c>
      <c r="O283" s="2268">
        <v>0</v>
      </c>
      <c r="P283" s="687">
        <v>0</v>
      </c>
      <c r="Q283" s="2207">
        <f>SUM(E283:P283)</f>
        <v>0</v>
      </c>
    </row>
    <row r="284" spans="2:17" ht="16.5" thickBot="1">
      <c r="B284" s="2269" t="s">
        <v>601</v>
      </c>
      <c r="C284" s="2135"/>
      <c r="D284" s="685" t="e">
        <f t="shared" si="67"/>
        <v>#DIV/0!</v>
      </c>
      <c r="E284" s="2266">
        <v>0</v>
      </c>
      <c r="F284" s="2267">
        <v>0</v>
      </c>
      <c r="G284" s="2268">
        <v>0</v>
      </c>
      <c r="H284" s="2267">
        <v>0</v>
      </c>
      <c r="I284" s="2268">
        <v>0</v>
      </c>
      <c r="J284" s="2268">
        <v>0</v>
      </c>
      <c r="K284" s="2268">
        <v>0</v>
      </c>
      <c r="L284" s="2267">
        <v>0</v>
      </c>
      <c r="M284" s="2268">
        <v>0</v>
      </c>
      <c r="N284" s="2267">
        <v>0</v>
      </c>
      <c r="O284" s="2268">
        <v>0</v>
      </c>
      <c r="P284" s="687">
        <v>0</v>
      </c>
      <c r="Q284" s="2207">
        <f>SUM(E284:P284)</f>
        <v>0</v>
      </c>
    </row>
    <row r="285" spans="2:17" ht="16.5" thickBot="1">
      <c r="B285" s="2225" t="s">
        <v>602</v>
      </c>
      <c r="C285" s="2226"/>
      <c r="D285" s="686" t="e">
        <f t="shared" si="67"/>
        <v>#DIV/0!</v>
      </c>
      <c r="E285" s="2228">
        <f>SUM(E281:E284)</f>
        <v>0</v>
      </c>
      <c r="F285" s="2228">
        <f t="shared" ref="F285:P285" si="70">SUM(F281:F284)</f>
        <v>0</v>
      </c>
      <c r="G285" s="2228">
        <f t="shared" si="70"/>
        <v>0</v>
      </c>
      <c r="H285" s="2228">
        <f t="shared" si="70"/>
        <v>0</v>
      </c>
      <c r="I285" s="2228">
        <f t="shared" si="70"/>
        <v>0</v>
      </c>
      <c r="J285" s="2228">
        <f t="shared" si="70"/>
        <v>0</v>
      </c>
      <c r="K285" s="2228">
        <f t="shared" si="70"/>
        <v>0</v>
      </c>
      <c r="L285" s="2228">
        <f t="shared" si="70"/>
        <v>0</v>
      </c>
      <c r="M285" s="2228">
        <f t="shared" si="70"/>
        <v>0</v>
      </c>
      <c r="N285" s="2228">
        <f t="shared" si="70"/>
        <v>0</v>
      </c>
      <c r="O285" s="2228">
        <f t="shared" si="70"/>
        <v>0</v>
      </c>
      <c r="P285" s="2228">
        <f t="shared" si="70"/>
        <v>0</v>
      </c>
      <c r="Q285" s="2228">
        <f>SUM(E285:P285)</f>
        <v>0</v>
      </c>
    </row>
    <row r="286" spans="2:17" ht="15.75">
      <c r="B286" s="24" t="s">
        <v>694</v>
      </c>
      <c r="C286" s="2196"/>
      <c r="D286" s="685" t="e">
        <f t="shared" si="67"/>
        <v>#DIV/0!</v>
      </c>
      <c r="E286" s="2203"/>
      <c r="F286" s="2196"/>
      <c r="G286" s="2204"/>
      <c r="H286" s="2196"/>
      <c r="I286" s="2204"/>
      <c r="J286" s="2196"/>
      <c r="K286" s="2204"/>
      <c r="L286" s="2204"/>
      <c r="M286" s="2204"/>
      <c r="N286" s="2196"/>
      <c r="O286" s="2204"/>
      <c r="P286" s="2198"/>
      <c r="Q286" s="2207"/>
    </row>
    <row r="287" spans="2:17" ht="30.75">
      <c r="B287" s="2280" t="s">
        <v>2538</v>
      </c>
      <c r="D287" s="685" t="e">
        <f t="shared" si="67"/>
        <v>#DIV/0!</v>
      </c>
      <c r="E287" s="2266">
        <v>0</v>
      </c>
      <c r="F287" s="2267">
        <v>0</v>
      </c>
      <c r="G287" s="2268">
        <v>0</v>
      </c>
      <c r="H287" s="2267">
        <v>0</v>
      </c>
      <c r="I287" s="2268">
        <v>0</v>
      </c>
      <c r="J287" s="2268">
        <v>0</v>
      </c>
      <c r="K287" s="2268">
        <v>0</v>
      </c>
      <c r="L287" s="2268">
        <v>0</v>
      </c>
      <c r="M287" s="2268">
        <v>0</v>
      </c>
      <c r="N287" s="2268">
        <v>0</v>
      </c>
      <c r="O287" s="2268">
        <v>0</v>
      </c>
      <c r="P287" s="2268">
        <v>0</v>
      </c>
      <c r="Q287" s="2207">
        <f t="shared" ref="Q287:Q288" si="71">SUM(E287:P287)</f>
        <v>0</v>
      </c>
    </row>
    <row r="288" spans="2:17" ht="30.75">
      <c r="B288" s="2280" t="s">
        <v>2539</v>
      </c>
      <c r="D288" s="685" t="e">
        <f t="shared" si="67"/>
        <v>#DIV/0!</v>
      </c>
      <c r="E288" s="2266">
        <v>0</v>
      </c>
      <c r="F288" s="2267">
        <v>0</v>
      </c>
      <c r="G288" s="2268">
        <v>0</v>
      </c>
      <c r="H288" s="2267">
        <v>0</v>
      </c>
      <c r="I288" s="2268">
        <v>0</v>
      </c>
      <c r="J288" s="2268">
        <v>0</v>
      </c>
      <c r="K288" s="2268">
        <v>0</v>
      </c>
      <c r="L288" s="2267">
        <v>0</v>
      </c>
      <c r="M288" s="2268">
        <v>0</v>
      </c>
      <c r="N288" s="2268">
        <v>0</v>
      </c>
      <c r="O288" s="2268">
        <v>0</v>
      </c>
      <c r="P288" s="2268">
        <v>0</v>
      </c>
      <c r="Q288" s="2207">
        <f t="shared" si="71"/>
        <v>0</v>
      </c>
    </row>
    <row r="289" spans="2:17" ht="15.75">
      <c r="B289" s="2280" t="s">
        <v>2540</v>
      </c>
      <c r="D289" s="685"/>
      <c r="E289" s="2266"/>
      <c r="F289" s="2267"/>
      <c r="G289" s="2268"/>
      <c r="H289" s="2267"/>
      <c r="I289" s="2268"/>
      <c r="J289" s="2268"/>
      <c r="K289" s="2268"/>
      <c r="L289" s="2267"/>
      <c r="M289" s="2268"/>
      <c r="N289" s="2268"/>
      <c r="O289" s="2268"/>
      <c r="P289" s="2268"/>
      <c r="Q289" s="2207"/>
    </row>
    <row r="290" spans="2:17" ht="15.75">
      <c r="B290" s="2287" t="s">
        <v>2541</v>
      </c>
      <c r="D290" s="685" t="e">
        <f t="shared" ref="D290:D343" si="72">SUM(Q290/$Q$121)</f>
        <v>#DIV/0!</v>
      </c>
      <c r="E290" s="2266">
        <v>0</v>
      </c>
      <c r="F290" s="2267">
        <v>0</v>
      </c>
      <c r="G290" s="2268">
        <v>0</v>
      </c>
      <c r="H290" s="2267">
        <v>0</v>
      </c>
      <c r="I290" s="2268">
        <v>0</v>
      </c>
      <c r="J290" s="2268">
        <v>0</v>
      </c>
      <c r="K290" s="2268">
        <v>0</v>
      </c>
      <c r="L290" s="2267">
        <v>0</v>
      </c>
      <c r="M290" s="2268">
        <v>0</v>
      </c>
      <c r="N290" s="2268">
        <v>0</v>
      </c>
      <c r="O290" s="2268">
        <v>0</v>
      </c>
      <c r="P290" s="2268">
        <v>0</v>
      </c>
      <c r="Q290" s="2207">
        <f t="shared" ref="Q290:Q314" si="73">SUM(E290:P290)</f>
        <v>0</v>
      </c>
    </row>
    <row r="291" spans="2:17" ht="15.75">
      <c r="B291" s="2287" t="s">
        <v>2542</v>
      </c>
      <c r="D291" s="685" t="e">
        <f t="shared" si="72"/>
        <v>#DIV/0!</v>
      </c>
      <c r="E291" s="2266">
        <v>0</v>
      </c>
      <c r="F291" s="2267">
        <v>0</v>
      </c>
      <c r="G291" s="2268">
        <v>0</v>
      </c>
      <c r="H291" s="2267">
        <v>0</v>
      </c>
      <c r="I291" s="2268">
        <v>0</v>
      </c>
      <c r="J291" s="2268">
        <v>0</v>
      </c>
      <c r="K291" s="2268">
        <v>0</v>
      </c>
      <c r="L291" s="2267">
        <v>0</v>
      </c>
      <c r="M291" s="2268">
        <v>0</v>
      </c>
      <c r="N291" s="2268">
        <v>0</v>
      </c>
      <c r="O291" s="2268">
        <v>0</v>
      </c>
      <c r="P291" s="2268">
        <v>0</v>
      </c>
      <c r="Q291" s="2207">
        <f t="shared" si="73"/>
        <v>0</v>
      </c>
    </row>
    <row r="292" spans="2:17" ht="15.75">
      <c r="B292" s="2287" t="s">
        <v>2543</v>
      </c>
      <c r="D292" s="685" t="e">
        <f t="shared" ref="D292:D304" si="74">SUM(Q292/$Q$121)</f>
        <v>#DIV/0!</v>
      </c>
      <c r="E292" s="2266">
        <v>0</v>
      </c>
      <c r="F292" s="2267">
        <v>0</v>
      </c>
      <c r="G292" s="2268">
        <v>0</v>
      </c>
      <c r="H292" s="2267">
        <v>0</v>
      </c>
      <c r="I292" s="2268">
        <v>0</v>
      </c>
      <c r="J292" s="2268">
        <v>0</v>
      </c>
      <c r="K292" s="2268">
        <v>0</v>
      </c>
      <c r="L292" s="2267">
        <v>0</v>
      </c>
      <c r="M292" s="2268">
        <v>0</v>
      </c>
      <c r="N292" s="2268">
        <v>0</v>
      </c>
      <c r="O292" s="2268">
        <v>0</v>
      </c>
      <c r="P292" s="2268">
        <v>0</v>
      </c>
      <c r="Q292" s="2207">
        <f t="shared" ref="Q292:Q304" si="75">SUM(E292:P292)</f>
        <v>0</v>
      </c>
    </row>
    <row r="293" spans="2:17" ht="15.75">
      <c r="B293" s="2287" t="s">
        <v>2544</v>
      </c>
      <c r="D293" s="685" t="e">
        <f t="shared" si="74"/>
        <v>#DIV/0!</v>
      </c>
      <c r="E293" s="2266">
        <v>0</v>
      </c>
      <c r="F293" s="2267">
        <v>0</v>
      </c>
      <c r="G293" s="2268">
        <v>0</v>
      </c>
      <c r="H293" s="2267">
        <v>0</v>
      </c>
      <c r="I293" s="2268">
        <v>0</v>
      </c>
      <c r="J293" s="2268">
        <v>0</v>
      </c>
      <c r="K293" s="2268">
        <v>0</v>
      </c>
      <c r="L293" s="2267">
        <v>0</v>
      </c>
      <c r="M293" s="2268">
        <v>0</v>
      </c>
      <c r="N293" s="2268">
        <v>0</v>
      </c>
      <c r="O293" s="2268">
        <v>0</v>
      </c>
      <c r="P293" s="2268">
        <v>0</v>
      </c>
      <c r="Q293" s="2207">
        <f t="shared" si="75"/>
        <v>0</v>
      </c>
    </row>
    <row r="294" spans="2:17" ht="15.75">
      <c r="B294" s="2287" t="s">
        <v>2545</v>
      </c>
      <c r="D294" s="685" t="e">
        <f t="shared" si="74"/>
        <v>#DIV/0!</v>
      </c>
      <c r="E294" s="2266">
        <v>0</v>
      </c>
      <c r="F294" s="2267">
        <v>0</v>
      </c>
      <c r="G294" s="2268">
        <v>0</v>
      </c>
      <c r="H294" s="2267">
        <v>0</v>
      </c>
      <c r="I294" s="2268">
        <v>0</v>
      </c>
      <c r="J294" s="2268">
        <v>0</v>
      </c>
      <c r="K294" s="2268">
        <v>0</v>
      </c>
      <c r="L294" s="2267">
        <v>0</v>
      </c>
      <c r="M294" s="2268">
        <v>0</v>
      </c>
      <c r="N294" s="2268">
        <v>0</v>
      </c>
      <c r="O294" s="2268">
        <v>0</v>
      </c>
      <c r="P294" s="2268">
        <v>0</v>
      </c>
      <c r="Q294" s="2207">
        <f t="shared" si="75"/>
        <v>0</v>
      </c>
    </row>
    <row r="295" spans="2:17" ht="15.75">
      <c r="B295" s="2287" t="s">
        <v>2546</v>
      </c>
      <c r="D295" s="685" t="e">
        <f t="shared" si="74"/>
        <v>#DIV/0!</v>
      </c>
      <c r="E295" s="2266">
        <v>0</v>
      </c>
      <c r="F295" s="2267">
        <v>0</v>
      </c>
      <c r="G295" s="2268">
        <v>0</v>
      </c>
      <c r="H295" s="2267">
        <v>0</v>
      </c>
      <c r="I295" s="2268">
        <v>0</v>
      </c>
      <c r="J295" s="2268">
        <v>0</v>
      </c>
      <c r="K295" s="2268">
        <v>0</v>
      </c>
      <c r="L295" s="2267">
        <v>0</v>
      </c>
      <c r="M295" s="2268">
        <v>0</v>
      </c>
      <c r="N295" s="2268">
        <v>0</v>
      </c>
      <c r="O295" s="2268">
        <v>0</v>
      </c>
      <c r="P295" s="2268">
        <v>0</v>
      </c>
      <c r="Q295" s="2207">
        <f t="shared" si="75"/>
        <v>0</v>
      </c>
    </row>
    <row r="296" spans="2:17" ht="15.75">
      <c r="B296" s="2280" t="s">
        <v>2547</v>
      </c>
      <c r="D296" s="685" t="e">
        <f t="shared" si="74"/>
        <v>#DIV/0!</v>
      </c>
      <c r="E296" s="2266">
        <v>0</v>
      </c>
      <c r="F296" s="2267">
        <v>0</v>
      </c>
      <c r="G296" s="2268">
        <v>0</v>
      </c>
      <c r="H296" s="2267">
        <v>0</v>
      </c>
      <c r="I296" s="2268">
        <v>0</v>
      </c>
      <c r="J296" s="2268">
        <v>0</v>
      </c>
      <c r="K296" s="2268">
        <v>0</v>
      </c>
      <c r="L296" s="2267">
        <v>0</v>
      </c>
      <c r="M296" s="2268">
        <v>0</v>
      </c>
      <c r="N296" s="2268">
        <v>0</v>
      </c>
      <c r="O296" s="2268">
        <v>0</v>
      </c>
      <c r="P296" s="2268">
        <v>0</v>
      </c>
      <c r="Q296" s="2207">
        <f t="shared" si="75"/>
        <v>0</v>
      </c>
    </row>
    <row r="297" spans="2:17" ht="15.75">
      <c r="B297" s="2287" t="s">
        <v>2548</v>
      </c>
      <c r="D297" s="685" t="e">
        <f t="shared" si="74"/>
        <v>#DIV/0!</v>
      </c>
      <c r="E297" s="2266">
        <v>0</v>
      </c>
      <c r="F297" s="2267">
        <v>0</v>
      </c>
      <c r="G297" s="2268">
        <v>0</v>
      </c>
      <c r="H297" s="2267">
        <v>0</v>
      </c>
      <c r="I297" s="2268">
        <v>0</v>
      </c>
      <c r="J297" s="2268">
        <v>0</v>
      </c>
      <c r="K297" s="2268">
        <v>0</v>
      </c>
      <c r="L297" s="2267">
        <v>0</v>
      </c>
      <c r="M297" s="2268">
        <v>0</v>
      </c>
      <c r="N297" s="2268">
        <v>0</v>
      </c>
      <c r="O297" s="2268">
        <v>0</v>
      </c>
      <c r="P297" s="2268">
        <v>0</v>
      </c>
      <c r="Q297" s="2207">
        <f t="shared" si="75"/>
        <v>0</v>
      </c>
    </row>
    <row r="298" spans="2:17" ht="15.75">
      <c r="B298" s="2287" t="s">
        <v>2549</v>
      </c>
      <c r="D298" s="685" t="e">
        <f t="shared" si="74"/>
        <v>#DIV/0!</v>
      </c>
      <c r="E298" s="2266">
        <v>0</v>
      </c>
      <c r="F298" s="2267">
        <v>0</v>
      </c>
      <c r="G298" s="2268">
        <v>0</v>
      </c>
      <c r="H298" s="2267">
        <v>0</v>
      </c>
      <c r="I298" s="2268">
        <v>0</v>
      </c>
      <c r="J298" s="2268">
        <v>0</v>
      </c>
      <c r="K298" s="2268">
        <v>0</v>
      </c>
      <c r="L298" s="2267">
        <v>0</v>
      </c>
      <c r="M298" s="2268">
        <v>0</v>
      </c>
      <c r="N298" s="2268">
        <v>0</v>
      </c>
      <c r="O298" s="2268">
        <v>0</v>
      </c>
      <c r="P298" s="2268">
        <v>0</v>
      </c>
      <c r="Q298" s="2207">
        <f t="shared" si="75"/>
        <v>0</v>
      </c>
    </row>
    <row r="299" spans="2:17" ht="15.75">
      <c r="B299" s="2287" t="s">
        <v>2550</v>
      </c>
      <c r="D299" s="685" t="e">
        <f t="shared" si="74"/>
        <v>#DIV/0!</v>
      </c>
      <c r="E299" s="2266">
        <v>0</v>
      </c>
      <c r="F299" s="2267">
        <v>0</v>
      </c>
      <c r="G299" s="2268">
        <v>0</v>
      </c>
      <c r="H299" s="2267">
        <v>0</v>
      </c>
      <c r="I299" s="2268">
        <v>0</v>
      </c>
      <c r="J299" s="2268">
        <v>0</v>
      </c>
      <c r="K299" s="2268">
        <v>0</v>
      </c>
      <c r="L299" s="2267">
        <v>0</v>
      </c>
      <c r="M299" s="2268">
        <v>0</v>
      </c>
      <c r="N299" s="2268">
        <v>0</v>
      </c>
      <c r="O299" s="2268">
        <v>0</v>
      </c>
      <c r="P299" s="2268">
        <v>0</v>
      </c>
      <c r="Q299" s="2207">
        <f t="shared" si="75"/>
        <v>0</v>
      </c>
    </row>
    <row r="300" spans="2:17" ht="15.75">
      <c r="B300" s="2287" t="s">
        <v>2551</v>
      </c>
      <c r="D300" s="685" t="e">
        <f t="shared" si="74"/>
        <v>#DIV/0!</v>
      </c>
      <c r="E300" s="2266">
        <v>0</v>
      </c>
      <c r="F300" s="2267">
        <v>0</v>
      </c>
      <c r="G300" s="2268">
        <v>0</v>
      </c>
      <c r="H300" s="2267">
        <v>0</v>
      </c>
      <c r="I300" s="2268">
        <v>0</v>
      </c>
      <c r="J300" s="2268">
        <v>0</v>
      </c>
      <c r="K300" s="2268">
        <v>0</v>
      </c>
      <c r="L300" s="2267">
        <v>0</v>
      </c>
      <c r="M300" s="2268">
        <v>0</v>
      </c>
      <c r="N300" s="2268">
        <v>0</v>
      </c>
      <c r="O300" s="2268">
        <v>0</v>
      </c>
      <c r="P300" s="2268">
        <v>0</v>
      </c>
      <c r="Q300" s="2207">
        <f t="shared" si="75"/>
        <v>0</v>
      </c>
    </row>
    <row r="301" spans="2:17" ht="15.75">
      <c r="B301" s="2287" t="s">
        <v>2552</v>
      </c>
      <c r="D301" s="685" t="e">
        <f t="shared" si="74"/>
        <v>#DIV/0!</v>
      </c>
      <c r="E301" s="2266">
        <v>0</v>
      </c>
      <c r="F301" s="2267">
        <v>0</v>
      </c>
      <c r="G301" s="2268">
        <v>0</v>
      </c>
      <c r="H301" s="2267">
        <v>0</v>
      </c>
      <c r="I301" s="2268">
        <v>0</v>
      </c>
      <c r="J301" s="2268">
        <v>0</v>
      </c>
      <c r="K301" s="2268">
        <v>0</v>
      </c>
      <c r="L301" s="2267">
        <v>0</v>
      </c>
      <c r="M301" s="2268">
        <v>0</v>
      </c>
      <c r="N301" s="2268">
        <v>0</v>
      </c>
      <c r="O301" s="2268">
        <v>0</v>
      </c>
      <c r="P301" s="2268">
        <v>0</v>
      </c>
      <c r="Q301" s="2207">
        <f t="shared" si="75"/>
        <v>0</v>
      </c>
    </row>
    <row r="302" spans="2:17" ht="15.75">
      <c r="B302" s="2280" t="s">
        <v>2553</v>
      </c>
      <c r="D302" s="685" t="e">
        <f t="shared" si="74"/>
        <v>#DIV/0!</v>
      </c>
      <c r="E302" s="2266">
        <v>0</v>
      </c>
      <c r="F302" s="2267">
        <v>0</v>
      </c>
      <c r="G302" s="2268">
        <v>0</v>
      </c>
      <c r="H302" s="2267">
        <v>0</v>
      </c>
      <c r="I302" s="2268">
        <v>0</v>
      </c>
      <c r="J302" s="2268">
        <v>0</v>
      </c>
      <c r="K302" s="2268">
        <v>0</v>
      </c>
      <c r="L302" s="2267">
        <v>0</v>
      </c>
      <c r="M302" s="2268">
        <v>0</v>
      </c>
      <c r="N302" s="2268">
        <v>0</v>
      </c>
      <c r="O302" s="2268">
        <v>0</v>
      </c>
      <c r="P302" s="2268">
        <v>0</v>
      </c>
      <c r="Q302" s="2207">
        <f t="shared" si="75"/>
        <v>0</v>
      </c>
    </row>
    <row r="303" spans="2:17" ht="15.75">
      <c r="B303" s="2287" t="s">
        <v>2554</v>
      </c>
      <c r="D303" s="685" t="e">
        <f t="shared" si="74"/>
        <v>#DIV/0!</v>
      </c>
      <c r="E303" s="2266">
        <v>0</v>
      </c>
      <c r="F303" s="2267">
        <v>0</v>
      </c>
      <c r="G303" s="2268">
        <v>0</v>
      </c>
      <c r="H303" s="2267">
        <v>0</v>
      </c>
      <c r="I303" s="2268">
        <v>0</v>
      </c>
      <c r="J303" s="2268">
        <v>0</v>
      </c>
      <c r="K303" s="2268">
        <v>0</v>
      </c>
      <c r="L303" s="2267">
        <v>0</v>
      </c>
      <c r="M303" s="2268">
        <v>0</v>
      </c>
      <c r="N303" s="2268">
        <v>0</v>
      </c>
      <c r="O303" s="2268">
        <v>0</v>
      </c>
      <c r="P303" s="2268">
        <v>0</v>
      </c>
      <c r="Q303" s="2207">
        <f t="shared" si="75"/>
        <v>0</v>
      </c>
    </row>
    <row r="304" spans="2:17" ht="15.75">
      <c r="B304" s="2280" t="s">
        <v>2555</v>
      </c>
      <c r="D304" s="685" t="e">
        <f t="shared" si="74"/>
        <v>#DIV/0!</v>
      </c>
      <c r="E304" s="2266">
        <v>0</v>
      </c>
      <c r="F304" s="2267">
        <v>0</v>
      </c>
      <c r="G304" s="2268">
        <v>0</v>
      </c>
      <c r="H304" s="2267">
        <v>0</v>
      </c>
      <c r="I304" s="2268">
        <v>0</v>
      </c>
      <c r="J304" s="2268">
        <v>0</v>
      </c>
      <c r="K304" s="2268">
        <v>0</v>
      </c>
      <c r="L304" s="2267">
        <v>0</v>
      </c>
      <c r="M304" s="2268">
        <v>0</v>
      </c>
      <c r="N304" s="2268">
        <v>0</v>
      </c>
      <c r="O304" s="2268">
        <v>0</v>
      </c>
      <c r="P304" s="2268">
        <v>0</v>
      </c>
      <c r="Q304" s="2207">
        <f t="shared" si="75"/>
        <v>0</v>
      </c>
    </row>
    <row r="305" spans="2:17" ht="15.75">
      <c r="B305" s="2287" t="s">
        <v>2556</v>
      </c>
      <c r="D305" s="685" t="e">
        <f t="shared" si="72"/>
        <v>#DIV/0!</v>
      </c>
      <c r="E305" s="2266">
        <v>0</v>
      </c>
      <c r="F305" s="2267">
        <v>0</v>
      </c>
      <c r="G305" s="2268">
        <v>0</v>
      </c>
      <c r="H305" s="2267">
        <v>0</v>
      </c>
      <c r="I305" s="2268">
        <v>0</v>
      </c>
      <c r="J305" s="2268">
        <v>0</v>
      </c>
      <c r="K305" s="2268">
        <v>0</v>
      </c>
      <c r="L305" s="2267">
        <v>0</v>
      </c>
      <c r="M305" s="2268">
        <v>0</v>
      </c>
      <c r="N305" s="2268">
        <v>0</v>
      </c>
      <c r="O305" s="2268">
        <v>0</v>
      </c>
      <c r="P305" s="2268">
        <v>0</v>
      </c>
      <c r="Q305" s="2207">
        <f t="shared" si="73"/>
        <v>0</v>
      </c>
    </row>
    <row r="306" spans="2:17" ht="15.75">
      <c r="B306" s="2287" t="s">
        <v>2557</v>
      </c>
      <c r="D306" s="685" t="e">
        <f t="shared" si="72"/>
        <v>#DIV/0!</v>
      </c>
      <c r="E306" s="2266">
        <v>0</v>
      </c>
      <c r="F306" s="2267">
        <v>0</v>
      </c>
      <c r="G306" s="2268">
        <v>0</v>
      </c>
      <c r="H306" s="2267">
        <v>0</v>
      </c>
      <c r="I306" s="2268">
        <v>0</v>
      </c>
      <c r="J306" s="2268">
        <v>0</v>
      </c>
      <c r="K306" s="2268">
        <v>0</v>
      </c>
      <c r="L306" s="2267">
        <v>0</v>
      </c>
      <c r="M306" s="2268">
        <v>0</v>
      </c>
      <c r="N306" s="2268">
        <v>0</v>
      </c>
      <c r="O306" s="2268">
        <v>0</v>
      </c>
      <c r="P306" s="2268">
        <v>0</v>
      </c>
      <c r="Q306" s="2207">
        <f t="shared" si="73"/>
        <v>0</v>
      </c>
    </row>
    <row r="307" spans="2:17" ht="15.75">
      <c r="B307" s="2280" t="s">
        <v>2558</v>
      </c>
      <c r="D307" s="685" t="e">
        <f t="shared" si="72"/>
        <v>#DIV/0!</v>
      </c>
      <c r="E307" s="2266">
        <v>0</v>
      </c>
      <c r="F307" s="2267">
        <v>0</v>
      </c>
      <c r="G307" s="2268">
        <v>0</v>
      </c>
      <c r="H307" s="2267">
        <v>0</v>
      </c>
      <c r="I307" s="2268">
        <v>0</v>
      </c>
      <c r="J307" s="2268">
        <v>0</v>
      </c>
      <c r="K307" s="2268">
        <v>0</v>
      </c>
      <c r="L307" s="2267">
        <v>0</v>
      </c>
      <c r="M307" s="2268">
        <v>0</v>
      </c>
      <c r="N307" s="2268">
        <v>0</v>
      </c>
      <c r="O307" s="2268">
        <v>0</v>
      </c>
      <c r="P307" s="2268">
        <v>0</v>
      </c>
      <c r="Q307" s="2207">
        <f t="shared" si="73"/>
        <v>0</v>
      </c>
    </row>
    <row r="308" spans="2:17" ht="15.75">
      <c r="B308" s="2280" t="s">
        <v>2559</v>
      </c>
      <c r="D308" s="685" t="e">
        <f t="shared" si="72"/>
        <v>#DIV/0!</v>
      </c>
      <c r="E308" s="2266">
        <v>0</v>
      </c>
      <c r="F308" s="2267">
        <v>0</v>
      </c>
      <c r="G308" s="2268">
        <v>0</v>
      </c>
      <c r="H308" s="2267">
        <v>0</v>
      </c>
      <c r="I308" s="2268">
        <v>0</v>
      </c>
      <c r="J308" s="2268">
        <v>0</v>
      </c>
      <c r="K308" s="2268">
        <v>0</v>
      </c>
      <c r="L308" s="2267">
        <v>0</v>
      </c>
      <c r="M308" s="2268">
        <v>0</v>
      </c>
      <c r="N308" s="2268">
        <v>0</v>
      </c>
      <c r="O308" s="2268">
        <v>0</v>
      </c>
      <c r="P308" s="2268">
        <v>0</v>
      </c>
      <c r="Q308" s="2207">
        <f t="shared" si="73"/>
        <v>0</v>
      </c>
    </row>
    <row r="309" spans="2:17" ht="15.75">
      <c r="B309" s="2280" t="s">
        <v>2560</v>
      </c>
      <c r="D309" s="685" t="e">
        <f t="shared" si="72"/>
        <v>#DIV/0!</v>
      </c>
      <c r="E309" s="2266">
        <v>0</v>
      </c>
      <c r="F309" s="2267">
        <v>0</v>
      </c>
      <c r="G309" s="2268">
        <v>0</v>
      </c>
      <c r="H309" s="2267">
        <v>0</v>
      </c>
      <c r="I309" s="2268">
        <v>0</v>
      </c>
      <c r="J309" s="2268">
        <v>0</v>
      </c>
      <c r="K309" s="2268">
        <v>0</v>
      </c>
      <c r="L309" s="2267">
        <v>0</v>
      </c>
      <c r="M309" s="2268">
        <v>0</v>
      </c>
      <c r="N309" s="2268">
        <v>0</v>
      </c>
      <c r="O309" s="2268">
        <v>0</v>
      </c>
      <c r="P309" s="2268">
        <v>0</v>
      </c>
      <c r="Q309" s="2207">
        <f t="shared" si="73"/>
        <v>0</v>
      </c>
    </row>
    <row r="310" spans="2:17" ht="30.75">
      <c r="B310" s="2280" t="s">
        <v>2561</v>
      </c>
      <c r="D310" s="685" t="e">
        <f t="shared" si="72"/>
        <v>#DIV/0!</v>
      </c>
      <c r="E310" s="2266">
        <v>0</v>
      </c>
      <c r="F310" s="2267">
        <v>0</v>
      </c>
      <c r="G310" s="2268">
        <v>0</v>
      </c>
      <c r="H310" s="2267">
        <v>0</v>
      </c>
      <c r="I310" s="2268">
        <v>0</v>
      </c>
      <c r="J310" s="2268">
        <v>0</v>
      </c>
      <c r="K310" s="2268">
        <v>0</v>
      </c>
      <c r="L310" s="2267">
        <v>0</v>
      </c>
      <c r="M310" s="2268">
        <v>0</v>
      </c>
      <c r="N310" s="2268">
        <v>0</v>
      </c>
      <c r="O310" s="2268">
        <v>0</v>
      </c>
      <c r="P310" s="2268">
        <v>0</v>
      </c>
      <c r="Q310" s="2207">
        <f t="shared" si="73"/>
        <v>0</v>
      </c>
    </row>
    <row r="311" spans="2:17" ht="15.75">
      <c r="B311" s="2280" t="s">
        <v>2562</v>
      </c>
      <c r="D311" s="685" t="e">
        <f t="shared" si="72"/>
        <v>#DIV/0!</v>
      </c>
      <c r="E311" s="2266">
        <v>0</v>
      </c>
      <c r="F311" s="2267">
        <v>0</v>
      </c>
      <c r="G311" s="2268">
        <v>0</v>
      </c>
      <c r="H311" s="2267">
        <v>0</v>
      </c>
      <c r="I311" s="2268">
        <v>0</v>
      </c>
      <c r="J311" s="2268">
        <v>0</v>
      </c>
      <c r="K311" s="2268">
        <v>0</v>
      </c>
      <c r="L311" s="2267">
        <v>0</v>
      </c>
      <c r="M311" s="2268">
        <v>0</v>
      </c>
      <c r="N311" s="2268">
        <v>0</v>
      </c>
      <c r="O311" s="2268">
        <v>0</v>
      </c>
      <c r="P311" s="2268">
        <v>0</v>
      </c>
      <c r="Q311" s="2207">
        <f t="shared" si="73"/>
        <v>0</v>
      </c>
    </row>
    <row r="312" spans="2:17" ht="15.75">
      <c r="B312" s="2287" t="s">
        <v>2563</v>
      </c>
      <c r="D312" s="685" t="e">
        <f t="shared" si="72"/>
        <v>#DIV/0!</v>
      </c>
      <c r="E312" s="2266">
        <v>0</v>
      </c>
      <c r="F312" s="2213">
        <v>0</v>
      </c>
      <c r="G312" s="2268">
        <v>0</v>
      </c>
      <c r="H312" s="2267">
        <v>0</v>
      </c>
      <c r="I312" s="2268">
        <v>0</v>
      </c>
      <c r="J312" s="2268">
        <v>0</v>
      </c>
      <c r="K312" s="2268">
        <v>0</v>
      </c>
      <c r="L312" s="2267">
        <v>0</v>
      </c>
      <c r="M312" s="2268">
        <v>0</v>
      </c>
      <c r="N312" s="2268">
        <v>0</v>
      </c>
      <c r="O312" s="2268">
        <v>0</v>
      </c>
      <c r="P312" s="2268">
        <v>0</v>
      </c>
      <c r="Q312" s="2207">
        <f t="shared" si="73"/>
        <v>0</v>
      </c>
    </row>
    <row r="313" spans="2:17" ht="16.5" thickBot="1">
      <c r="B313" s="2299" t="s">
        <v>2564</v>
      </c>
      <c r="C313" s="2135"/>
      <c r="D313" s="685" t="e">
        <f t="shared" si="72"/>
        <v>#DIV/0!</v>
      </c>
      <c r="E313" s="2266">
        <v>0</v>
      </c>
      <c r="F313" s="2267">
        <v>0</v>
      </c>
      <c r="G313" s="2268">
        <v>0</v>
      </c>
      <c r="H313" s="2267">
        <v>0</v>
      </c>
      <c r="I313" s="2268">
        <v>0</v>
      </c>
      <c r="J313" s="2268">
        <v>0</v>
      </c>
      <c r="K313" s="2268">
        <v>0</v>
      </c>
      <c r="L313" s="2267">
        <v>0</v>
      </c>
      <c r="M313" s="2268">
        <v>0</v>
      </c>
      <c r="N313" s="2268">
        <v>0</v>
      </c>
      <c r="O313" s="2268">
        <v>0</v>
      </c>
      <c r="P313" s="2268">
        <v>0</v>
      </c>
      <c r="Q313" s="2207">
        <f t="shared" si="73"/>
        <v>0</v>
      </c>
    </row>
    <row r="314" spans="2:17" ht="16.5" thickBot="1">
      <c r="B314" s="2225" t="s">
        <v>1136</v>
      </c>
      <c r="C314" s="2226"/>
      <c r="D314" s="686" t="e">
        <f t="shared" si="72"/>
        <v>#DIV/0!</v>
      </c>
      <c r="E314" s="2228">
        <f>SUM(E287:E313)</f>
        <v>0</v>
      </c>
      <c r="F314" s="2228">
        <f t="shared" ref="F314:P314" si="76">SUM(F287:F313)</f>
        <v>0</v>
      </c>
      <c r="G314" s="2228">
        <f t="shared" si="76"/>
        <v>0</v>
      </c>
      <c r="H314" s="2228">
        <f t="shared" si="76"/>
        <v>0</v>
      </c>
      <c r="I314" s="2228">
        <f t="shared" si="76"/>
        <v>0</v>
      </c>
      <c r="J314" s="2228">
        <f t="shared" si="76"/>
        <v>0</v>
      </c>
      <c r="K314" s="2228">
        <f t="shared" si="76"/>
        <v>0</v>
      </c>
      <c r="L314" s="2228">
        <f t="shared" si="76"/>
        <v>0</v>
      </c>
      <c r="M314" s="2228">
        <f t="shared" si="76"/>
        <v>0</v>
      </c>
      <c r="N314" s="2228">
        <f t="shared" si="76"/>
        <v>0</v>
      </c>
      <c r="O314" s="2228">
        <f t="shared" si="76"/>
        <v>0</v>
      </c>
      <c r="P314" s="2228">
        <f t="shared" si="76"/>
        <v>0</v>
      </c>
      <c r="Q314" s="2228">
        <f t="shared" si="73"/>
        <v>0</v>
      </c>
    </row>
    <row r="315" spans="2:17" ht="15.75">
      <c r="B315" s="24" t="s">
        <v>604</v>
      </c>
      <c r="C315" s="2196"/>
      <c r="D315" s="685" t="e">
        <f t="shared" si="72"/>
        <v>#DIV/0!</v>
      </c>
      <c r="E315" s="2203"/>
      <c r="F315" s="2196"/>
      <c r="G315" s="2204"/>
      <c r="H315" s="2196"/>
      <c r="I315" s="2204"/>
      <c r="J315" s="2196"/>
      <c r="K315" s="2204"/>
      <c r="L315" s="2196"/>
      <c r="M315" s="2204"/>
      <c r="N315" s="2196"/>
      <c r="O315" s="2204"/>
      <c r="P315" s="2198"/>
      <c r="Q315" s="2207"/>
    </row>
    <row r="316" spans="2:17" ht="15.75">
      <c r="B316" s="1304" t="s">
        <v>605</v>
      </c>
      <c r="D316" s="685" t="e">
        <f t="shared" si="72"/>
        <v>#DIV/0!</v>
      </c>
      <c r="E316" s="2266">
        <v>0</v>
      </c>
      <c r="F316" s="2267">
        <v>0</v>
      </c>
      <c r="G316" s="2268">
        <v>0</v>
      </c>
      <c r="H316" s="2267">
        <v>0</v>
      </c>
      <c r="I316" s="2268">
        <v>0</v>
      </c>
      <c r="J316" s="2268">
        <v>0</v>
      </c>
      <c r="K316" s="2268">
        <v>0</v>
      </c>
      <c r="L316" s="2267">
        <v>0</v>
      </c>
      <c r="M316" s="2268">
        <v>0</v>
      </c>
      <c r="N316" s="2267">
        <v>0</v>
      </c>
      <c r="O316" s="2268">
        <v>0</v>
      </c>
      <c r="P316" s="687">
        <v>0</v>
      </c>
      <c r="Q316" s="2207">
        <f>SUM(E316:P316)</f>
        <v>0</v>
      </c>
    </row>
    <row r="317" spans="2:17" ht="15.75">
      <c r="B317" s="1304" t="s">
        <v>606</v>
      </c>
      <c r="D317" s="685" t="e">
        <f t="shared" si="72"/>
        <v>#DIV/0!</v>
      </c>
      <c r="E317" s="2266">
        <v>0</v>
      </c>
      <c r="F317" s="2267">
        <v>0</v>
      </c>
      <c r="G317" s="2268">
        <v>0</v>
      </c>
      <c r="H317" s="2267">
        <v>0</v>
      </c>
      <c r="I317" s="2268">
        <v>0</v>
      </c>
      <c r="J317" s="2268">
        <v>0</v>
      </c>
      <c r="K317" s="2268">
        <v>0</v>
      </c>
      <c r="L317" s="2267">
        <v>0</v>
      </c>
      <c r="M317" s="2268">
        <v>0</v>
      </c>
      <c r="N317" s="2267">
        <v>0</v>
      </c>
      <c r="O317" s="2268">
        <v>0</v>
      </c>
      <c r="P317" s="687">
        <v>0</v>
      </c>
      <c r="Q317" s="2207">
        <f>SUM(E317:P317)</f>
        <v>0</v>
      </c>
    </row>
    <row r="318" spans="2:17" ht="16.5" thickBot="1">
      <c r="B318" s="2269" t="s">
        <v>607</v>
      </c>
      <c r="C318" s="2135"/>
      <c r="D318" s="685" t="e">
        <f t="shared" si="72"/>
        <v>#DIV/0!</v>
      </c>
      <c r="E318" s="2266">
        <v>0</v>
      </c>
      <c r="F318" s="2267">
        <v>0</v>
      </c>
      <c r="G318" s="2268">
        <v>0</v>
      </c>
      <c r="H318" s="2267">
        <v>0</v>
      </c>
      <c r="I318" s="2268">
        <v>0</v>
      </c>
      <c r="J318" s="2268">
        <v>0</v>
      </c>
      <c r="K318" s="2268">
        <v>0</v>
      </c>
      <c r="L318" s="2267">
        <v>0</v>
      </c>
      <c r="M318" s="2268">
        <v>0</v>
      </c>
      <c r="N318" s="2267">
        <v>0</v>
      </c>
      <c r="O318" s="2268">
        <v>0</v>
      </c>
      <c r="P318" s="687">
        <v>0</v>
      </c>
      <c r="Q318" s="2207">
        <f>SUM(E318:P318)</f>
        <v>0</v>
      </c>
    </row>
    <row r="319" spans="2:17" ht="16.5" thickBot="1">
      <c r="B319" s="2225" t="s">
        <v>608</v>
      </c>
      <c r="C319" s="2226"/>
      <c r="D319" s="686" t="e">
        <f t="shared" si="72"/>
        <v>#DIV/0!</v>
      </c>
      <c r="E319" s="2228">
        <f>SUM(E316:E318)</f>
        <v>0</v>
      </c>
      <c r="F319" s="2228">
        <f t="shared" ref="F319:P319" si="77">SUM(F316:F318)</f>
        <v>0</v>
      </c>
      <c r="G319" s="2228">
        <f t="shared" si="77"/>
        <v>0</v>
      </c>
      <c r="H319" s="2228">
        <f t="shared" si="77"/>
        <v>0</v>
      </c>
      <c r="I319" s="2228">
        <f t="shared" si="77"/>
        <v>0</v>
      </c>
      <c r="J319" s="2228">
        <f t="shared" si="77"/>
        <v>0</v>
      </c>
      <c r="K319" s="2228">
        <f t="shared" si="77"/>
        <v>0</v>
      </c>
      <c r="L319" s="2228">
        <f t="shared" si="77"/>
        <v>0</v>
      </c>
      <c r="M319" s="2228">
        <f t="shared" si="77"/>
        <v>0</v>
      </c>
      <c r="N319" s="2228">
        <f t="shared" si="77"/>
        <v>0</v>
      </c>
      <c r="O319" s="2228">
        <f t="shared" si="77"/>
        <v>0</v>
      </c>
      <c r="P319" s="2228">
        <f t="shared" si="77"/>
        <v>0</v>
      </c>
      <c r="Q319" s="2228">
        <f>SUM(E319:P319)</f>
        <v>0</v>
      </c>
    </row>
    <row r="320" spans="2:17" ht="15.75">
      <c r="B320" s="24" t="s">
        <v>609</v>
      </c>
      <c r="C320" s="2196"/>
      <c r="D320" s="685" t="e">
        <f t="shared" si="72"/>
        <v>#DIV/0!</v>
      </c>
      <c r="E320" s="2203"/>
      <c r="F320" s="2204"/>
      <c r="G320" s="2204"/>
      <c r="H320" s="2196"/>
      <c r="I320" s="2204"/>
      <c r="J320" s="2196"/>
      <c r="K320" s="2204"/>
      <c r="L320" s="2196"/>
      <c r="M320" s="2204"/>
      <c r="N320" s="2196"/>
      <c r="O320" s="2204"/>
      <c r="P320" s="2198"/>
      <c r="Q320" s="2207"/>
    </row>
    <row r="321" spans="2:17" ht="15.75">
      <c r="B321" s="1304" t="s">
        <v>610</v>
      </c>
      <c r="D321" s="685" t="e">
        <f t="shared" si="72"/>
        <v>#DIV/0!</v>
      </c>
      <c r="E321" s="2209">
        <v>0</v>
      </c>
      <c r="F321" s="2213">
        <v>0</v>
      </c>
      <c r="G321" s="2268">
        <v>0</v>
      </c>
      <c r="H321" s="2267">
        <v>0</v>
      </c>
      <c r="I321" s="2268">
        <v>0</v>
      </c>
      <c r="J321" s="2268">
        <v>0</v>
      </c>
      <c r="K321" s="2268">
        <v>0</v>
      </c>
      <c r="L321" s="2267">
        <v>0</v>
      </c>
      <c r="M321" s="2268">
        <v>0</v>
      </c>
      <c r="N321" s="2267">
        <v>0</v>
      </c>
      <c r="O321" s="2268">
        <v>0</v>
      </c>
      <c r="P321" s="687">
        <v>0</v>
      </c>
      <c r="Q321" s="2207">
        <f>SUM(E321:P321)</f>
        <v>0</v>
      </c>
    </row>
    <row r="322" spans="2:17" ht="15.75">
      <c r="B322" s="1304" t="s">
        <v>611</v>
      </c>
      <c r="D322" s="685" t="e">
        <f t="shared" si="72"/>
        <v>#DIV/0!</v>
      </c>
      <c r="E322" s="2266">
        <v>0</v>
      </c>
      <c r="F322" s="2267">
        <v>0</v>
      </c>
      <c r="G322" s="2268">
        <v>0</v>
      </c>
      <c r="H322" s="2267">
        <v>0</v>
      </c>
      <c r="I322" s="2268">
        <v>0</v>
      </c>
      <c r="J322" s="2268">
        <v>0</v>
      </c>
      <c r="K322" s="2268">
        <v>0</v>
      </c>
      <c r="L322" s="2267">
        <v>0</v>
      </c>
      <c r="M322" s="2268">
        <v>0</v>
      </c>
      <c r="N322" s="2267">
        <v>0</v>
      </c>
      <c r="O322" s="2268">
        <v>0</v>
      </c>
      <c r="P322" s="687">
        <v>0</v>
      </c>
      <c r="Q322" s="2207">
        <f>SUM(E322:P322)</f>
        <v>0</v>
      </c>
    </row>
    <row r="323" spans="2:17" ht="16.5" thickBot="1">
      <c r="B323" s="2269" t="s">
        <v>612</v>
      </c>
      <c r="C323" s="2135"/>
      <c r="D323" s="685" t="e">
        <f t="shared" si="72"/>
        <v>#DIV/0!</v>
      </c>
      <c r="E323" s="2266">
        <v>0</v>
      </c>
      <c r="F323" s="2267">
        <v>0</v>
      </c>
      <c r="G323" s="2268">
        <v>0</v>
      </c>
      <c r="H323" s="2267">
        <v>0</v>
      </c>
      <c r="I323" s="2268">
        <v>0</v>
      </c>
      <c r="J323" s="2268">
        <v>0</v>
      </c>
      <c r="K323" s="2268">
        <v>0</v>
      </c>
      <c r="L323" s="2267">
        <v>0</v>
      </c>
      <c r="M323" s="2268">
        <v>0</v>
      </c>
      <c r="N323" s="2267">
        <v>0</v>
      </c>
      <c r="O323" s="2268">
        <v>0</v>
      </c>
      <c r="P323" s="687">
        <v>0</v>
      </c>
      <c r="Q323" s="2207">
        <f>SUM(E323:P323)</f>
        <v>0</v>
      </c>
    </row>
    <row r="324" spans="2:17" ht="16.5" thickBot="1">
      <c r="B324" s="2225" t="s">
        <v>613</v>
      </c>
      <c r="C324" s="2226"/>
      <c r="D324" s="686" t="e">
        <f t="shared" si="72"/>
        <v>#DIV/0!</v>
      </c>
      <c r="E324" s="2228">
        <f t="shared" ref="E324:P324" si="78">SUM(E321:E323)</f>
        <v>0</v>
      </c>
      <c r="F324" s="2228">
        <f t="shared" si="78"/>
        <v>0</v>
      </c>
      <c r="G324" s="2228">
        <f t="shared" si="78"/>
        <v>0</v>
      </c>
      <c r="H324" s="2228">
        <f t="shared" si="78"/>
        <v>0</v>
      </c>
      <c r="I324" s="2228">
        <f t="shared" si="78"/>
        <v>0</v>
      </c>
      <c r="J324" s="2228">
        <f t="shared" si="78"/>
        <v>0</v>
      </c>
      <c r="K324" s="2228">
        <f t="shared" si="78"/>
        <v>0</v>
      </c>
      <c r="L324" s="2228">
        <f t="shared" si="78"/>
        <v>0</v>
      </c>
      <c r="M324" s="2228">
        <f t="shared" si="78"/>
        <v>0</v>
      </c>
      <c r="N324" s="2228">
        <f t="shared" si="78"/>
        <v>0</v>
      </c>
      <c r="O324" s="2228">
        <f t="shared" si="78"/>
        <v>0</v>
      </c>
      <c r="P324" s="2228">
        <f t="shared" si="78"/>
        <v>0</v>
      </c>
      <c r="Q324" s="2228">
        <f>SUM(E324:P324)</f>
        <v>0</v>
      </c>
    </row>
    <row r="325" spans="2:17" ht="15.75">
      <c r="B325" s="24" t="s">
        <v>614</v>
      </c>
      <c r="C325" s="2196"/>
      <c r="D325" s="685" t="e">
        <f t="shared" si="72"/>
        <v>#DIV/0!</v>
      </c>
      <c r="E325" s="2203"/>
      <c r="F325" s="2196"/>
      <c r="G325" s="2204"/>
      <c r="H325" s="2196"/>
      <c r="I325" s="2204"/>
      <c r="J325" s="2196"/>
      <c r="K325" s="2204"/>
      <c r="L325" s="2196"/>
      <c r="M325" s="2204"/>
      <c r="N325" s="2196"/>
      <c r="O325" s="2204"/>
      <c r="P325" s="2198"/>
      <c r="Q325" s="2207"/>
    </row>
    <row r="326" spans="2:17" ht="15.75">
      <c r="B326" s="2132" t="s">
        <v>615</v>
      </c>
      <c r="D326" s="685" t="e">
        <f t="shared" si="72"/>
        <v>#DIV/0!</v>
      </c>
      <c r="E326" s="2266">
        <v>0</v>
      </c>
      <c r="F326" s="2267">
        <v>0</v>
      </c>
      <c r="G326" s="2268">
        <v>0</v>
      </c>
      <c r="H326" s="2267">
        <v>0</v>
      </c>
      <c r="I326" s="2268">
        <v>0</v>
      </c>
      <c r="J326" s="2268">
        <v>0</v>
      </c>
      <c r="K326" s="2268">
        <v>0</v>
      </c>
      <c r="L326" s="2267">
        <v>0</v>
      </c>
      <c r="M326" s="2268">
        <v>0</v>
      </c>
      <c r="N326" s="2267">
        <v>0</v>
      </c>
      <c r="O326" s="2268">
        <v>0</v>
      </c>
      <c r="P326" s="687">
        <v>0</v>
      </c>
      <c r="Q326" s="2207">
        <f t="shared" ref="Q326:Q331" si="79">SUM(E326:P326)</f>
        <v>0</v>
      </c>
    </row>
    <row r="327" spans="2:17" ht="15.75">
      <c r="B327" s="2132" t="s">
        <v>616</v>
      </c>
      <c r="D327" s="685" t="e">
        <f t="shared" si="72"/>
        <v>#DIV/0!</v>
      </c>
      <c r="E327" s="2266">
        <v>0</v>
      </c>
      <c r="F327" s="2267">
        <v>0</v>
      </c>
      <c r="G327" s="2268">
        <v>0</v>
      </c>
      <c r="H327" s="2267">
        <v>0</v>
      </c>
      <c r="I327" s="2268">
        <v>0</v>
      </c>
      <c r="J327" s="2268">
        <v>0</v>
      </c>
      <c r="K327" s="2268">
        <v>0</v>
      </c>
      <c r="L327" s="2267">
        <v>0</v>
      </c>
      <c r="M327" s="2268">
        <v>0</v>
      </c>
      <c r="N327" s="2267">
        <v>0</v>
      </c>
      <c r="O327" s="2268">
        <v>0</v>
      </c>
      <c r="P327" s="687">
        <v>0</v>
      </c>
      <c r="Q327" s="2207">
        <f t="shared" si="79"/>
        <v>0</v>
      </c>
    </row>
    <row r="328" spans="2:17" ht="15.75">
      <c r="B328" s="1304" t="s">
        <v>617</v>
      </c>
      <c r="C328" s="1867"/>
      <c r="D328" s="685" t="e">
        <f t="shared" si="72"/>
        <v>#DIV/0!</v>
      </c>
      <c r="E328" s="2266">
        <v>0</v>
      </c>
      <c r="F328" s="2267">
        <v>0</v>
      </c>
      <c r="G328" s="2268">
        <v>0</v>
      </c>
      <c r="H328" s="2267">
        <v>0</v>
      </c>
      <c r="I328" s="2268">
        <v>0</v>
      </c>
      <c r="J328" s="2268">
        <v>0</v>
      </c>
      <c r="K328" s="2268">
        <v>0</v>
      </c>
      <c r="L328" s="2267">
        <v>0</v>
      </c>
      <c r="M328" s="2268">
        <v>0</v>
      </c>
      <c r="N328" s="2267">
        <v>0</v>
      </c>
      <c r="O328" s="2268">
        <v>0</v>
      </c>
      <c r="P328" s="687">
        <v>0</v>
      </c>
      <c r="Q328" s="2207">
        <f t="shared" si="79"/>
        <v>0</v>
      </c>
    </row>
    <row r="329" spans="2:17" ht="15.75">
      <c r="B329" s="1304" t="s">
        <v>618</v>
      </c>
      <c r="C329" s="1867"/>
      <c r="D329" s="685" t="e">
        <f t="shared" si="72"/>
        <v>#DIV/0!</v>
      </c>
      <c r="E329" s="2266">
        <v>0</v>
      </c>
      <c r="F329" s="2267">
        <v>0</v>
      </c>
      <c r="G329" s="2268">
        <v>0</v>
      </c>
      <c r="H329" s="2267">
        <v>0</v>
      </c>
      <c r="I329" s="2268">
        <v>0</v>
      </c>
      <c r="J329" s="2268">
        <v>0</v>
      </c>
      <c r="K329" s="2268">
        <v>0</v>
      </c>
      <c r="L329" s="2267">
        <v>0</v>
      </c>
      <c r="M329" s="2268">
        <v>0</v>
      </c>
      <c r="N329" s="2267">
        <v>0</v>
      </c>
      <c r="O329" s="2268">
        <v>0</v>
      </c>
      <c r="P329" s="687">
        <v>0</v>
      </c>
      <c r="Q329" s="2207">
        <f t="shared" si="79"/>
        <v>0</v>
      </c>
    </row>
    <row r="330" spans="2:17" ht="16.5" thickBot="1">
      <c r="B330" s="2269" t="s">
        <v>619</v>
      </c>
      <c r="C330" s="2305"/>
      <c r="D330" s="685" t="e">
        <f t="shared" si="72"/>
        <v>#DIV/0!</v>
      </c>
      <c r="E330" s="2266">
        <v>0</v>
      </c>
      <c r="F330" s="2267">
        <v>0</v>
      </c>
      <c r="G330" s="2268">
        <v>0</v>
      </c>
      <c r="H330" s="2267">
        <v>0</v>
      </c>
      <c r="I330" s="2268">
        <v>0</v>
      </c>
      <c r="J330" s="2268">
        <v>0</v>
      </c>
      <c r="K330" s="2268">
        <v>0</v>
      </c>
      <c r="L330" s="2267">
        <v>0</v>
      </c>
      <c r="M330" s="2268">
        <v>0</v>
      </c>
      <c r="N330" s="2267">
        <v>0</v>
      </c>
      <c r="O330" s="2268">
        <v>0</v>
      </c>
      <c r="P330" s="687">
        <v>0</v>
      </c>
      <c r="Q330" s="2207">
        <f t="shared" si="79"/>
        <v>0</v>
      </c>
    </row>
    <row r="331" spans="2:17" ht="16.5" thickBot="1">
      <c r="B331" s="2225" t="s">
        <v>620</v>
      </c>
      <c r="C331" s="2226"/>
      <c r="D331" s="686" t="e">
        <f t="shared" si="72"/>
        <v>#DIV/0!</v>
      </c>
      <c r="E331" s="2228">
        <f>SUM(E326:E330)</f>
        <v>0</v>
      </c>
      <c r="F331" s="2228">
        <f t="shared" ref="F331:P331" si="80">SUM(F326:F330)</f>
        <v>0</v>
      </c>
      <c r="G331" s="2228">
        <f t="shared" si="80"/>
        <v>0</v>
      </c>
      <c r="H331" s="2228">
        <f t="shared" si="80"/>
        <v>0</v>
      </c>
      <c r="I331" s="2228">
        <f t="shared" si="80"/>
        <v>0</v>
      </c>
      <c r="J331" s="2228">
        <f t="shared" si="80"/>
        <v>0</v>
      </c>
      <c r="K331" s="2228">
        <f t="shared" si="80"/>
        <v>0</v>
      </c>
      <c r="L331" s="2228">
        <f t="shared" si="80"/>
        <v>0</v>
      </c>
      <c r="M331" s="2228">
        <f t="shared" si="80"/>
        <v>0</v>
      </c>
      <c r="N331" s="2228">
        <f t="shared" si="80"/>
        <v>0</v>
      </c>
      <c r="O331" s="2228">
        <f t="shared" si="80"/>
        <v>0</v>
      </c>
      <c r="P331" s="2228">
        <f t="shared" si="80"/>
        <v>0</v>
      </c>
      <c r="Q331" s="2228">
        <f t="shared" si="79"/>
        <v>0</v>
      </c>
    </row>
    <row r="332" spans="2:17" ht="15.75">
      <c r="B332" s="24" t="s">
        <v>621</v>
      </c>
      <c r="C332" s="2306"/>
      <c r="D332" s="685" t="e">
        <f t="shared" si="72"/>
        <v>#DIV/0!</v>
      </c>
      <c r="E332" s="2203"/>
      <c r="F332" s="2196"/>
      <c r="G332" s="2204"/>
      <c r="H332" s="2196"/>
      <c r="I332" s="2204"/>
      <c r="J332" s="2196"/>
      <c r="K332" s="2204"/>
      <c r="L332" s="2196"/>
      <c r="M332" s="2204"/>
      <c r="N332" s="2196"/>
      <c r="O332" s="2204"/>
      <c r="P332" s="2198"/>
      <c r="Q332" s="2207"/>
    </row>
    <row r="333" spans="2:17" ht="15.75">
      <c r="B333" s="2132" t="s">
        <v>1138</v>
      </c>
      <c r="C333" s="1867"/>
      <c r="D333" s="685" t="e">
        <f t="shared" si="72"/>
        <v>#DIV/0!</v>
      </c>
      <c r="E333" s="2266">
        <v>0</v>
      </c>
      <c r="F333" s="2267">
        <v>0</v>
      </c>
      <c r="G333" s="2268">
        <v>0</v>
      </c>
      <c r="H333" s="2267">
        <v>0</v>
      </c>
      <c r="I333" s="2268">
        <v>0</v>
      </c>
      <c r="J333" s="2268">
        <v>0</v>
      </c>
      <c r="K333" s="2268">
        <v>0</v>
      </c>
      <c r="L333" s="2267">
        <v>0</v>
      </c>
      <c r="M333" s="2268">
        <v>0</v>
      </c>
      <c r="N333" s="2267">
        <v>0</v>
      </c>
      <c r="O333" s="2268">
        <v>0</v>
      </c>
      <c r="P333" s="687">
        <v>0</v>
      </c>
      <c r="Q333" s="2207">
        <f t="shared" ref="Q333:Q338" si="81">SUM(E333:P333)</f>
        <v>0</v>
      </c>
    </row>
    <row r="334" spans="2:17" ht="15.75">
      <c r="B334" s="2132" t="s">
        <v>661</v>
      </c>
      <c r="C334" s="1867"/>
      <c r="D334" s="685" t="e">
        <f t="shared" si="72"/>
        <v>#DIV/0!</v>
      </c>
      <c r="E334" s="2266">
        <v>0</v>
      </c>
      <c r="F334" s="2267">
        <v>0</v>
      </c>
      <c r="G334" s="2268">
        <v>0</v>
      </c>
      <c r="H334" s="2267">
        <v>0</v>
      </c>
      <c r="I334" s="2268">
        <v>0</v>
      </c>
      <c r="J334" s="2268">
        <v>0</v>
      </c>
      <c r="K334" s="2268">
        <v>0</v>
      </c>
      <c r="L334" s="2267">
        <v>0</v>
      </c>
      <c r="M334" s="2268">
        <v>0</v>
      </c>
      <c r="N334" s="2267">
        <v>0</v>
      </c>
      <c r="O334" s="2268">
        <v>0</v>
      </c>
      <c r="P334" s="687">
        <v>0</v>
      </c>
      <c r="Q334" s="2207">
        <f t="shared" si="81"/>
        <v>0</v>
      </c>
    </row>
    <row r="335" spans="2:17" ht="15.75">
      <c r="B335" s="2132" t="s">
        <v>1139</v>
      </c>
      <c r="C335" s="1867"/>
      <c r="D335" s="685" t="e">
        <f t="shared" si="72"/>
        <v>#DIV/0!</v>
      </c>
      <c r="E335" s="2266">
        <v>0</v>
      </c>
      <c r="F335" s="2267">
        <v>0</v>
      </c>
      <c r="G335" s="2268">
        <v>0</v>
      </c>
      <c r="H335" s="2267">
        <v>0</v>
      </c>
      <c r="I335" s="2268">
        <v>0</v>
      </c>
      <c r="J335" s="2268">
        <v>0</v>
      </c>
      <c r="K335" s="2268">
        <v>0</v>
      </c>
      <c r="L335" s="2267">
        <v>0</v>
      </c>
      <c r="M335" s="2268">
        <v>0</v>
      </c>
      <c r="N335" s="2267">
        <v>0</v>
      </c>
      <c r="O335" s="2268">
        <v>0</v>
      </c>
      <c r="P335" s="687">
        <v>0</v>
      </c>
      <c r="Q335" s="2207">
        <f t="shared" si="81"/>
        <v>0</v>
      </c>
    </row>
    <row r="336" spans="2:17" ht="16.5" thickBot="1">
      <c r="B336" s="2310" t="s">
        <v>1140</v>
      </c>
      <c r="C336" s="2305"/>
      <c r="D336" s="685" t="e">
        <f t="shared" si="72"/>
        <v>#DIV/0!</v>
      </c>
      <c r="E336" s="2266">
        <v>0</v>
      </c>
      <c r="F336" s="2267">
        <v>0</v>
      </c>
      <c r="G336" s="2268">
        <v>0</v>
      </c>
      <c r="H336" s="2267">
        <v>0</v>
      </c>
      <c r="I336" s="2268">
        <v>0</v>
      </c>
      <c r="J336" s="2268">
        <v>0</v>
      </c>
      <c r="K336" s="2268">
        <v>0</v>
      </c>
      <c r="L336" s="2267">
        <v>0</v>
      </c>
      <c r="M336" s="2268">
        <v>0</v>
      </c>
      <c r="N336" s="2267">
        <v>0</v>
      </c>
      <c r="O336" s="2268">
        <v>0</v>
      </c>
      <c r="P336" s="687">
        <v>0</v>
      </c>
      <c r="Q336" s="2207">
        <f t="shared" si="81"/>
        <v>0</v>
      </c>
    </row>
    <row r="337" spans="2:17" ht="16.5" thickBot="1">
      <c r="B337" s="2225" t="s">
        <v>623</v>
      </c>
      <c r="C337" s="2226"/>
      <c r="D337" s="686" t="e">
        <f t="shared" si="72"/>
        <v>#DIV/0!</v>
      </c>
      <c r="E337" s="2228">
        <f t="shared" ref="E337:P337" si="82">SUM(E332:E336)</f>
        <v>0</v>
      </c>
      <c r="F337" s="2228">
        <f t="shared" si="82"/>
        <v>0</v>
      </c>
      <c r="G337" s="2228">
        <f t="shared" si="82"/>
        <v>0</v>
      </c>
      <c r="H337" s="2228">
        <f t="shared" si="82"/>
        <v>0</v>
      </c>
      <c r="I337" s="2228">
        <f t="shared" si="82"/>
        <v>0</v>
      </c>
      <c r="J337" s="2228">
        <f t="shared" si="82"/>
        <v>0</v>
      </c>
      <c r="K337" s="2228">
        <f t="shared" si="82"/>
        <v>0</v>
      </c>
      <c r="L337" s="2228">
        <f t="shared" si="82"/>
        <v>0</v>
      </c>
      <c r="M337" s="2228">
        <f t="shared" si="82"/>
        <v>0</v>
      </c>
      <c r="N337" s="2228">
        <f t="shared" si="82"/>
        <v>0</v>
      </c>
      <c r="O337" s="2228">
        <f t="shared" si="82"/>
        <v>0</v>
      </c>
      <c r="P337" s="2228">
        <f t="shared" si="82"/>
        <v>0</v>
      </c>
      <c r="Q337" s="2228">
        <f t="shared" si="81"/>
        <v>0</v>
      </c>
    </row>
    <row r="338" spans="2:17" ht="16.5" thickBot="1">
      <c r="B338" s="2312" t="s">
        <v>624</v>
      </c>
      <c r="C338" s="2313"/>
      <c r="D338" s="686" t="e">
        <f t="shared" si="72"/>
        <v>#DIV/0!</v>
      </c>
      <c r="E338" s="2228">
        <f t="shared" ref="E338:P338" si="83">SUM(E332:E336)</f>
        <v>0</v>
      </c>
      <c r="F338" s="2228">
        <f t="shared" si="83"/>
        <v>0</v>
      </c>
      <c r="G338" s="2228">
        <f t="shared" si="83"/>
        <v>0</v>
      </c>
      <c r="H338" s="2228">
        <f t="shared" si="83"/>
        <v>0</v>
      </c>
      <c r="I338" s="2228">
        <f t="shared" si="83"/>
        <v>0</v>
      </c>
      <c r="J338" s="2228">
        <f t="shared" si="83"/>
        <v>0</v>
      </c>
      <c r="K338" s="2228">
        <f t="shared" si="83"/>
        <v>0</v>
      </c>
      <c r="L338" s="2228">
        <f t="shared" si="83"/>
        <v>0</v>
      </c>
      <c r="M338" s="2228">
        <f t="shared" si="83"/>
        <v>0</v>
      </c>
      <c r="N338" s="2228">
        <f t="shared" si="83"/>
        <v>0</v>
      </c>
      <c r="O338" s="2228">
        <f t="shared" si="83"/>
        <v>0</v>
      </c>
      <c r="P338" s="2228">
        <f t="shared" si="83"/>
        <v>0</v>
      </c>
      <c r="Q338" s="2228">
        <f t="shared" si="81"/>
        <v>0</v>
      </c>
    </row>
    <row r="339" spans="2:17" ht="16.5" thickBot="1">
      <c r="B339" s="2225" t="s">
        <v>625</v>
      </c>
      <c r="C339" s="2315"/>
      <c r="D339" s="686" t="e">
        <f t="shared" si="72"/>
        <v>#DIV/0!</v>
      </c>
      <c r="E339" s="2228">
        <f t="shared" ref="E339:P339" si="84">SUM(E333:E337)</f>
        <v>0</v>
      </c>
      <c r="F339" s="2228">
        <f t="shared" si="84"/>
        <v>0</v>
      </c>
      <c r="G339" s="2228">
        <f t="shared" si="84"/>
        <v>0</v>
      </c>
      <c r="H339" s="2228">
        <f t="shared" si="84"/>
        <v>0</v>
      </c>
      <c r="I339" s="2228">
        <f t="shared" si="84"/>
        <v>0</v>
      </c>
      <c r="J339" s="2228">
        <f t="shared" si="84"/>
        <v>0</v>
      </c>
      <c r="K339" s="2228">
        <f t="shared" si="84"/>
        <v>0</v>
      </c>
      <c r="L339" s="2228">
        <f t="shared" si="84"/>
        <v>0</v>
      </c>
      <c r="M339" s="2228">
        <f t="shared" si="84"/>
        <v>0</v>
      </c>
      <c r="N339" s="2228">
        <f t="shared" si="84"/>
        <v>0</v>
      </c>
      <c r="O339" s="2228">
        <f t="shared" si="84"/>
        <v>0</v>
      </c>
      <c r="P339" s="2228">
        <f t="shared" si="84"/>
        <v>0</v>
      </c>
      <c r="Q339" s="2228">
        <f>SUM(E339:P339)</f>
        <v>0</v>
      </c>
    </row>
    <row r="340" spans="2:17" ht="16.5" thickBot="1">
      <c r="B340" s="2312" t="s">
        <v>626</v>
      </c>
      <c r="C340" s="2313"/>
      <c r="D340" s="686" t="e">
        <f t="shared" si="72"/>
        <v>#DIV/0!</v>
      </c>
      <c r="E340" s="2228">
        <f t="shared" ref="E340:P340" si="85">SUM(E334:E338)</f>
        <v>0</v>
      </c>
      <c r="F340" s="2228">
        <f t="shared" si="85"/>
        <v>0</v>
      </c>
      <c r="G340" s="2228">
        <f t="shared" si="85"/>
        <v>0</v>
      </c>
      <c r="H340" s="2228">
        <f t="shared" si="85"/>
        <v>0</v>
      </c>
      <c r="I340" s="2228">
        <f t="shared" si="85"/>
        <v>0</v>
      </c>
      <c r="J340" s="2228">
        <f t="shared" si="85"/>
        <v>0</v>
      </c>
      <c r="K340" s="2228">
        <f t="shared" si="85"/>
        <v>0</v>
      </c>
      <c r="L340" s="2228">
        <f t="shared" si="85"/>
        <v>0</v>
      </c>
      <c r="M340" s="2228">
        <f t="shared" si="85"/>
        <v>0</v>
      </c>
      <c r="N340" s="2228">
        <f t="shared" si="85"/>
        <v>0</v>
      </c>
      <c r="O340" s="2228">
        <f t="shared" si="85"/>
        <v>0</v>
      </c>
      <c r="P340" s="2228">
        <f t="shared" si="85"/>
        <v>0</v>
      </c>
      <c r="Q340" s="2228">
        <f>SUM(E340:P340)</f>
        <v>0</v>
      </c>
    </row>
    <row r="341" spans="2:17" ht="15.75">
      <c r="B341" s="24" t="s">
        <v>627</v>
      </c>
      <c r="C341" s="2196"/>
      <c r="D341" s="685" t="e">
        <f t="shared" si="72"/>
        <v>#DIV/0!</v>
      </c>
      <c r="E341" s="2203"/>
      <c r="F341" s="2196"/>
      <c r="G341" s="2204"/>
      <c r="H341" s="2196"/>
      <c r="I341" s="2204"/>
      <c r="J341" s="2196"/>
      <c r="K341" s="2204"/>
      <c r="L341" s="2196"/>
      <c r="M341" s="2204"/>
      <c r="N341" s="2196"/>
      <c r="O341" s="2204"/>
      <c r="P341" s="2198"/>
      <c r="Q341" s="2207"/>
    </row>
    <row r="342" spans="2:17" ht="15.75">
      <c r="B342" s="1304" t="s">
        <v>628</v>
      </c>
      <c r="D342" s="685" t="e">
        <f t="shared" si="72"/>
        <v>#DIV/0!</v>
      </c>
      <c r="E342" s="2266">
        <v>0</v>
      </c>
      <c r="F342" s="2266">
        <v>0</v>
      </c>
      <c r="G342" s="2266">
        <v>0</v>
      </c>
      <c r="H342" s="2266">
        <v>0</v>
      </c>
      <c r="I342" s="2266">
        <v>0</v>
      </c>
      <c r="J342" s="2266">
        <v>0</v>
      </c>
      <c r="K342" s="2266">
        <v>0</v>
      </c>
      <c r="L342" s="2266">
        <v>0</v>
      </c>
      <c r="M342" s="2266">
        <v>0</v>
      </c>
      <c r="N342" s="2266">
        <v>0</v>
      </c>
      <c r="O342" s="2266">
        <v>0</v>
      </c>
      <c r="P342" s="2266">
        <v>0</v>
      </c>
      <c r="Q342" s="2207">
        <f>SUM(E342:P342)</f>
        <v>0</v>
      </c>
    </row>
    <row r="343" spans="2:17" ht="15.75">
      <c r="B343" s="1304" t="s">
        <v>1144</v>
      </c>
      <c r="D343" s="685" t="e">
        <f t="shared" si="72"/>
        <v>#DIV/0!</v>
      </c>
      <c r="E343" s="2266">
        <v>0</v>
      </c>
      <c r="F343" s="2266">
        <v>0</v>
      </c>
      <c r="G343" s="2266">
        <v>0</v>
      </c>
      <c r="H343" s="2266">
        <v>0</v>
      </c>
      <c r="I343" s="2266">
        <v>0</v>
      </c>
      <c r="J343" s="2266">
        <v>0</v>
      </c>
      <c r="K343" s="2266">
        <v>0</v>
      </c>
      <c r="L343" s="2266">
        <v>0</v>
      </c>
      <c r="M343" s="2266">
        <v>0</v>
      </c>
      <c r="N343" s="2266">
        <v>0</v>
      </c>
      <c r="O343" s="2266">
        <v>0</v>
      </c>
      <c r="P343" s="2266">
        <v>0</v>
      </c>
      <c r="Q343" s="2207">
        <f>SUM(E343:P343)</f>
        <v>0</v>
      </c>
    </row>
    <row r="344" spans="2:17" ht="15.75">
      <c r="B344" s="1304" t="s">
        <v>630</v>
      </c>
      <c r="D344" s="685" t="e">
        <f t="shared" ref="D344:D360" si="86">SUM(Q344/$Q$121)</f>
        <v>#DIV/0!</v>
      </c>
      <c r="E344" s="2266">
        <v>0</v>
      </c>
      <c r="F344" s="2266">
        <v>0</v>
      </c>
      <c r="G344" s="2266">
        <v>0</v>
      </c>
      <c r="H344" s="2266">
        <v>0</v>
      </c>
      <c r="I344" s="2266">
        <v>0</v>
      </c>
      <c r="J344" s="2266">
        <v>0</v>
      </c>
      <c r="K344" s="2266">
        <v>0</v>
      </c>
      <c r="L344" s="2266">
        <v>0</v>
      </c>
      <c r="M344" s="2266">
        <v>0</v>
      </c>
      <c r="N344" s="2266">
        <v>0</v>
      </c>
      <c r="O344" s="2266">
        <v>0</v>
      </c>
      <c r="P344" s="2266">
        <v>0</v>
      </c>
      <c r="Q344" s="2207">
        <f>SUM(E344:P344)</f>
        <v>0</v>
      </c>
    </row>
    <row r="345" spans="2:17" ht="16.5" thickBot="1">
      <c r="B345" s="2269" t="s">
        <v>631</v>
      </c>
      <c r="C345" s="2135"/>
      <c r="D345" s="685" t="e">
        <f t="shared" si="86"/>
        <v>#DIV/0!</v>
      </c>
      <c r="E345" s="2266">
        <v>0</v>
      </c>
      <c r="F345" s="2266">
        <v>0</v>
      </c>
      <c r="G345" s="2266">
        <v>0</v>
      </c>
      <c r="H345" s="2266">
        <v>0</v>
      </c>
      <c r="I345" s="2266">
        <v>0</v>
      </c>
      <c r="J345" s="2266">
        <v>0</v>
      </c>
      <c r="K345" s="2266">
        <v>0</v>
      </c>
      <c r="L345" s="2266">
        <v>0</v>
      </c>
      <c r="M345" s="2266">
        <v>0</v>
      </c>
      <c r="N345" s="2266">
        <v>0</v>
      </c>
      <c r="O345" s="2266">
        <v>0</v>
      </c>
      <c r="P345" s="2266">
        <v>0</v>
      </c>
      <c r="Q345" s="2207">
        <f>SUM(E345:P345)</f>
        <v>0</v>
      </c>
    </row>
    <row r="346" spans="2:17" ht="16.5" thickBot="1">
      <c r="B346" s="2225" t="s">
        <v>632</v>
      </c>
      <c r="C346" s="2226"/>
      <c r="D346" s="686" t="e">
        <f t="shared" si="86"/>
        <v>#DIV/0!</v>
      </c>
      <c r="E346" s="2228">
        <f t="shared" ref="E346:P346" si="87">SUM(E342:E345)</f>
        <v>0</v>
      </c>
      <c r="F346" s="2228">
        <f t="shared" si="87"/>
        <v>0</v>
      </c>
      <c r="G346" s="2228">
        <f t="shared" si="87"/>
        <v>0</v>
      </c>
      <c r="H346" s="2228">
        <f t="shared" si="87"/>
        <v>0</v>
      </c>
      <c r="I346" s="2228">
        <f t="shared" si="87"/>
        <v>0</v>
      </c>
      <c r="J346" s="2228">
        <f t="shared" si="87"/>
        <v>0</v>
      </c>
      <c r="K346" s="2228">
        <f t="shared" si="87"/>
        <v>0</v>
      </c>
      <c r="L346" s="2228">
        <f t="shared" si="87"/>
        <v>0</v>
      </c>
      <c r="M346" s="2228">
        <f t="shared" si="87"/>
        <v>0</v>
      </c>
      <c r="N346" s="2228">
        <f t="shared" si="87"/>
        <v>0</v>
      </c>
      <c r="O346" s="2228">
        <f t="shared" si="87"/>
        <v>0</v>
      </c>
      <c r="P346" s="2228">
        <f t="shared" si="87"/>
        <v>0</v>
      </c>
      <c r="Q346" s="2228">
        <f>SUM(E346:P346)</f>
        <v>0</v>
      </c>
    </row>
    <row r="347" spans="2:17" ht="15.75">
      <c r="B347" s="26" t="s">
        <v>633</v>
      </c>
      <c r="D347" s="685" t="e">
        <f t="shared" si="86"/>
        <v>#DIV/0!</v>
      </c>
      <c r="E347" s="2206"/>
      <c r="G347" s="2131"/>
      <c r="I347" s="2131"/>
      <c r="K347" s="2131"/>
      <c r="M347" s="2131"/>
      <c r="O347" s="2131"/>
      <c r="P347" s="2129"/>
      <c r="Q347" s="2207"/>
    </row>
    <row r="348" spans="2:17" ht="15.75">
      <c r="B348" s="2132" t="s">
        <v>634</v>
      </c>
      <c r="D348" s="685" t="e">
        <f t="shared" si="86"/>
        <v>#DIV/0!</v>
      </c>
      <c r="E348" s="2266">
        <v>0</v>
      </c>
      <c r="F348" s="2266">
        <v>0</v>
      </c>
      <c r="G348" s="2266">
        <v>0</v>
      </c>
      <c r="H348" s="2266">
        <v>0</v>
      </c>
      <c r="I348" s="2266">
        <v>0</v>
      </c>
      <c r="J348" s="2266">
        <v>0</v>
      </c>
      <c r="K348" s="2266">
        <v>0</v>
      </c>
      <c r="L348" s="2266">
        <v>0</v>
      </c>
      <c r="M348" s="2266">
        <v>0</v>
      </c>
      <c r="N348" s="2266">
        <v>0</v>
      </c>
      <c r="O348" s="2266">
        <v>0</v>
      </c>
      <c r="P348" s="2266">
        <v>0</v>
      </c>
      <c r="Q348" s="2207">
        <f t="shared" ref="Q348:Q361" si="88">SUM(E348:P348)</f>
        <v>0</v>
      </c>
    </row>
    <row r="349" spans="2:17" ht="15.75">
      <c r="B349" s="2132" t="s">
        <v>635</v>
      </c>
      <c r="D349" s="685" t="e">
        <f t="shared" si="86"/>
        <v>#DIV/0!</v>
      </c>
      <c r="E349" s="2266">
        <v>0</v>
      </c>
      <c r="F349" s="2266">
        <v>0</v>
      </c>
      <c r="G349" s="2266">
        <v>0</v>
      </c>
      <c r="H349" s="2266">
        <v>0</v>
      </c>
      <c r="I349" s="2266">
        <v>0</v>
      </c>
      <c r="J349" s="2266">
        <v>0</v>
      </c>
      <c r="K349" s="2266">
        <v>0</v>
      </c>
      <c r="L349" s="2266">
        <v>0</v>
      </c>
      <c r="M349" s="2266">
        <v>0</v>
      </c>
      <c r="N349" s="2266">
        <v>0</v>
      </c>
      <c r="O349" s="2266">
        <v>0</v>
      </c>
      <c r="P349" s="2266">
        <v>0</v>
      </c>
      <c r="Q349" s="2207">
        <f t="shared" si="88"/>
        <v>0</v>
      </c>
    </row>
    <row r="350" spans="2:17" ht="15.75">
      <c r="B350" s="2132" t="s">
        <v>636</v>
      </c>
      <c r="D350" s="685" t="e">
        <f t="shared" si="86"/>
        <v>#DIV/0!</v>
      </c>
      <c r="E350" s="2266">
        <v>0</v>
      </c>
      <c r="F350" s="2266">
        <v>0</v>
      </c>
      <c r="G350" s="2266">
        <v>0</v>
      </c>
      <c r="H350" s="2266">
        <v>0</v>
      </c>
      <c r="I350" s="2266">
        <v>0</v>
      </c>
      <c r="J350" s="2266">
        <v>0</v>
      </c>
      <c r="K350" s="2266">
        <v>0</v>
      </c>
      <c r="L350" s="2266">
        <v>0</v>
      </c>
      <c r="M350" s="2266">
        <v>0</v>
      </c>
      <c r="N350" s="2266">
        <v>0</v>
      </c>
      <c r="O350" s="2266">
        <v>0</v>
      </c>
      <c r="P350" s="2266">
        <v>0</v>
      </c>
      <c r="Q350" s="2207">
        <f t="shared" si="88"/>
        <v>0</v>
      </c>
    </row>
    <row r="351" spans="2:17" ht="15.75">
      <c r="B351" s="2132" t="s">
        <v>637</v>
      </c>
      <c r="D351" s="685" t="e">
        <f t="shared" si="86"/>
        <v>#DIV/0!</v>
      </c>
      <c r="E351" s="2266">
        <v>0</v>
      </c>
      <c r="F351" s="2266">
        <v>0</v>
      </c>
      <c r="G351" s="2266">
        <v>0</v>
      </c>
      <c r="H351" s="2266">
        <v>0</v>
      </c>
      <c r="I351" s="2266">
        <v>0</v>
      </c>
      <c r="J351" s="2266">
        <v>0</v>
      </c>
      <c r="K351" s="2266">
        <v>0</v>
      </c>
      <c r="L351" s="2266">
        <v>0</v>
      </c>
      <c r="M351" s="2266">
        <v>0</v>
      </c>
      <c r="N351" s="2266">
        <v>0</v>
      </c>
      <c r="O351" s="2266">
        <v>0</v>
      </c>
      <c r="P351" s="2266">
        <v>0</v>
      </c>
      <c r="Q351" s="2207">
        <f t="shared" si="88"/>
        <v>0</v>
      </c>
    </row>
    <row r="352" spans="2:17" ht="15.75">
      <c r="B352" s="2132" t="s">
        <v>638</v>
      </c>
      <c r="D352" s="685" t="e">
        <f t="shared" si="86"/>
        <v>#DIV/0!</v>
      </c>
      <c r="E352" s="2266">
        <v>0</v>
      </c>
      <c r="F352" s="2266">
        <v>0</v>
      </c>
      <c r="G352" s="2266">
        <v>0</v>
      </c>
      <c r="H352" s="2266">
        <v>0</v>
      </c>
      <c r="I352" s="2266">
        <v>0</v>
      </c>
      <c r="J352" s="2266">
        <v>0</v>
      </c>
      <c r="K352" s="2266">
        <v>0</v>
      </c>
      <c r="L352" s="2266">
        <v>0</v>
      </c>
      <c r="M352" s="2266">
        <v>0</v>
      </c>
      <c r="N352" s="2266">
        <v>0</v>
      </c>
      <c r="O352" s="2266">
        <v>0</v>
      </c>
      <c r="P352" s="2266">
        <v>0</v>
      </c>
      <c r="Q352" s="2207">
        <f t="shared" si="88"/>
        <v>0</v>
      </c>
    </row>
    <row r="353" spans="2:17" ht="15.75">
      <c r="B353" s="2132" t="s">
        <v>639</v>
      </c>
      <c r="D353" s="685" t="e">
        <f t="shared" si="86"/>
        <v>#DIV/0!</v>
      </c>
      <c r="E353" s="2266">
        <v>0</v>
      </c>
      <c r="F353" s="2266">
        <v>0</v>
      </c>
      <c r="G353" s="2266">
        <v>0</v>
      </c>
      <c r="H353" s="2266">
        <v>0</v>
      </c>
      <c r="I353" s="2266">
        <v>0</v>
      </c>
      <c r="J353" s="2266">
        <v>0</v>
      </c>
      <c r="K353" s="2266">
        <v>0</v>
      </c>
      <c r="L353" s="2266">
        <v>0</v>
      </c>
      <c r="M353" s="2266">
        <v>0</v>
      </c>
      <c r="N353" s="2266">
        <v>0</v>
      </c>
      <c r="O353" s="2266">
        <v>0</v>
      </c>
      <c r="P353" s="2266">
        <v>0</v>
      </c>
      <c r="Q353" s="2207">
        <f t="shared" si="88"/>
        <v>0</v>
      </c>
    </row>
    <row r="354" spans="2:17" ht="15.75">
      <c r="B354" s="2132" t="s">
        <v>640</v>
      </c>
      <c r="D354" s="685" t="e">
        <f t="shared" si="86"/>
        <v>#DIV/0!</v>
      </c>
      <c r="E354" s="2266">
        <v>0</v>
      </c>
      <c r="F354" s="2266">
        <v>0</v>
      </c>
      <c r="G354" s="2266">
        <v>0</v>
      </c>
      <c r="H354" s="2266">
        <v>0</v>
      </c>
      <c r="I354" s="2266">
        <v>0</v>
      </c>
      <c r="J354" s="2266">
        <v>0</v>
      </c>
      <c r="K354" s="2266">
        <v>0</v>
      </c>
      <c r="L354" s="2266">
        <v>0</v>
      </c>
      <c r="M354" s="2266">
        <v>0</v>
      </c>
      <c r="N354" s="2266">
        <v>0</v>
      </c>
      <c r="O354" s="2266">
        <v>0</v>
      </c>
      <c r="P354" s="2266">
        <v>0</v>
      </c>
      <c r="Q354" s="2207">
        <f t="shared" si="88"/>
        <v>0</v>
      </c>
    </row>
    <row r="355" spans="2:17" ht="15.75">
      <c r="B355" s="2132" t="s">
        <v>641</v>
      </c>
      <c r="D355" s="685" t="e">
        <f t="shared" si="86"/>
        <v>#DIV/0!</v>
      </c>
      <c r="E355" s="2266">
        <v>0</v>
      </c>
      <c r="F355" s="2266">
        <v>0</v>
      </c>
      <c r="G355" s="2266">
        <v>0</v>
      </c>
      <c r="H355" s="2266">
        <v>0</v>
      </c>
      <c r="I355" s="2266">
        <v>0</v>
      </c>
      <c r="J355" s="2266">
        <v>0</v>
      </c>
      <c r="K355" s="2266">
        <v>0</v>
      </c>
      <c r="L355" s="2266">
        <v>0</v>
      </c>
      <c r="M355" s="2266">
        <v>0</v>
      </c>
      <c r="N355" s="2266">
        <v>0</v>
      </c>
      <c r="O355" s="2266">
        <v>0</v>
      </c>
      <c r="P355" s="2266">
        <v>0</v>
      </c>
      <c r="Q355" s="2207">
        <f t="shared" si="88"/>
        <v>0</v>
      </c>
    </row>
    <row r="356" spans="2:17" ht="15.75">
      <c r="B356" s="2132" t="s">
        <v>642</v>
      </c>
      <c r="D356" s="685" t="e">
        <f t="shared" si="86"/>
        <v>#DIV/0!</v>
      </c>
      <c r="E356" s="2266">
        <v>0</v>
      </c>
      <c r="F356" s="2266">
        <v>0</v>
      </c>
      <c r="G356" s="2266">
        <v>0</v>
      </c>
      <c r="H356" s="2266">
        <v>0</v>
      </c>
      <c r="I356" s="2266">
        <v>0</v>
      </c>
      <c r="J356" s="2266">
        <v>0</v>
      </c>
      <c r="K356" s="2266">
        <v>0</v>
      </c>
      <c r="L356" s="2266">
        <v>0</v>
      </c>
      <c r="M356" s="2266">
        <v>0</v>
      </c>
      <c r="N356" s="2266">
        <v>0</v>
      </c>
      <c r="O356" s="2266">
        <v>0</v>
      </c>
      <c r="P356" s="2266">
        <v>0</v>
      </c>
      <c r="Q356" s="2207">
        <f t="shared" si="88"/>
        <v>0</v>
      </c>
    </row>
    <row r="357" spans="2:17" ht="15.75">
      <c r="B357" s="2132" t="s">
        <v>643</v>
      </c>
      <c r="D357" s="685" t="e">
        <f t="shared" si="86"/>
        <v>#DIV/0!</v>
      </c>
      <c r="E357" s="2266">
        <v>0</v>
      </c>
      <c r="F357" s="2266">
        <v>0</v>
      </c>
      <c r="G357" s="2266">
        <v>0</v>
      </c>
      <c r="H357" s="2266">
        <v>0</v>
      </c>
      <c r="I357" s="2266">
        <v>0</v>
      </c>
      <c r="J357" s="2266">
        <v>0</v>
      </c>
      <c r="K357" s="2266">
        <v>0</v>
      </c>
      <c r="L357" s="2266">
        <v>0</v>
      </c>
      <c r="M357" s="2266">
        <v>0</v>
      </c>
      <c r="N357" s="2266">
        <v>0</v>
      </c>
      <c r="O357" s="2266">
        <v>0</v>
      </c>
      <c r="P357" s="2266">
        <v>0</v>
      </c>
      <c r="Q357" s="2207">
        <f t="shared" si="88"/>
        <v>0</v>
      </c>
    </row>
    <row r="358" spans="2:17" ht="15.75">
      <c r="B358" s="2132" t="s">
        <v>644</v>
      </c>
      <c r="D358" s="685" t="e">
        <f t="shared" si="86"/>
        <v>#DIV/0!</v>
      </c>
      <c r="E358" s="2266">
        <v>0</v>
      </c>
      <c r="F358" s="2266">
        <v>0</v>
      </c>
      <c r="G358" s="2266">
        <v>0</v>
      </c>
      <c r="H358" s="2266">
        <v>0</v>
      </c>
      <c r="I358" s="2266">
        <v>0</v>
      </c>
      <c r="J358" s="2266">
        <v>0</v>
      </c>
      <c r="K358" s="2266">
        <v>0</v>
      </c>
      <c r="L358" s="2266">
        <v>0</v>
      </c>
      <c r="M358" s="2266">
        <v>0</v>
      </c>
      <c r="N358" s="2266">
        <v>0</v>
      </c>
      <c r="O358" s="2266">
        <v>0</v>
      </c>
      <c r="P358" s="2266">
        <v>0</v>
      </c>
      <c r="Q358" s="2207">
        <f t="shared" si="88"/>
        <v>0</v>
      </c>
    </row>
    <row r="359" spans="2:17" ht="15.75">
      <c r="B359" s="2132" t="s">
        <v>645</v>
      </c>
      <c r="D359" s="685" t="e">
        <f t="shared" si="86"/>
        <v>#DIV/0!</v>
      </c>
      <c r="E359" s="2266">
        <v>0</v>
      </c>
      <c r="F359" s="2266">
        <v>0</v>
      </c>
      <c r="G359" s="2266">
        <v>0</v>
      </c>
      <c r="H359" s="2266">
        <v>0</v>
      </c>
      <c r="I359" s="2266">
        <v>0</v>
      </c>
      <c r="J359" s="2266">
        <v>0</v>
      </c>
      <c r="K359" s="2266">
        <v>0</v>
      </c>
      <c r="L359" s="2266">
        <v>0</v>
      </c>
      <c r="M359" s="2266">
        <v>0</v>
      </c>
      <c r="N359" s="2266">
        <v>0</v>
      </c>
      <c r="O359" s="2266">
        <v>0</v>
      </c>
      <c r="P359" s="2266">
        <v>0</v>
      </c>
      <c r="Q359" s="2207">
        <f t="shared" si="88"/>
        <v>0</v>
      </c>
    </row>
    <row r="360" spans="2:17" ht="16.5" thickBot="1">
      <c r="B360" s="2132" t="s">
        <v>646</v>
      </c>
      <c r="D360" s="685" t="e">
        <f t="shared" si="86"/>
        <v>#DIV/0!</v>
      </c>
      <c r="E360" s="2266">
        <v>0</v>
      </c>
      <c r="F360" s="2266">
        <v>0</v>
      </c>
      <c r="G360" s="2266">
        <v>0</v>
      </c>
      <c r="H360" s="2266">
        <v>0</v>
      </c>
      <c r="I360" s="2266">
        <v>0</v>
      </c>
      <c r="J360" s="2266">
        <v>0</v>
      </c>
      <c r="K360" s="2266">
        <v>0</v>
      </c>
      <c r="L360" s="2266">
        <v>0</v>
      </c>
      <c r="M360" s="2266">
        <v>0</v>
      </c>
      <c r="N360" s="2266">
        <v>0</v>
      </c>
      <c r="O360" s="2266">
        <v>0</v>
      </c>
      <c r="P360" s="2266">
        <v>0</v>
      </c>
      <c r="Q360" s="2207">
        <f t="shared" si="88"/>
        <v>0</v>
      </c>
    </row>
    <row r="361" spans="2:17" ht="16.5" thickBot="1">
      <c r="B361" s="2225" t="s">
        <v>647</v>
      </c>
      <c r="C361" s="2226"/>
      <c r="D361" s="686" t="e">
        <f>SUM(Q361/$Q$121)</f>
        <v>#DIV/0!</v>
      </c>
      <c r="E361" s="2228">
        <f t="shared" ref="E361:P361" si="89">SUM(E348:E360)</f>
        <v>0</v>
      </c>
      <c r="F361" s="2228">
        <f t="shared" si="89"/>
        <v>0</v>
      </c>
      <c r="G361" s="2228">
        <f t="shared" si="89"/>
        <v>0</v>
      </c>
      <c r="H361" s="2228">
        <f t="shared" si="89"/>
        <v>0</v>
      </c>
      <c r="I361" s="2228">
        <f t="shared" si="89"/>
        <v>0</v>
      </c>
      <c r="J361" s="2228">
        <f t="shared" si="89"/>
        <v>0</v>
      </c>
      <c r="K361" s="2228">
        <f t="shared" si="89"/>
        <v>0</v>
      </c>
      <c r="L361" s="2228">
        <f t="shared" si="89"/>
        <v>0</v>
      </c>
      <c r="M361" s="2228">
        <f t="shared" si="89"/>
        <v>0</v>
      </c>
      <c r="N361" s="2228">
        <f t="shared" si="89"/>
        <v>0</v>
      </c>
      <c r="O361" s="2228">
        <f t="shared" si="89"/>
        <v>0</v>
      </c>
      <c r="P361" s="2228">
        <f t="shared" si="89"/>
        <v>0</v>
      </c>
      <c r="Q361" s="2228">
        <f t="shared" si="88"/>
        <v>0</v>
      </c>
    </row>
    <row r="362" spans="2:17" ht="16.5" thickBot="1">
      <c r="B362" s="24"/>
      <c r="C362" s="2196"/>
      <c r="D362" s="2202"/>
      <c r="E362" s="2203"/>
      <c r="F362" s="2196"/>
      <c r="G362" s="2204"/>
      <c r="H362" s="2196"/>
      <c r="I362" s="2204"/>
      <c r="J362" s="2196"/>
      <c r="K362" s="2204"/>
      <c r="L362" s="2196"/>
      <c r="M362" s="2204"/>
      <c r="N362" s="2196"/>
      <c r="O362" s="2204"/>
      <c r="P362" s="2198"/>
      <c r="Q362" s="2207"/>
    </row>
    <row r="363" spans="2:17" ht="18.75" thickBot="1">
      <c r="B363" s="532" t="s">
        <v>648</v>
      </c>
      <c r="C363" s="533"/>
      <c r="D363" s="688"/>
      <c r="E363" s="2316">
        <f t="shared" ref="E363:P363" si="90">+((E$104+E$95+E$96+E$97+E$98+E$89+E$82+E$76+E$11+E$16+E$34+E$40+$E312))</f>
        <v>0</v>
      </c>
      <c r="F363" s="2316">
        <f t="shared" si="90"/>
        <v>0</v>
      </c>
      <c r="G363" s="2316">
        <f t="shared" si="90"/>
        <v>0</v>
      </c>
      <c r="H363" s="2316">
        <f t="shared" si="90"/>
        <v>0</v>
      </c>
      <c r="I363" s="2316">
        <f t="shared" si="90"/>
        <v>0</v>
      </c>
      <c r="J363" s="2316">
        <f t="shared" si="90"/>
        <v>0</v>
      </c>
      <c r="K363" s="2316">
        <f t="shared" si="90"/>
        <v>0</v>
      </c>
      <c r="L363" s="2316">
        <f t="shared" si="90"/>
        <v>0</v>
      </c>
      <c r="M363" s="2316">
        <f t="shared" si="90"/>
        <v>0</v>
      </c>
      <c r="N363" s="2316">
        <f t="shared" si="90"/>
        <v>0</v>
      </c>
      <c r="O363" s="2316">
        <f t="shared" si="90"/>
        <v>0</v>
      </c>
      <c r="P363" s="2316">
        <f t="shared" si="90"/>
        <v>0</v>
      </c>
      <c r="Q363" s="2317">
        <f>+((Q$104+Q$95+Q$96+Q$97+Q$98+Q$89+Q$82+Q$76++Q314+Q$11+Q$16+Q$34+Q$40+$E312))</f>
        <v>0</v>
      </c>
    </row>
    <row r="364" spans="2:17" ht="16.5" thickBot="1">
      <c r="B364" s="2318" t="s">
        <v>649</v>
      </c>
      <c r="C364" s="2319"/>
      <c r="D364" s="688"/>
      <c r="E364" s="2316">
        <v>0</v>
      </c>
      <c r="F364" s="2316">
        <v>0</v>
      </c>
      <c r="G364" s="2316">
        <v>0</v>
      </c>
      <c r="H364" s="2316">
        <v>0</v>
      </c>
      <c r="I364" s="2316">
        <v>0</v>
      </c>
      <c r="J364" s="2316">
        <v>0</v>
      </c>
      <c r="K364" s="2316">
        <v>0</v>
      </c>
      <c r="L364" s="2316">
        <v>0</v>
      </c>
      <c r="M364" s="2316">
        <v>0</v>
      </c>
      <c r="N364" s="2316">
        <v>0</v>
      </c>
      <c r="O364" s="2316">
        <v>0</v>
      </c>
      <c r="P364" s="2316">
        <v>0</v>
      </c>
      <c r="Q364" s="2320">
        <f>SUM(E364:P364)</f>
        <v>0</v>
      </c>
    </row>
    <row r="365" spans="2:17" ht="18.75" thickBot="1">
      <c r="B365" s="2321" t="s">
        <v>650</v>
      </c>
      <c r="C365" s="2322"/>
      <c r="D365" s="688" t="e">
        <f>SUM(Q365/$Q$123)</f>
        <v>#DIV/0!</v>
      </c>
      <c r="E365" s="2316">
        <f>+(E363-E364)</f>
        <v>0</v>
      </c>
      <c r="F365" s="2316">
        <f t="shared" ref="F365:Q365" si="91">+(F363-F364)</f>
        <v>0</v>
      </c>
      <c r="G365" s="2316">
        <f t="shared" si="91"/>
        <v>0</v>
      </c>
      <c r="H365" s="2316">
        <f t="shared" si="91"/>
        <v>0</v>
      </c>
      <c r="I365" s="2316">
        <f t="shared" si="91"/>
        <v>0</v>
      </c>
      <c r="J365" s="2316">
        <f t="shared" si="91"/>
        <v>0</v>
      </c>
      <c r="K365" s="2316">
        <f t="shared" si="91"/>
        <v>0</v>
      </c>
      <c r="L365" s="2316">
        <f t="shared" si="91"/>
        <v>0</v>
      </c>
      <c r="M365" s="2316">
        <f t="shared" si="91"/>
        <v>0</v>
      </c>
      <c r="N365" s="2316">
        <f t="shared" si="91"/>
        <v>0</v>
      </c>
      <c r="O365" s="2316">
        <f t="shared" si="91"/>
        <v>0</v>
      </c>
      <c r="P365" s="2316">
        <f t="shared" si="91"/>
        <v>0</v>
      </c>
      <c r="Q365" s="2316">
        <f t="shared" si="91"/>
        <v>0</v>
      </c>
    </row>
    <row r="366" spans="2:17" ht="18.75" thickBot="1">
      <c r="B366" s="710" t="s">
        <v>695</v>
      </c>
      <c r="C366" s="711"/>
      <c r="D366" s="712"/>
      <c r="E366" s="713" t="str">
        <f>+'Mktg 8 - Lead Plan by Month'!J223</f>
        <v>5)</v>
      </c>
      <c r="F366" s="713" t="str">
        <f>+'Mktg 8 - Lead Plan by Month'!K223</f>
        <v xml:space="preserve"># of Approved Sales Closures to Meet Goal </v>
      </c>
      <c r="G366" s="713">
        <f>+'Mktg 8 - Lead Plan by Month'!L223</f>
        <v>0</v>
      </c>
      <c r="H366" s="713">
        <f>+'Mktg 8 - Lead Plan by Month'!M223</f>
        <v>0</v>
      </c>
      <c r="I366" s="713">
        <f>+'Mktg 8 - Lead Plan by Month'!N223</f>
        <v>0</v>
      </c>
      <c r="J366" s="713">
        <f>+'Mktg 8 - Lead Plan by Month'!O223</f>
        <v>0</v>
      </c>
      <c r="K366" s="713">
        <f>+'Mktg 8 - Lead Plan by Month'!P223</f>
        <v>0</v>
      </c>
      <c r="L366" s="713">
        <f>+'Mktg 8 - Lead Plan by Month'!Q223</f>
        <v>0</v>
      </c>
      <c r="M366" s="713">
        <f>+'Mktg 8 - Lead Plan by Month'!R223</f>
        <v>0</v>
      </c>
      <c r="N366" s="713">
        <f>+'Mktg 8 - Lead Plan by Month'!S223</f>
        <v>0</v>
      </c>
      <c r="O366" s="713">
        <f>+'Mktg 8 - Lead Plan by Month'!T223</f>
        <v>0</v>
      </c>
      <c r="P366" s="713">
        <f>+'Mktg 8 - Lead Plan by Month'!U223</f>
        <v>0</v>
      </c>
      <c r="Q366" s="713">
        <f>SUM(E366:P366)</f>
        <v>0</v>
      </c>
    </row>
  </sheetData>
  <phoneticPr fontId="0" type="noConversion"/>
  <pageMargins left="0.75" right="0.75" top="1" bottom="1" header="0.5" footer="0.5"/>
  <pageSetup orientation="portrait" horizontalDpi="300" verticalDpi="300"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C3EB-CEC3-4B05-9BCD-51A7F298CB61}">
  <dimension ref="A2:J56"/>
  <sheetViews>
    <sheetView zoomScaleNormal="100" workbookViewId="0"/>
  </sheetViews>
  <sheetFormatPr defaultRowHeight="12.75"/>
  <cols>
    <col min="1" max="1" width="4.140625" style="977" customWidth="1"/>
    <col min="2" max="2" width="67.5703125" style="977" customWidth="1"/>
    <col min="3" max="3" width="8.42578125" style="977" bestFit="1" customWidth="1"/>
    <col min="4" max="4" width="22.5703125" style="977" customWidth="1"/>
    <col min="5" max="5" width="2" style="977" hidden="1" customWidth="1"/>
    <col min="6" max="6" width="23.42578125" style="977" customWidth="1"/>
    <col min="7" max="7" width="24.7109375" style="977" customWidth="1"/>
    <col min="8" max="8" width="23.85546875" style="977" customWidth="1"/>
    <col min="9" max="9" width="19.42578125" style="977" customWidth="1"/>
    <col min="10" max="16384" width="9.140625" style="977"/>
  </cols>
  <sheetData>
    <row r="2" spans="1:10" ht="20.25">
      <c r="A2" s="4"/>
      <c r="B2" s="15" t="s">
        <v>1573</v>
      </c>
      <c r="C2" s="4"/>
      <c r="D2" s="4"/>
      <c r="E2" s="4"/>
      <c r="F2" s="4"/>
      <c r="G2" s="4"/>
      <c r="H2" s="4"/>
      <c r="I2" s="4"/>
      <c r="J2" s="4"/>
    </row>
    <row r="3" spans="1:10" ht="30">
      <c r="A3" s="4"/>
      <c r="B3" s="1415" t="s">
        <v>1572</v>
      </c>
      <c r="C3" s="4"/>
      <c r="D3" s="4"/>
      <c r="E3" s="4"/>
      <c r="F3" s="4"/>
      <c r="G3" s="4"/>
      <c r="H3" s="4"/>
      <c r="I3" s="4"/>
      <c r="J3" s="4"/>
    </row>
    <row r="4" spans="1:10" ht="13.5" thickBot="1">
      <c r="A4" s="4"/>
      <c r="B4" s="4"/>
      <c r="C4" s="4"/>
      <c r="D4" s="4"/>
      <c r="E4" s="4"/>
      <c r="F4" s="4"/>
      <c r="G4" s="4"/>
      <c r="H4" s="4"/>
      <c r="I4" s="4"/>
      <c r="J4" s="4"/>
    </row>
    <row r="5" spans="1:10" ht="27" thickBot="1">
      <c r="A5" s="4"/>
      <c r="B5" s="1979" t="s">
        <v>1571</v>
      </c>
      <c r="C5" s="1980"/>
      <c r="D5" s="1980"/>
      <c r="E5" s="1980"/>
      <c r="F5" s="1980"/>
      <c r="G5" s="1980"/>
      <c r="H5" s="1980"/>
      <c r="I5" s="1981"/>
      <c r="J5" s="4"/>
    </row>
    <row r="6" spans="1:10" ht="18.75" thickBot="1">
      <c r="A6" s="307"/>
      <c r="B6" s="2343"/>
      <c r="C6" s="1414" t="s">
        <v>1570</v>
      </c>
      <c r="D6" s="1413" t="s">
        <v>1569</v>
      </c>
      <c r="E6" s="1412" t="s">
        <v>1568</v>
      </c>
      <c r="F6" s="1411" t="s">
        <v>1567</v>
      </c>
      <c r="G6" s="1410" t="s">
        <v>1566</v>
      </c>
      <c r="H6" s="1410" t="s">
        <v>1565</v>
      </c>
      <c r="I6" s="1409" t="s">
        <v>1564</v>
      </c>
      <c r="J6" s="307"/>
    </row>
    <row r="7" spans="1:10" ht="18">
      <c r="A7" s="4"/>
      <c r="B7" s="2344" t="s">
        <v>1574</v>
      </c>
      <c r="C7" s="1408"/>
      <c r="D7" s="1407"/>
      <c r="E7" s="1406">
        <v>0</v>
      </c>
      <c r="F7" s="1405">
        <v>4000</v>
      </c>
      <c r="G7" s="1405">
        <v>4000</v>
      </c>
      <c r="H7" s="1405">
        <v>4000</v>
      </c>
      <c r="I7" s="1404">
        <v>4000</v>
      </c>
      <c r="J7" s="4"/>
    </row>
    <row r="8" spans="1:10" ht="18">
      <c r="A8" s="4"/>
      <c r="B8" s="2345" t="s">
        <v>1563</v>
      </c>
      <c r="C8" s="1348"/>
      <c r="D8" s="1337"/>
      <c r="E8" s="1403">
        <v>0</v>
      </c>
      <c r="F8" s="1402">
        <v>600</v>
      </c>
      <c r="G8" s="1402">
        <v>600</v>
      </c>
      <c r="H8" s="1402">
        <v>600</v>
      </c>
      <c r="I8" s="1401">
        <v>600</v>
      </c>
      <c r="J8" s="4"/>
    </row>
    <row r="9" spans="1:10" ht="18">
      <c r="A9" s="4"/>
      <c r="B9" s="2345"/>
      <c r="C9" s="1348"/>
      <c r="D9" s="1337"/>
      <c r="E9" s="1403">
        <v>0</v>
      </c>
      <c r="F9" s="1402">
        <v>0</v>
      </c>
      <c r="G9" s="1402">
        <v>0</v>
      </c>
      <c r="H9" s="1402">
        <v>0</v>
      </c>
      <c r="I9" s="1401">
        <v>0</v>
      </c>
      <c r="J9" s="4"/>
    </row>
    <row r="10" spans="1:10" ht="18.75" thickBot="1">
      <c r="A10" s="4"/>
      <c r="B10" s="2346"/>
      <c r="C10" s="1393"/>
      <c r="D10" s="1392"/>
      <c r="E10" s="1391">
        <v>0</v>
      </c>
      <c r="F10" s="1390">
        <v>0</v>
      </c>
      <c r="G10" s="1390">
        <v>0</v>
      </c>
      <c r="H10" s="1390">
        <v>0</v>
      </c>
      <c r="I10" s="1389">
        <v>0</v>
      </c>
      <c r="J10" s="4"/>
    </row>
    <row r="11" spans="1:10" ht="18.75" thickBot="1">
      <c r="A11" s="4"/>
      <c r="B11" s="2347" t="s">
        <v>1562</v>
      </c>
      <c r="C11" s="1364"/>
      <c r="D11" s="1400"/>
      <c r="E11" s="1399">
        <f>SUM(E7:E10)</f>
        <v>0</v>
      </c>
      <c r="F11" s="1399">
        <f>SUM(F7:F10)</f>
        <v>4600</v>
      </c>
      <c r="G11" s="1399">
        <f>SUM(G7:G10)</f>
        <v>4600</v>
      </c>
      <c r="H11" s="1399">
        <f>SUM(H7:H10)</f>
        <v>4600</v>
      </c>
      <c r="I11" s="1398">
        <f>SUM(I7:I10)</f>
        <v>4600</v>
      </c>
      <c r="J11" s="4"/>
    </row>
    <row r="12" spans="1:10" ht="18">
      <c r="A12" s="4"/>
      <c r="B12" s="2348" t="s">
        <v>1561</v>
      </c>
      <c r="C12" s="1397"/>
      <c r="D12" s="1340"/>
      <c r="E12" s="1396">
        <v>0</v>
      </c>
      <c r="F12" s="1395">
        <v>400</v>
      </c>
      <c r="G12" s="1395">
        <v>400</v>
      </c>
      <c r="H12" s="1395">
        <v>400</v>
      </c>
      <c r="I12" s="1394">
        <v>400</v>
      </c>
      <c r="J12" s="4"/>
    </row>
    <row r="13" spans="1:10" ht="18.75" thickBot="1">
      <c r="A13" s="4"/>
      <c r="B13" s="2346" t="s">
        <v>1560</v>
      </c>
      <c r="C13" s="1393"/>
      <c r="D13" s="1392"/>
      <c r="E13" s="1391">
        <v>0</v>
      </c>
      <c r="F13" s="1390">
        <v>0</v>
      </c>
      <c r="G13" s="1390">
        <v>0</v>
      </c>
      <c r="H13" s="1390">
        <v>0</v>
      </c>
      <c r="I13" s="1389">
        <v>0</v>
      </c>
      <c r="J13" s="4"/>
    </row>
    <row r="14" spans="1:10" ht="18.75" thickBot="1">
      <c r="A14" s="4"/>
      <c r="B14" s="2349" t="s">
        <v>1551</v>
      </c>
      <c r="C14" s="1388"/>
      <c r="D14" s="1387">
        <v>0</v>
      </c>
      <c r="E14" s="2350">
        <f>+$D$14*SUM(E11:E13)</f>
        <v>0</v>
      </c>
      <c r="F14" s="2350">
        <f>+$D$14*SUM(F11:F13)</f>
        <v>0</v>
      </c>
      <c r="G14" s="2350">
        <f>+$D$14*SUM(G11:G13)</f>
        <v>0</v>
      </c>
      <c r="H14" s="2350">
        <f>+$D$14*SUM(H11:H13)</f>
        <v>0</v>
      </c>
      <c r="I14" s="2351">
        <f>+$D$14*SUM(I11:I13)</f>
        <v>0</v>
      </c>
      <c r="J14" s="4"/>
    </row>
    <row r="15" spans="1:10" ht="18.75" thickBot="1">
      <c r="A15" s="4"/>
      <c r="B15" s="2347" t="s">
        <v>1559</v>
      </c>
      <c r="C15" s="1386"/>
      <c r="D15" s="1385"/>
      <c r="E15" s="2352">
        <f>SUM(E11:E14)</f>
        <v>0</v>
      </c>
      <c r="F15" s="2352">
        <f>SUM(F11:F14)</f>
        <v>5000</v>
      </c>
      <c r="G15" s="2352">
        <f>SUM(G11:G14)</f>
        <v>5000</v>
      </c>
      <c r="H15" s="2352">
        <f>SUM(H11:H14)</f>
        <v>5000</v>
      </c>
      <c r="I15" s="2353">
        <f>SUM(I11:I14)</f>
        <v>5000</v>
      </c>
      <c r="J15" s="4"/>
    </row>
    <row r="16" spans="1:10" ht="18.75" thickBot="1">
      <c r="A16" s="4"/>
      <c r="B16" s="2354"/>
      <c r="C16" s="1384"/>
      <c r="D16" s="1383"/>
      <c r="E16" s="1382"/>
      <c r="F16" s="1382"/>
      <c r="G16" s="1382"/>
      <c r="H16" s="1382"/>
      <c r="I16" s="1381"/>
      <c r="J16" s="4"/>
    </row>
    <row r="17" spans="1:10" ht="18">
      <c r="A17" s="4"/>
      <c r="B17" s="2355" t="s">
        <v>1558</v>
      </c>
      <c r="C17" s="1348"/>
      <c r="D17" s="1337"/>
      <c r="E17" s="1376">
        <v>100</v>
      </c>
      <c r="F17" s="1350">
        <v>0</v>
      </c>
      <c r="G17" s="1350">
        <v>0</v>
      </c>
      <c r="H17" s="1350">
        <v>0</v>
      </c>
      <c r="I17" s="1350">
        <v>0</v>
      </c>
      <c r="J17" s="4"/>
    </row>
    <row r="18" spans="1:10" ht="18">
      <c r="A18" s="4"/>
      <c r="B18" s="2345" t="s">
        <v>1557</v>
      </c>
      <c r="C18" s="1348"/>
      <c r="D18" s="1337"/>
      <c r="E18" s="1376">
        <v>0</v>
      </c>
      <c r="F18" s="1350">
        <v>200</v>
      </c>
      <c r="G18" s="1350">
        <v>200</v>
      </c>
      <c r="H18" s="1350">
        <v>200</v>
      </c>
      <c r="I18" s="1350">
        <v>200</v>
      </c>
      <c r="J18" s="4"/>
    </row>
    <row r="19" spans="1:10" ht="18">
      <c r="A19" s="4"/>
      <c r="B19" s="2356" t="s">
        <v>1556</v>
      </c>
      <c r="C19" s="1380"/>
      <c r="D19" s="1379"/>
      <c r="E19" s="1378">
        <v>0</v>
      </c>
      <c r="F19" s="1377">
        <v>250</v>
      </c>
      <c r="G19" s="1377">
        <v>250</v>
      </c>
      <c r="H19" s="1377">
        <v>250</v>
      </c>
      <c r="I19" s="1377">
        <v>250</v>
      </c>
      <c r="J19" s="4"/>
    </row>
    <row r="20" spans="1:10" ht="18">
      <c r="A20" s="4"/>
      <c r="B20" s="2345" t="s">
        <v>1555</v>
      </c>
      <c r="C20" s="1348"/>
      <c r="D20" s="1337"/>
      <c r="E20" s="1376">
        <v>40</v>
      </c>
      <c r="F20" s="1350">
        <v>215</v>
      </c>
      <c r="G20" s="1350">
        <v>215</v>
      </c>
      <c r="H20" s="1350">
        <v>215</v>
      </c>
      <c r="I20" s="1350">
        <v>215</v>
      </c>
      <c r="J20" s="4"/>
    </row>
    <row r="21" spans="1:10" ht="18">
      <c r="A21" s="4"/>
      <c r="B21" s="2345" t="s">
        <v>1554</v>
      </c>
      <c r="C21" s="1348"/>
      <c r="D21" s="1337"/>
      <c r="E21" s="1376">
        <v>40</v>
      </c>
      <c r="F21" s="1350">
        <v>300</v>
      </c>
      <c r="G21" s="1350">
        <v>250</v>
      </c>
      <c r="H21" s="1350">
        <v>250</v>
      </c>
      <c r="I21" s="1350">
        <v>250</v>
      </c>
      <c r="J21" s="4"/>
    </row>
    <row r="22" spans="1:10" ht="18">
      <c r="A22" s="4"/>
      <c r="B22" s="2345" t="s">
        <v>1553</v>
      </c>
      <c r="C22" s="1348"/>
      <c r="D22" s="1337"/>
      <c r="E22" s="1376">
        <v>0</v>
      </c>
      <c r="F22" s="1350">
        <v>200</v>
      </c>
      <c r="G22" s="1350">
        <v>200</v>
      </c>
      <c r="H22" s="1350">
        <v>200</v>
      </c>
      <c r="I22" s="1349">
        <v>200</v>
      </c>
      <c r="J22" s="4"/>
    </row>
    <row r="23" spans="1:10" ht="18">
      <c r="A23" s="4"/>
      <c r="B23" s="2345"/>
      <c r="C23" s="1348"/>
      <c r="D23" s="1337"/>
      <c r="E23" s="1376">
        <v>0</v>
      </c>
      <c r="F23" s="1350">
        <v>0</v>
      </c>
      <c r="G23" s="1350">
        <v>0</v>
      </c>
      <c r="H23" s="1350">
        <v>0</v>
      </c>
      <c r="I23" s="1349">
        <v>0</v>
      </c>
      <c r="J23" s="4"/>
    </row>
    <row r="24" spans="1:10" ht="18">
      <c r="A24" s="4"/>
      <c r="B24" s="2345"/>
      <c r="C24" s="1348"/>
      <c r="D24" s="1337"/>
      <c r="E24" s="1376">
        <v>20</v>
      </c>
      <c r="F24" s="1350">
        <v>0</v>
      </c>
      <c r="G24" s="1350">
        <v>0</v>
      </c>
      <c r="H24" s="1350">
        <v>0</v>
      </c>
      <c r="I24" s="1349">
        <v>0</v>
      </c>
      <c r="J24" s="4"/>
    </row>
    <row r="25" spans="1:10" ht="18.75" thickBot="1">
      <c r="A25" s="4"/>
      <c r="B25" s="2357"/>
      <c r="C25" s="1375"/>
      <c r="D25" s="1374"/>
      <c r="E25" s="1373">
        <v>0</v>
      </c>
      <c r="F25" s="1372">
        <v>0</v>
      </c>
      <c r="G25" s="1372">
        <v>0</v>
      </c>
      <c r="H25" s="1372">
        <v>0</v>
      </c>
      <c r="I25" s="1371">
        <v>0</v>
      </c>
      <c r="J25" s="4"/>
    </row>
    <row r="26" spans="1:10" ht="18.75" thickBot="1">
      <c r="A26" s="4"/>
      <c r="B26" s="2358" t="s">
        <v>1552</v>
      </c>
      <c r="C26" s="1370"/>
      <c r="D26" s="1369"/>
      <c r="E26" s="1368">
        <f>SUM(E17:E25)</f>
        <v>200</v>
      </c>
      <c r="F26" s="1368">
        <f>SUM(F17:F25)</f>
        <v>1165</v>
      </c>
      <c r="G26" s="1368">
        <f>SUM(G17:G25)</f>
        <v>1115</v>
      </c>
      <c r="H26" s="1368">
        <f>SUM(H17:H25)</f>
        <v>1115</v>
      </c>
      <c r="I26" s="1367">
        <f>SUM(I17:I25)</f>
        <v>1115</v>
      </c>
      <c r="J26" s="4"/>
    </row>
    <row r="27" spans="1:10" ht="18.75" thickBot="1">
      <c r="A27" s="4"/>
      <c r="B27" s="2359" t="s">
        <v>1551</v>
      </c>
      <c r="C27" s="1366"/>
      <c r="D27" s="1365">
        <v>0</v>
      </c>
      <c r="E27" s="2360">
        <f>+$D$27*SUM(E17:E25)</f>
        <v>0</v>
      </c>
      <c r="F27" s="2360">
        <f>+$D$27*SUM(F17:F25)</f>
        <v>0</v>
      </c>
      <c r="G27" s="2360">
        <f>+$D$27*SUM(G17:G25)</f>
        <v>0</v>
      </c>
      <c r="H27" s="2360">
        <f>+$D$27*SUM(H17:H25)</f>
        <v>0</v>
      </c>
      <c r="I27" s="2361">
        <f>+$D$27*SUM(I17:I25)</f>
        <v>0</v>
      </c>
      <c r="J27" s="4"/>
    </row>
    <row r="28" spans="1:10" ht="18.75" thickBot="1">
      <c r="A28" s="4"/>
      <c r="B28" s="2347" t="s">
        <v>1550</v>
      </c>
      <c r="C28" s="1364"/>
      <c r="D28" s="1363"/>
      <c r="E28" s="2352">
        <f>SUM(E26:E27)</f>
        <v>200</v>
      </c>
      <c r="F28" s="2352">
        <f>SUM(F26:F27)</f>
        <v>1165</v>
      </c>
      <c r="G28" s="2352">
        <f>SUM(G26:G27)</f>
        <v>1115</v>
      </c>
      <c r="H28" s="2352">
        <f>SUM(H26:H27)</f>
        <v>1115</v>
      </c>
      <c r="I28" s="2353">
        <f>SUM(I26)</f>
        <v>1115</v>
      </c>
      <c r="J28" s="4"/>
    </row>
    <row r="29" spans="1:10" ht="18.75" thickBot="1">
      <c r="A29" s="4"/>
      <c r="B29" s="2362"/>
      <c r="C29" s="381"/>
      <c r="D29" s="1362"/>
      <c r="E29" s="1359"/>
      <c r="F29" s="1359"/>
      <c r="G29" s="1359"/>
      <c r="H29" s="1359"/>
      <c r="I29" s="1358"/>
      <c r="J29" s="4"/>
    </row>
    <row r="30" spans="1:10" ht="18.75" thickBot="1">
      <c r="A30" s="4"/>
      <c r="B30" s="2362"/>
      <c r="C30" s="1361" t="s">
        <v>1549</v>
      </c>
      <c r="D30" s="1360" t="s">
        <v>1548</v>
      </c>
      <c r="E30" s="1359"/>
      <c r="F30" s="1359"/>
      <c r="G30" s="1359"/>
      <c r="H30" s="1359"/>
      <c r="I30" s="1358"/>
      <c r="J30" s="4"/>
    </row>
    <row r="31" spans="1:10" ht="18">
      <c r="A31" s="4"/>
      <c r="B31" s="2355" t="s">
        <v>1547</v>
      </c>
      <c r="C31" s="1357">
        <v>20</v>
      </c>
      <c r="D31" s="1356">
        <v>55</v>
      </c>
      <c r="E31" s="1353">
        <f>+$C$31*$D$31</f>
        <v>1100</v>
      </c>
      <c r="F31" s="1355">
        <f>+($C31*$D31)</f>
        <v>1100</v>
      </c>
      <c r="G31" s="1355">
        <f>+($C31*$D31)</f>
        <v>1100</v>
      </c>
      <c r="H31" s="1355">
        <f>+($C31*$D31)</f>
        <v>1100</v>
      </c>
      <c r="I31" s="1355">
        <f>+($C31*$D31)</f>
        <v>1100</v>
      </c>
      <c r="J31" s="4"/>
    </row>
    <row r="32" spans="1:10" ht="18">
      <c r="A32" s="4"/>
      <c r="B32" s="2345" t="s">
        <v>1546</v>
      </c>
      <c r="C32" s="1352">
        <v>0</v>
      </c>
      <c r="D32" s="1354">
        <v>0</v>
      </c>
      <c r="E32" s="1353">
        <f>+$C$32*$D$32</f>
        <v>0</v>
      </c>
      <c r="F32" s="1350">
        <v>0</v>
      </c>
      <c r="G32" s="1350">
        <v>0</v>
      </c>
      <c r="H32" s="1350">
        <v>0</v>
      </c>
      <c r="I32" s="1349">
        <v>0</v>
      </c>
      <c r="J32" s="4"/>
    </row>
    <row r="33" spans="1:10" ht="18">
      <c r="A33" s="4"/>
      <c r="B33" s="2345" t="s">
        <v>1545</v>
      </c>
      <c r="C33" s="1352">
        <v>0</v>
      </c>
      <c r="D33" s="1351">
        <v>0</v>
      </c>
      <c r="E33" s="1350">
        <f>+$C$33*$D$33</f>
        <v>0</v>
      </c>
      <c r="F33" s="1350">
        <v>0</v>
      </c>
      <c r="G33" s="1350">
        <v>0</v>
      </c>
      <c r="H33" s="1350">
        <v>0</v>
      </c>
      <c r="I33" s="1349">
        <v>0</v>
      </c>
      <c r="J33" s="4"/>
    </row>
    <row r="34" spans="1:10" ht="18">
      <c r="A34" s="4"/>
      <c r="B34" s="2345" t="s">
        <v>1544</v>
      </c>
      <c r="C34" s="1352">
        <v>0</v>
      </c>
      <c r="D34" s="1351">
        <v>0</v>
      </c>
      <c r="E34" s="1350">
        <f>+$C$34*$D$34</f>
        <v>0</v>
      </c>
      <c r="F34" s="1350">
        <v>0</v>
      </c>
      <c r="G34" s="1350">
        <v>0</v>
      </c>
      <c r="H34" s="1350">
        <v>0</v>
      </c>
      <c r="I34" s="1349">
        <v>0</v>
      </c>
      <c r="J34" s="4"/>
    </row>
    <row r="35" spans="1:10" ht="18">
      <c r="A35" s="4"/>
      <c r="B35" s="2345" t="s">
        <v>1543</v>
      </c>
      <c r="C35" s="1348"/>
      <c r="D35" s="1337"/>
      <c r="E35" s="1353">
        <f>SUM(E31:E34)</f>
        <v>1100</v>
      </c>
      <c r="F35" s="1337">
        <f>SUM(F31:F34)</f>
        <v>1100</v>
      </c>
      <c r="G35" s="1337">
        <f>SUM(G31:G34)</f>
        <v>1100</v>
      </c>
      <c r="H35" s="1337">
        <f>SUM(H31:H34)</f>
        <v>1100</v>
      </c>
      <c r="I35" s="1337">
        <f>SUM(I31:I34)</f>
        <v>1100</v>
      </c>
      <c r="J35" s="4"/>
    </row>
    <row r="36" spans="1:10" ht="18.75" thickBot="1">
      <c r="A36" s="4"/>
      <c r="B36" s="2363" t="s">
        <v>1542</v>
      </c>
      <c r="C36" s="1347"/>
      <c r="D36" s="1346"/>
      <c r="E36" s="2364">
        <f>E35*0.24</f>
        <v>264</v>
      </c>
      <c r="F36" s="2364">
        <f>F35*0.3</f>
        <v>330</v>
      </c>
      <c r="G36" s="2364">
        <f>G35*0.3</f>
        <v>330</v>
      </c>
      <c r="H36" s="2364">
        <f>H35*0.3</f>
        <v>330</v>
      </c>
      <c r="I36" s="2365">
        <f>I35*0.3</f>
        <v>330</v>
      </c>
      <c r="J36" s="4"/>
    </row>
    <row r="37" spans="1:10" ht="18.75" thickBot="1">
      <c r="A37" s="4"/>
      <c r="B37" s="2366" t="s">
        <v>1541</v>
      </c>
      <c r="C37" s="1345"/>
      <c r="D37" s="1344"/>
      <c r="E37" s="1343"/>
      <c r="F37" s="1343">
        <f>SUM(F35:F36)</f>
        <v>1430</v>
      </c>
      <c r="G37" s="1343">
        <f>SUM(G35:G36)</f>
        <v>1430</v>
      </c>
      <c r="H37" s="1343">
        <f>SUM(H35:H36)</f>
        <v>1430</v>
      </c>
      <c r="I37" s="1342">
        <f>SUM(I35:I36)</f>
        <v>1430</v>
      </c>
      <c r="J37" s="4"/>
    </row>
    <row r="38" spans="1:10" ht="18">
      <c r="A38" s="4"/>
      <c r="B38" s="2348" t="s">
        <v>1540</v>
      </c>
      <c r="C38" s="1341"/>
      <c r="D38" s="1340"/>
      <c r="E38" s="2367">
        <v>50</v>
      </c>
      <c r="F38" s="2368">
        <v>75</v>
      </c>
      <c r="G38" s="2368">
        <v>75</v>
      </c>
      <c r="H38" s="2368">
        <v>75</v>
      </c>
      <c r="I38" s="2369">
        <v>75</v>
      </c>
      <c r="J38" s="4"/>
    </row>
    <row r="39" spans="1:10" ht="18">
      <c r="A39" s="4"/>
      <c r="B39" s="2345" t="s">
        <v>1539</v>
      </c>
      <c r="C39" s="1339"/>
      <c r="D39" s="1337"/>
      <c r="E39" s="1376">
        <v>0</v>
      </c>
      <c r="F39" s="1350">
        <v>0</v>
      </c>
      <c r="G39" s="1350">
        <v>0</v>
      </c>
      <c r="H39" s="1350">
        <v>0</v>
      </c>
      <c r="I39" s="1349">
        <v>0</v>
      </c>
      <c r="J39" s="4"/>
    </row>
    <row r="40" spans="1:10" ht="18">
      <c r="A40" s="4"/>
      <c r="B40" s="2345" t="s">
        <v>1538</v>
      </c>
      <c r="C40" s="1338"/>
      <c r="D40" s="1337"/>
      <c r="E40" s="1376">
        <v>40</v>
      </c>
      <c r="F40" s="1350">
        <v>400</v>
      </c>
      <c r="G40" s="1350">
        <v>400</v>
      </c>
      <c r="H40" s="1350">
        <v>400</v>
      </c>
      <c r="I40" s="1349">
        <v>400</v>
      </c>
      <c r="J40" s="4"/>
    </row>
    <row r="41" spans="1:10" ht="18">
      <c r="A41" s="4"/>
      <c r="B41" s="2345" t="s">
        <v>1537</v>
      </c>
      <c r="C41" s="1338"/>
      <c r="D41" s="1337"/>
      <c r="E41" s="1376"/>
      <c r="F41" s="1350">
        <v>1000</v>
      </c>
      <c r="G41" s="1350">
        <v>1000</v>
      </c>
      <c r="H41" s="1350">
        <v>1000</v>
      </c>
      <c r="I41" s="1349">
        <v>1000</v>
      </c>
      <c r="J41" s="4"/>
    </row>
    <row r="42" spans="1:10" ht="18">
      <c r="A42" s="4"/>
      <c r="B42" s="2345" t="s">
        <v>1536</v>
      </c>
      <c r="C42" s="1338"/>
      <c r="D42" s="1337"/>
      <c r="E42" s="1376"/>
      <c r="F42" s="1350">
        <v>0</v>
      </c>
      <c r="G42" s="1350">
        <v>0</v>
      </c>
      <c r="H42" s="1350">
        <v>0</v>
      </c>
      <c r="I42" s="1349">
        <v>0</v>
      </c>
      <c r="J42" s="4"/>
    </row>
    <row r="43" spans="1:10" ht="18">
      <c r="A43" s="4"/>
      <c r="B43" s="2345" t="s">
        <v>1535</v>
      </c>
      <c r="C43" s="1338"/>
      <c r="D43" s="1337"/>
      <c r="E43" s="1376"/>
      <c r="F43" s="1350">
        <v>250</v>
      </c>
      <c r="G43" s="1350">
        <v>250</v>
      </c>
      <c r="H43" s="1350">
        <v>250</v>
      </c>
      <c r="I43" s="1349">
        <v>250</v>
      </c>
      <c r="J43" s="4"/>
    </row>
    <row r="44" spans="1:10" ht="18">
      <c r="A44" s="4"/>
      <c r="B44" s="2345" t="s">
        <v>1534</v>
      </c>
      <c r="C44" s="1338"/>
      <c r="D44" s="1337"/>
      <c r="E44" s="1376"/>
      <c r="F44" s="1350">
        <v>250</v>
      </c>
      <c r="G44" s="1350">
        <v>250</v>
      </c>
      <c r="H44" s="1350">
        <v>250</v>
      </c>
      <c r="I44" s="1349">
        <v>250</v>
      </c>
      <c r="J44" s="4"/>
    </row>
    <row r="45" spans="1:10" ht="18">
      <c r="A45" s="4"/>
      <c r="B45" s="2345" t="s">
        <v>1533</v>
      </c>
      <c r="C45" s="1338"/>
      <c r="D45" s="1337"/>
      <c r="E45" s="1376">
        <v>75</v>
      </c>
      <c r="F45" s="1350">
        <v>50</v>
      </c>
      <c r="G45" s="1350">
        <v>50</v>
      </c>
      <c r="H45" s="1350">
        <v>50</v>
      </c>
      <c r="I45" s="1349">
        <v>50</v>
      </c>
      <c r="J45" s="4"/>
    </row>
    <row r="46" spans="1:10" ht="18">
      <c r="A46" s="4"/>
      <c r="B46" s="2370" t="s">
        <v>1532</v>
      </c>
      <c r="C46" s="1336"/>
      <c r="D46" s="1336"/>
      <c r="E46" s="1335"/>
      <c r="F46" s="1334">
        <f>SUM(F38:F45)</f>
        <v>2025</v>
      </c>
      <c r="G46" s="1334">
        <f>SUM(G38:G45)</f>
        <v>2025</v>
      </c>
      <c r="H46" s="1334">
        <f>SUM(H38:H45)</f>
        <v>2025</v>
      </c>
      <c r="I46" s="1333">
        <f>SUM(I38:I45)</f>
        <v>2025</v>
      </c>
      <c r="J46" s="4"/>
    </row>
    <row r="47" spans="1:10" ht="26.25">
      <c r="A47" s="4"/>
      <c r="B47" s="2371" t="s">
        <v>1531</v>
      </c>
      <c r="C47" s="1332"/>
      <c r="D47" s="1594">
        <f>'Next Year''s Budget - Set Goals'!$AH$38</f>
        <v>2168.444791395611</v>
      </c>
      <c r="E47" s="1320"/>
      <c r="F47" s="1320"/>
      <c r="G47" s="1320"/>
      <c r="H47" s="1320"/>
      <c r="I47" s="1319"/>
      <c r="J47" s="4"/>
    </row>
    <row r="48" spans="1:10" ht="18">
      <c r="A48" s="4"/>
      <c r="B48" s="2372"/>
      <c r="C48" s="1331"/>
      <c r="D48" s="1330"/>
      <c r="E48" s="1320"/>
      <c r="F48" s="1320"/>
      <c r="G48" s="1320"/>
      <c r="H48" s="1320"/>
      <c r="I48" s="1319"/>
      <c r="J48" s="4"/>
    </row>
    <row r="49" spans="1:10" ht="20.25">
      <c r="A49" s="4"/>
      <c r="B49" s="2373" t="s">
        <v>1530</v>
      </c>
      <c r="C49" s="1329"/>
      <c r="D49" s="1328"/>
      <c r="E49" s="1327"/>
      <c r="F49" s="1326">
        <f>SUM($D$47+F15+F28+F37+F46)</f>
        <v>11788.44479139561</v>
      </c>
      <c r="G49" s="1326">
        <f>SUM($D$47+G46+G28+G15+G37)</f>
        <v>11738.44479139561</v>
      </c>
      <c r="H49" s="1326">
        <f>SUM($D$47+H46+H28+H15+H37)</f>
        <v>11738.44479139561</v>
      </c>
      <c r="I49" s="1326">
        <f>SUM($D$47+I46+I28+I15+I37)</f>
        <v>11738.44479139561</v>
      </c>
      <c r="J49" s="4"/>
    </row>
    <row r="50" spans="1:10" ht="20.25">
      <c r="A50" s="4"/>
      <c r="B50" s="2374" t="s">
        <v>1529</v>
      </c>
      <c r="C50" s="1325"/>
      <c r="D50" s="1324">
        <v>500</v>
      </c>
      <c r="E50" s="1320"/>
      <c r="F50" s="1320"/>
      <c r="G50" s="1320"/>
      <c r="H50" s="1320"/>
      <c r="I50" s="1319"/>
      <c r="J50" s="4"/>
    </row>
    <row r="51" spans="1:10" ht="21" thickBot="1">
      <c r="A51" s="4"/>
      <c r="B51" s="2375" t="s">
        <v>1528</v>
      </c>
      <c r="C51" s="1323"/>
      <c r="D51" s="1322">
        <v>2500</v>
      </c>
      <c r="E51" s="1320"/>
      <c r="F51" s="1320"/>
      <c r="G51" s="1320"/>
      <c r="H51" s="1320"/>
      <c r="I51" s="1319"/>
      <c r="J51" s="4"/>
    </row>
    <row r="52" spans="1:10" ht="18">
      <c r="A52" s="4"/>
      <c r="B52" s="2376"/>
      <c r="C52" s="630"/>
      <c r="D52" s="1321"/>
      <c r="E52" s="1320"/>
      <c r="F52" s="1320"/>
      <c r="G52" s="1320"/>
      <c r="H52" s="1320"/>
      <c r="I52" s="1319"/>
      <c r="J52" s="4"/>
    </row>
    <row r="53" spans="1:10" ht="26.25">
      <c r="A53" s="4"/>
      <c r="B53" s="2377" t="s">
        <v>1527</v>
      </c>
      <c r="C53" s="1318"/>
      <c r="D53" s="1317"/>
      <c r="E53" s="1316"/>
      <c r="F53" s="1316">
        <f>SUM(F49+$D$50+$D$51)</f>
        <v>14788.44479139561</v>
      </c>
      <c r="G53" s="1316">
        <f>SUM(G49+$D$50+$D$51)</f>
        <v>14738.44479139561</v>
      </c>
      <c r="H53" s="1316">
        <f>SUM(H49+$D$50+$D$51)</f>
        <v>14738.44479139561</v>
      </c>
      <c r="I53" s="1316">
        <f>SUM(I49+$D$50+$D$51)</f>
        <v>14738.44479139561</v>
      </c>
      <c r="J53" s="4"/>
    </row>
    <row r="54" spans="1:10" ht="23.25">
      <c r="A54" s="4"/>
      <c r="B54" s="1314" t="s">
        <v>1526</v>
      </c>
      <c r="C54" s="548"/>
      <c r="D54" s="548"/>
      <c r="E54" s="548"/>
      <c r="F54" s="1315">
        <f>+($D$51/F53)</f>
        <v>0.16905090665480793</v>
      </c>
      <c r="G54" s="1315">
        <f>+($D$51/G53)</f>
        <v>0.16962440986036156</v>
      </c>
      <c r="H54" s="1315">
        <f>+($D$51/H53)</f>
        <v>0.16962440986036156</v>
      </c>
      <c r="I54" s="1315">
        <f>+($D$51/I53)</f>
        <v>0.16962440986036156</v>
      </c>
      <c r="J54" s="4"/>
    </row>
    <row r="55" spans="1:10" ht="23.25">
      <c r="B55" s="1314" t="s">
        <v>1525</v>
      </c>
      <c r="C55" s="548"/>
      <c r="D55" s="548"/>
      <c r="E55" s="548"/>
      <c r="F55" s="1313">
        <f>SUM(F15+F28+F37+F46)</f>
        <v>9620</v>
      </c>
      <c r="G55" s="1313">
        <f>SUM(G15+G28+G37+G46)</f>
        <v>9570</v>
      </c>
      <c r="H55" s="1313">
        <f>SUM(H15+H28+H37+H46)</f>
        <v>9570</v>
      </c>
      <c r="I55" s="1313">
        <f>SUM(I15+I28+I37+I46)</f>
        <v>9570</v>
      </c>
    </row>
    <row r="56" spans="1:10" ht="24" thickBot="1">
      <c r="B56" s="1312" t="s">
        <v>1524</v>
      </c>
      <c r="C56" s="29"/>
      <c r="D56" s="29"/>
      <c r="E56" s="29"/>
      <c r="F56" s="1311">
        <f>+(F53-F55)/1</f>
        <v>5168.4447913956101</v>
      </c>
      <c r="G56" s="1311">
        <f>+(G53-G55)/1</f>
        <v>5168.4447913956101</v>
      </c>
      <c r="H56" s="1311">
        <f>+(H53-H55)/1</f>
        <v>5168.4447913956101</v>
      </c>
      <c r="I56" s="1311">
        <f>+(I53-I55)/1</f>
        <v>5168.4447913956101</v>
      </c>
    </row>
  </sheetData>
  <mergeCells count="1">
    <mergeCell ref="B5:I5"/>
  </mergeCells>
  <pageMargins left="0.75" right="0.75" top="1" bottom="1" header="0.5" footer="0.5"/>
  <pageSetup orientation="landscape" horizontalDpi="4294967292"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CC240"/>
  <sheetViews>
    <sheetView zoomScaleNormal="100" workbookViewId="0"/>
  </sheetViews>
  <sheetFormatPr defaultRowHeight="12.75"/>
  <cols>
    <col min="1" max="1" width="3.5703125" customWidth="1"/>
    <col min="4" max="4" width="17.7109375" customWidth="1"/>
    <col min="5" max="5" width="23.28515625" customWidth="1"/>
    <col min="6" max="6" width="21" bestFit="1" customWidth="1"/>
    <col min="7" max="7" width="1.85546875" customWidth="1"/>
    <col min="8" max="8" width="2" customWidth="1"/>
    <col min="9" max="9" width="32" customWidth="1"/>
    <col min="10" max="10" width="15.85546875" customWidth="1"/>
    <col min="11" max="11" width="20.7109375" customWidth="1"/>
    <col min="12" max="12" width="17.28515625" customWidth="1"/>
    <col min="13" max="13" width="22" bestFit="1" customWidth="1"/>
    <col min="14" max="14" width="16.140625" bestFit="1" customWidth="1"/>
    <col min="15" max="15" width="20.7109375" customWidth="1"/>
    <col min="16" max="16" width="17.85546875" customWidth="1"/>
    <col min="17" max="17" width="18.42578125" customWidth="1"/>
    <col min="18" max="18" width="20" customWidth="1"/>
    <col min="19" max="19" width="22" bestFit="1" customWidth="1"/>
    <col min="20" max="20" width="15.7109375" bestFit="1" customWidth="1"/>
    <col min="21" max="21" width="19.85546875" customWidth="1"/>
    <col min="22" max="22" width="19" customWidth="1"/>
    <col min="23" max="23" width="18.7109375" customWidth="1"/>
    <col min="24" max="24" width="17.7109375" customWidth="1"/>
    <col min="25" max="25" width="11.28515625" customWidth="1"/>
    <col min="27" max="27" width="31.140625" customWidth="1"/>
    <col min="28" max="28" width="15.42578125" customWidth="1"/>
    <col min="30" max="30" width="30.85546875" customWidth="1"/>
    <col min="31" max="31" width="13.28515625" bestFit="1" customWidth="1"/>
    <col min="32" max="32" width="12" bestFit="1" customWidth="1"/>
    <col min="33" max="33" width="15.28515625" customWidth="1"/>
    <col min="34" max="34" width="12" bestFit="1" customWidth="1"/>
    <col min="35" max="35" width="14.28515625" customWidth="1"/>
    <col min="36" max="42" width="12" bestFit="1" customWidth="1"/>
    <col min="43" max="43" width="14.7109375" customWidth="1"/>
    <col min="44" max="47" width="12" bestFit="1" customWidth="1"/>
    <col min="48" max="81" width="12.85546875" bestFit="1" customWidth="1"/>
  </cols>
  <sheetData>
    <row r="1" spans="2:81" ht="13.5" thickBot="1">
      <c r="B1" s="578"/>
      <c r="C1" s="579"/>
      <c r="D1" s="579"/>
      <c r="E1" s="579"/>
      <c r="F1" s="579"/>
    </row>
    <row r="2" spans="2:81" ht="15.75" thickBot="1">
      <c r="B2" s="580" t="s">
        <v>427</v>
      </c>
      <c r="C2" s="581"/>
      <c r="D2" s="581"/>
      <c r="E2" s="581"/>
      <c r="F2" s="581"/>
      <c r="I2" s="924" t="s">
        <v>919</v>
      </c>
      <c r="J2" s="583" t="s">
        <v>182</v>
      </c>
      <c r="K2" s="583" t="s">
        <v>183</v>
      </c>
      <c r="L2" s="583" t="s">
        <v>184</v>
      </c>
      <c r="M2" s="583" t="s">
        <v>402</v>
      </c>
      <c r="N2" s="583" t="s">
        <v>186</v>
      </c>
      <c r="O2" s="583" t="s">
        <v>403</v>
      </c>
      <c r="P2" s="583" t="s">
        <v>404</v>
      </c>
      <c r="Q2" s="583" t="s">
        <v>189</v>
      </c>
      <c r="R2" s="583" t="s">
        <v>491</v>
      </c>
      <c r="S2" s="583" t="s">
        <v>191</v>
      </c>
      <c r="T2" s="584" t="s">
        <v>192</v>
      </c>
      <c r="U2" s="585" t="s">
        <v>193</v>
      </c>
      <c r="V2" s="586" t="s">
        <v>196</v>
      </c>
      <c r="X2" s="580" t="s">
        <v>427</v>
      </c>
      <c r="Y2" s="581"/>
      <c r="Z2" s="581"/>
      <c r="AA2" s="581"/>
      <c r="AB2" s="581"/>
      <c r="AD2" s="835"/>
      <c r="AE2" s="836"/>
      <c r="AF2" s="837"/>
      <c r="AG2" s="837"/>
      <c r="AH2" s="838"/>
      <c r="AI2" s="836"/>
      <c r="AJ2" s="837"/>
      <c r="AK2" s="837"/>
      <c r="AL2" s="838"/>
      <c r="AM2" s="836"/>
      <c r="AN2" s="837"/>
      <c r="AO2" s="837"/>
      <c r="AP2" s="837"/>
      <c r="AQ2" s="838"/>
      <c r="AR2" s="836"/>
      <c r="AS2" s="837"/>
      <c r="AT2" s="837"/>
      <c r="AU2" s="838"/>
      <c r="AV2" s="836"/>
      <c r="AW2" s="837"/>
      <c r="AX2" s="837"/>
      <c r="AY2" s="838"/>
      <c r="AZ2" s="836"/>
      <c r="BA2" s="837"/>
      <c r="BB2" s="837"/>
      <c r="BC2" s="838"/>
      <c r="BD2" s="836"/>
      <c r="BE2" s="837"/>
      <c r="BF2" s="837"/>
      <c r="BG2" s="838"/>
      <c r="BH2" s="836"/>
      <c r="BI2" s="837"/>
      <c r="BJ2" s="837"/>
      <c r="BK2" s="837"/>
      <c r="BL2" s="838"/>
      <c r="BM2" s="836"/>
      <c r="BN2" s="837"/>
      <c r="BO2" s="837"/>
      <c r="BP2" s="837"/>
      <c r="BQ2" s="838"/>
      <c r="BR2" s="836"/>
      <c r="BS2" s="837"/>
      <c r="BT2" s="837"/>
      <c r="BU2" s="838"/>
      <c r="BV2" s="836"/>
      <c r="BW2" s="837"/>
      <c r="BX2" s="837"/>
      <c r="BY2" s="838"/>
      <c r="BZ2" s="836"/>
      <c r="CA2" s="837"/>
      <c r="CB2" s="837"/>
      <c r="CC2" s="838"/>
    </row>
    <row r="3" spans="2:81" ht="27" thickBot="1">
      <c r="B3" s="587" t="s">
        <v>443</v>
      </c>
      <c r="C3" s="588"/>
      <c r="D3" s="588"/>
      <c r="E3" s="588"/>
      <c r="F3" s="588"/>
      <c r="I3" s="381" t="s">
        <v>0</v>
      </c>
      <c r="J3" s="589">
        <f>+F5</f>
        <v>0</v>
      </c>
      <c r="K3" s="589">
        <f>+F25</f>
        <v>0</v>
      </c>
      <c r="L3" s="589">
        <f>+F46</f>
        <v>0</v>
      </c>
      <c r="M3" s="590">
        <f>+F66</f>
        <v>0</v>
      </c>
      <c r="N3" s="590">
        <f>+F85</f>
        <v>0</v>
      </c>
      <c r="O3" s="590">
        <f>+F106</f>
        <v>0</v>
      </c>
      <c r="P3" s="591">
        <f>+F126</f>
        <v>0</v>
      </c>
      <c r="Q3" s="591">
        <f>+F145</f>
        <v>0</v>
      </c>
      <c r="R3" s="591">
        <f>+F166</f>
        <v>0</v>
      </c>
      <c r="S3" s="591">
        <f>+F186</f>
        <v>0</v>
      </c>
      <c r="T3" s="591">
        <f>+F205</f>
        <v>15000</v>
      </c>
      <c r="U3" s="592">
        <f>+F226</f>
        <v>0</v>
      </c>
      <c r="V3" s="593">
        <f>SUM(J3:U3)</f>
        <v>15000</v>
      </c>
      <c r="X3" s="587" t="s">
        <v>443</v>
      </c>
      <c r="Y3" s="588"/>
      <c r="Z3" s="588"/>
      <c r="AA3" s="588"/>
      <c r="AB3" s="588"/>
      <c r="AD3" s="839" t="s">
        <v>715</v>
      </c>
      <c r="AE3" s="3"/>
      <c r="AH3" s="2"/>
      <c r="AI3" s="840"/>
      <c r="AL3" s="2"/>
      <c r="AM3" s="3"/>
      <c r="AQ3" s="2"/>
      <c r="AR3" s="840"/>
      <c r="AU3" s="2"/>
      <c r="AV3" s="840"/>
      <c r="AY3" s="2"/>
      <c r="AZ3" s="840"/>
      <c r="BC3" s="2"/>
      <c r="BD3" s="3"/>
      <c r="BG3" s="2"/>
      <c r="BH3" s="840"/>
      <c r="BL3" s="2"/>
      <c r="BM3" s="3"/>
      <c r="BQ3" s="2"/>
      <c r="BR3" s="840"/>
      <c r="BU3" s="2"/>
      <c r="BV3" s="840"/>
      <c r="BY3" s="2"/>
      <c r="BZ3" s="840"/>
      <c r="CC3" s="2"/>
    </row>
    <row r="4" spans="2:81" ht="15.75" thickBot="1">
      <c r="B4" s="594" t="s">
        <v>492</v>
      </c>
      <c r="C4" s="595"/>
      <c r="D4" s="595"/>
      <c r="E4" s="595"/>
      <c r="F4" s="595"/>
      <c r="I4" s="381" t="s">
        <v>493</v>
      </c>
      <c r="J4" s="592">
        <f>+F7</f>
        <v>15000</v>
      </c>
      <c r="K4" s="592">
        <f>+F26</f>
        <v>11500</v>
      </c>
      <c r="L4" s="592">
        <f>+F47</f>
        <v>11500</v>
      </c>
      <c r="M4" s="591">
        <f>+F67</f>
        <v>11500</v>
      </c>
      <c r="N4" s="591">
        <f>+F86</f>
        <v>6900</v>
      </c>
      <c r="O4" s="591">
        <f>+F107</f>
        <v>8000</v>
      </c>
      <c r="P4" s="591">
        <f>+F127</f>
        <v>15000</v>
      </c>
      <c r="Q4" s="591">
        <f>+F146</f>
        <v>25000</v>
      </c>
      <c r="R4" s="591">
        <f>+F167</f>
        <v>15000</v>
      </c>
      <c r="S4" s="591">
        <f>+F187</f>
        <v>15000</v>
      </c>
      <c r="T4" s="591">
        <f>+F206</f>
        <v>0</v>
      </c>
      <c r="U4" s="592">
        <f>+F227</f>
        <v>15000</v>
      </c>
      <c r="V4" s="596" t="e">
        <f>+(V3/V6)</f>
        <v>#DIV/0!</v>
      </c>
      <c r="X4" s="594" t="s">
        <v>921</v>
      </c>
      <c r="Y4" s="595"/>
      <c r="Z4" s="595"/>
      <c r="AA4" s="595"/>
      <c r="AB4" s="595"/>
      <c r="AD4" s="839"/>
      <c r="AE4" s="3"/>
      <c r="AH4" s="2"/>
      <c r="AI4" s="3"/>
      <c r="AL4" s="2"/>
      <c r="AM4" s="3"/>
      <c r="AQ4" s="2"/>
      <c r="AR4" s="3"/>
      <c r="AU4" s="2"/>
      <c r="AV4" s="3"/>
      <c r="AY4" s="2"/>
      <c r="AZ4" s="3"/>
      <c r="BC4" s="2"/>
      <c r="BD4" s="3"/>
      <c r="BG4" s="2"/>
      <c r="BH4" s="3"/>
      <c r="BL4" s="2"/>
      <c r="BM4" s="3"/>
      <c r="BQ4" s="2"/>
      <c r="BR4" s="3"/>
      <c r="BU4" s="2"/>
      <c r="BV4" s="3"/>
      <c r="BY4" s="2"/>
      <c r="BZ4" s="3"/>
      <c r="CC4" s="2"/>
    </row>
    <row r="5" spans="2:81" ht="16.5" thickBot="1">
      <c r="B5" s="597"/>
      <c r="C5" s="598" t="s">
        <v>444</v>
      </c>
      <c r="D5" s="4" t="s">
        <v>445</v>
      </c>
      <c r="E5" s="579"/>
      <c r="F5" s="1910">
        <f>'January Budget'!BA8</f>
        <v>0</v>
      </c>
      <c r="I5" s="381" t="s">
        <v>494</v>
      </c>
      <c r="J5" s="600">
        <f>+F11</f>
        <v>0.45</v>
      </c>
      <c r="K5" s="600">
        <f>+F30</f>
        <v>0.45</v>
      </c>
      <c r="L5" s="600">
        <f>+F51</f>
        <v>0.45</v>
      </c>
      <c r="M5" s="601">
        <f>+F71</f>
        <v>0.45</v>
      </c>
      <c r="N5" s="601">
        <f>+F90</f>
        <v>0.5</v>
      </c>
      <c r="O5" s="601">
        <f>+F111</f>
        <v>0.6</v>
      </c>
      <c r="P5" s="601">
        <f>+F131</f>
        <v>0.45</v>
      </c>
      <c r="Q5" s="601">
        <f>+F150</f>
        <v>0.4</v>
      </c>
      <c r="R5" s="601">
        <f>+F171</f>
        <v>0.45</v>
      </c>
      <c r="S5" s="601">
        <f>+F191</f>
        <v>0.4</v>
      </c>
      <c r="T5" s="601">
        <f>+F210</f>
        <v>0.35</v>
      </c>
      <c r="U5" s="600">
        <f>+F231</f>
        <v>0.35</v>
      </c>
      <c r="V5" s="602" t="e">
        <f>+(U6/U7)</f>
        <v>#DIV/0!</v>
      </c>
      <c r="X5" s="597"/>
      <c r="Y5" s="598" t="s">
        <v>444</v>
      </c>
      <c r="Z5" s="4" t="s">
        <v>445</v>
      </c>
      <c r="AA5" s="579"/>
      <c r="AB5" s="599">
        <f>'January Budget'!BH29</f>
        <v>0</v>
      </c>
      <c r="AD5" s="841"/>
      <c r="AE5" s="27" t="s">
        <v>696</v>
      </c>
      <c r="AF5" s="28" t="s">
        <v>697</v>
      </c>
      <c r="AG5" s="28" t="s">
        <v>698</v>
      </c>
      <c r="AH5" s="527" t="s">
        <v>699</v>
      </c>
      <c r="AI5" s="27" t="s">
        <v>696</v>
      </c>
      <c r="AJ5" s="28" t="s">
        <v>697</v>
      </c>
      <c r="AK5" s="28" t="s">
        <v>700</v>
      </c>
      <c r="AL5" s="527" t="s">
        <v>699</v>
      </c>
      <c r="AM5" s="27" t="s">
        <v>696</v>
      </c>
      <c r="AN5" s="28" t="s">
        <v>697</v>
      </c>
      <c r="AO5" s="28" t="s">
        <v>700</v>
      </c>
      <c r="AP5" s="28" t="s">
        <v>699</v>
      </c>
      <c r="AQ5" s="527" t="s">
        <v>701</v>
      </c>
      <c r="AR5" s="27" t="s">
        <v>696</v>
      </c>
      <c r="AS5" s="28" t="s">
        <v>697</v>
      </c>
      <c r="AT5" s="28" t="s">
        <v>700</v>
      </c>
      <c r="AU5" s="527" t="s">
        <v>699</v>
      </c>
      <c r="AV5" s="27" t="s">
        <v>696</v>
      </c>
      <c r="AW5" s="28" t="s">
        <v>697</v>
      </c>
      <c r="AX5" s="28" t="s">
        <v>700</v>
      </c>
      <c r="AY5" s="527" t="s">
        <v>699</v>
      </c>
      <c r="AZ5" s="27" t="s">
        <v>696</v>
      </c>
      <c r="BA5" s="28" t="s">
        <v>697</v>
      </c>
      <c r="BB5" s="28" t="s">
        <v>700</v>
      </c>
      <c r="BC5" s="527" t="s">
        <v>699</v>
      </c>
      <c r="BD5" s="27" t="s">
        <v>696</v>
      </c>
      <c r="BE5" s="28" t="s">
        <v>697</v>
      </c>
      <c r="BF5" s="28" t="s">
        <v>698</v>
      </c>
      <c r="BG5" s="527" t="s">
        <v>699</v>
      </c>
      <c r="BH5" s="27" t="s">
        <v>696</v>
      </c>
      <c r="BI5" s="28" t="s">
        <v>697</v>
      </c>
      <c r="BJ5" s="28" t="s">
        <v>700</v>
      </c>
      <c r="BK5" s="527" t="s">
        <v>699</v>
      </c>
      <c r="BL5" s="527" t="s">
        <v>701</v>
      </c>
      <c r="BM5" s="27" t="s">
        <v>696</v>
      </c>
      <c r="BN5" s="28" t="s">
        <v>697</v>
      </c>
      <c r="BO5" s="28" t="s">
        <v>700</v>
      </c>
      <c r="BP5" s="28" t="s">
        <v>699</v>
      </c>
      <c r="BQ5" s="527" t="s">
        <v>701</v>
      </c>
      <c r="BR5" s="27" t="s">
        <v>696</v>
      </c>
      <c r="BS5" s="28" t="s">
        <v>697</v>
      </c>
      <c r="BT5" s="28" t="s">
        <v>700</v>
      </c>
      <c r="BU5" s="527" t="s">
        <v>699</v>
      </c>
      <c r="BV5" s="27" t="s">
        <v>696</v>
      </c>
      <c r="BW5" s="28" t="s">
        <v>697</v>
      </c>
      <c r="BX5" s="28" t="s">
        <v>700</v>
      </c>
      <c r="BY5" s="527" t="s">
        <v>699</v>
      </c>
      <c r="BZ5" s="27" t="s">
        <v>696</v>
      </c>
      <c r="CA5" s="28" t="s">
        <v>697</v>
      </c>
      <c r="CB5" s="28" t="s">
        <v>700</v>
      </c>
      <c r="CC5" s="527" t="s">
        <v>699</v>
      </c>
    </row>
    <row r="6" spans="2:81" ht="13.5" thickBot="1">
      <c r="B6" s="597"/>
      <c r="C6" s="598"/>
      <c r="D6" s="4"/>
      <c r="E6" s="579"/>
      <c r="F6" s="603"/>
      <c r="I6" s="381" t="s">
        <v>495</v>
      </c>
      <c r="J6" s="604">
        <f>+F10</f>
        <v>0</v>
      </c>
      <c r="K6" s="604">
        <f>+F29</f>
        <v>0</v>
      </c>
      <c r="L6" s="604">
        <f>+F50</f>
        <v>0</v>
      </c>
      <c r="M6" s="605">
        <f>+F70</f>
        <v>0</v>
      </c>
      <c r="N6" s="605">
        <f>+F89</f>
        <v>0</v>
      </c>
      <c r="O6" s="605">
        <f>+F110</f>
        <v>0</v>
      </c>
      <c r="P6" s="605">
        <f>+F130</f>
        <v>0</v>
      </c>
      <c r="Q6" s="605">
        <f>+F149</f>
        <v>0</v>
      </c>
      <c r="R6" s="605">
        <f>+F170</f>
        <v>0</v>
      </c>
      <c r="S6" s="605">
        <f>+F190</f>
        <v>0</v>
      </c>
      <c r="T6" s="605" t="e">
        <f>+F209</f>
        <v>#DIV/0!</v>
      </c>
      <c r="U6" s="604">
        <f>+F230</f>
        <v>0</v>
      </c>
      <c r="V6" s="606" t="e">
        <f>SUM(J6:U6)</f>
        <v>#DIV/0!</v>
      </c>
      <c r="X6" s="597"/>
      <c r="Y6" s="598"/>
      <c r="Z6" s="4"/>
      <c r="AA6" s="579"/>
      <c r="AB6" s="603"/>
      <c r="AD6" s="597" t="s">
        <v>902</v>
      </c>
      <c r="AE6" s="842">
        <v>18562.5</v>
      </c>
      <c r="AF6" s="842">
        <v>18562.5</v>
      </c>
      <c r="AG6" s="842">
        <v>18562.5</v>
      </c>
      <c r="AH6" s="843">
        <v>18562.5</v>
      </c>
      <c r="AI6" s="842">
        <v>31556</v>
      </c>
      <c r="AJ6" s="843">
        <v>31556</v>
      </c>
      <c r="AK6" s="844">
        <v>31556</v>
      </c>
      <c r="AL6" s="843">
        <v>31556</v>
      </c>
      <c r="AM6" s="842">
        <v>19305</v>
      </c>
      <c r="AN6" s="843">
        <v>19305</v>
      </c>
      <c r="AO6" s="844">
        <v>19305</v>
      </c>
      <c r="AP6" s="843">
        <v>19305</v>
      </c>
      <c r="AQ6" s="843">
        <v>19305</v>
      </c>
      <c r="AR6" s="842">
        <v>38981</v>
      </c>
      <c r="AS6" s="843">
        <v>38981</v>
      </c>
      <c r="AT6" s="844">
        <v>38981</v>
      </c>
      <c r="AU6" s="843">
        <v>38981</v>
      </c>
      <c r="AV6" s="842">
        <v>42693</v>
      </c>
      <c r="AW6" s="843">
        <v>42693</v>
      </c>
      <c r="AX6" s="844">
        <v>42693</v>
      </c>
      <c r="AY6" s="843">
        <v>42693</v>
      </c>
      <c r="AZ6" s="842">
        <v>42693</v>
      </c>
      <c r="BA6" s="843">
        <v>42693</v>
      </c>
      <c r="BB6" s="844">
        <v>42693</v>
      </c>
      <c r="BC6" s="843">
        <v>42693</v>
      </c>
      <c r="BD6" s="842">
        <v>44550</v>
      </c>
      <c r="BE6" s="842">
        <v>44550</v>
      </c>
      <c r="BF6" s="842">
        <v>44550</v>
      </c>
      <c r="BG6" s="843">
        <v>44550</v>
      </c>
      <c r="BH6" s="842">
        <v>33532</v>
      </c>
      <c r="BI6" s="843">
        <v>33532</v>
      </c>
      <c r="BJ6" s="844">
        <v>33532</v>
      </c>
      <c r="BK6" s="844">
        <v>33532</v>
      </c>
      <c r="BL6" s="843">
        <v>14370</v>
      </c>
      <c r="BM6" s="842">
        <v>0</v>
      </c>
      <c r="BN6" s="843">
        <v>0</v>
      </c>
      <c r="BO6" s="844">
        <v>0</v>
      </c>
      <c r="BP6" s="843">
        <v>0</v>
      </c>
      <c r="BQ6" s="843">
        <v>0</v>
      </c>
      <c r="BR6" s="842">
        <v>0</v>
      </c>
      <c r="BS6" s="843">
        <v>0</v>
      </c>
      <c r="BT6" s="844">
        <v>0</v>
      </c>
      <c r="BU6" s="843">
        <v>0</v>
      </c>
      <c r="BV6" s="842">
        <v>0</v>
      </c>
      <c r="BW6" s="843">
        <v>0</v>
      </c>
      <c r="BX6" s="844">
        <v>0</v>
      </c>
      <c r="BY6" s="843">
        <v>0</v>
      </c>
      <c r="BZ6" s="842">
        <v>0</v>
      </c>
      <c r="CA6" s="843">
        <v>0</v>
      </c>
      <c r="CB6" s="844">
        <v>0</v>
      </c>
      <c r="CC6" s="843">
        <v>0</v>
      </c>
    </row>
    <row r="7" spans="2:81" ht="13.5" thickBot="1">
      <c r="B7" s="520"/>
      <c r="C7" s="598" t="s">
        <v>446</v>
      </c>
      <c r="D7" s="4" t="s">
        <v>447</v>
      </c>
      <c r="E7" s="579"/>
      <c r="F7" s="1910">
        <f>'January Budget'!BA9</f>
        <v>15000</v>
      </c>
      <c r="I7" s="381" t="s">
        <v>496</v>
      </c>
      <c r="J7" s="604">
        <f>+F12</f>
        <v>0</v>
      </c>
      <c r="K7" s="604">
        <f>+F31</f>
        <v>0</v>
      </c>
      <c r="L7" s="604">
        <f>+F52</f>
        <v>0</v>
      </c>
      <c r="M7" s="605">
        <f>+F72</f>
        <v>0</v>
      </c>
      <c r="N7" s="605">
        <f>+F91</f>
        <v>0</v>
      </c>
      <c r="O7" s="605">
        <f>+F112</f>
        <v>0</v>
      </c>
      <c r="P7" s="605">
        <f>+F132</f>
        <v>0</v>
      </c>
      <c r="Q7" s="605">
        <f>+F151</f>
        <v>0</v>
      </c>
      <c r="R7" s="605">
        <f>+F172</f>
        <v>0</v>
      </c>
      <c r="S7" s="605">
        <f>+F192</f>
        <v>0</v>
      </c>
      <c r="T7" s="605" t="e">
        <f>+F211</f>
        <v>#DIV/0!</v>
      </c>
      <c r="U7" s="604">
        <f>+F232</f>
        <v>0</v>
      </c>
      <c r="V7" s="606" t="e">
        <f>SUM(J7:U7)</f>
        <v>#DIV/0!</v>
      </c>
      <c r="X7" s="520"/>
      <c r="Y7" s="598" t="s">
        <v>446</v>
      </c>
      <c r="Z7" s="4" t="s">
        <v>447</v>
      </c>
      <c r="AA7" s="579"/>
      <c r="AB7" s="599">
        <f>'January Budget'!BH30</f>
        <v>850</v>
      </c>
      <c r="AD7" s="597" t="s">
        <v>704</v>
      </c>
      <c r="AE7" s="845">
        <f>+J7</f>
        <v>0</v>
      </c>
      <c r="AF7" s="846">
        <f>+AE9</f>
        <v>-2.75</v>
      </c>
      <c r="AG7" s="161">
        <f>+AF9</f>
        <v>-5.5</v>
      </c>
      <c r="AH7" s="846">
        <f>+AG9</f>
        <v>-8.25</v>
      </c>
      <c r="AI7" s="847">
        <f>+K7</f>
        <v>0</v>
      </c>
      <c r="AJ7" s="846">
        <f>+AI9</f>
        <v>-6.097777777777778</v>
      </c>
      <c r="AK7" s="161">
        <f>+AJ9</f>
        <v>-12.195555555555556</v>
      </c>
      <c r="AL7" s="846">
        <f>+AK9</f>
        <v>-18.293333333333333</v>
      </c>
      <c r="AM7" s="847">
        <f>+L7</f>
        <v>0</v>
      </c>
      <c r="AN7" s="846">
        <f>+AM9</f>
        <v>-3.7304347826086959</v>
      </c>
      <c r="AO7" s="161">
        <f>+AN9</f>
        <v>-7.4608695652173918</v>
      </c>
      <c r="AP7" s="846">
        <f>+AO9</f>
        <v>-10.320869565217391</v>
      </c>
      <c r="AQ7" s="846">
        <f>+AP9</f>
        <v>-13.180869565217391</v>
      </c>
      <c r="AR7" s="847">
        <f>+M7</f>
        <v>0</v>
      </c>
      <c r="AS7" s="846">
        <f>+AR9</f>
        <v>-7.5325603864734294</v>
      </c>
      <c r="AT7" s="161">
        <f>+AS9</f>
        <v>-15.065120772946859</v>
      </c>
      <c r="AU7" s="846">
        <f>+AT9</f>
        <v>-22.59768115942029</v>
      </c>
      <c r="AV7" s="847">
        <f>+N7</f>
        <v>0</v>
      </c>
      <c r="AW7" s="846">
        <f>+AV9</f>
        <v>-8.2498550724637685</v>
      </c>
      <c r="AX7" s="161">
        <f>+AW9</f>
        <v>-16.499710144927537</v>
      </c>
      <c r="AY7" s="846">
        <f>+AX9</f>
        <v>-24.749565217391307</v>
      </c>
      <c r="AZ7" s="847">
        <f>+O7</f>
        <v>0</v>
      </c>
      <c r="BA7" s="846">
        <f>+AZ9</f>
        <v>-8.2498550724637685</v>
      </c>
      <c r="BB7" s="161">
        <f>+BA9</f>
        <v>-16.499710144927537</v>
      </c>
      <c r="BC7" s="846">
        <f>+BB9</f>
        <v>-24.749565217391307</v>
      </c>
      <c r="BD7" s="845">
        <f>+P7</f>
        <v>0</v>
      </c>
      <c r="BE7" s="846">
        <f>+BD9</f>
        <v>-8.6086956521739122</v>
      </c>
      <c r="BF7" s="161">
        <f>+BE9</f>
        <v>-17.217391304347824</v>
      </c>
      <c r="BG7" s="846">
        <f>+BF9</f>
        <v>-23.817391304347826</v>
      </c>
      <c r="BH7" s="847">
        <f>+Q7</f>
        <v>0</v>
      </c>
      <c r="BI7" s="846">
        <f>+BH9</f>
        <v>-6.4796135265700476</v>
      </c>
      <c r="BJ7" s="161">
        <f>+BI9</f>
        <v>-12.959227053140095</v>
      </c>
      <c r="BK7" s="161">
        <f>+BJ9</f>
        <v>-19.438840579710142</v>
      </c>
      <c r="BL7" s="846">
        <f>+BK9</f>
        <v>-25.918454106280191</v>
      </c>
      <c r="BM7" s="847">
        <f>+R7</f>
        <v>0</v>
      </c>
      <c r="BN7" s="846">
        <f>+BM9</f>
        <v>0</v>
      </c>
      <c r="BO7" s="161">
        <f>+BN9</f>
        <v>0</v>
      </c>
      <c r="BP7" s="846">
        <f>+BO9</f>
        <v>0</v>
      </c>
      <c r="BQ7" s="846">
        <f>+BP9</f>
        <v>0</v>
      </c>
      <c r="BR7" s="847">
        <f>+S7</f>
        <v>0</v>
      </c>
      <c r="BS7" s="846">
        <f>+BR9</f>
        <v>0</v>
      </c>
      <c r="BT7" s="161">
        <f>+BS9</f>
        <v>0</v>
      </c>
      <c r="BU7" s="846">
        <f>+BT9</f>
        <v>0</v>
      </c>
      <c r="BV7" s="847" t="e">
        <f>+T7</f>
        <v>#DIV/0!</v>
      </c>
      <c r="BW7" s="846" t="e">
        <f>+BV9</f>
        <v>#DIV/0!</v>
      </c>
      <c r="BX7" s="161" t="e">
        <f>+BW9</f>
        <v>#DIV/0!</v>
      </c>
      <c r="BY7" s="846" t="e">
        <f>+BX9</f>
        <v>#DIV/0!</v>
      </c>
      <c r="BZ7" s="847">
        <f>+U7</f>
        <v>0</v>
      </c>
      <c r="CA7" s="846">
        <f>+BZ9</f>
        <v>0</v>
      </c>
      <c r="CB7" s="161">
        <f>+CA9</f>
        <v>0</v>
      </c>
      <c r="CC7" s="846">
        <f>+CB9</f>
        <v>0</v>
      </c>
    </row>
    <row r="8" spans="2:81" ht="13.5" thickBot="1">
      <c r="B8" s="520"/>
      <c r="C8" s="598" t="s">
        <v>448</v>
      </c>
      <c r="D8" s="4" t="s">
        <v>449</v>
      </c>
      <c r="E8" s="579"/>
      <c r="F8" s="689">
        <f>+(F5/F7)</f>
        <v>0</v>
      </c>
      <c r="I8" s="381" t="s">
        <v>497</v>
      </c>
      <c r="J8" s="604">
        <f>+F18</f>
        <v>0</v>
      </c>
      <c r="K8" s="604">
        <f>+F37</f>
        <v>0</v>
      </c>
      <c r="L8" s="604">
        <f>+F58</f>
        <v>0</v>
      </c>
      <c r="M8" s="605">
        <f>+F78</f>
        <v>0</v>
      </c>
      <c r="N8" s="605">
        <f>+F97</f>
        <v>0</v>
      </c>
      <c r="O8" s="605">
        <f>+F118</f>
        <v>0</v>
      </c>
      <c r="P8" s="605">
        <f>+F138</f>
        <v>0</v>
      </c>
      <c r="Q8" s="605">
        <f>+F157</f>
        <v>0</v>
      </c>
      <c r="R8" s="605">
        <f>+F178</f>
        <v>0</v>
      </c>
      <c r="S8" s="605">
        <f>+F198</f>
        <v>0</v>
      </c>
      <c r="T8" s="605" t="e">
        <f>+F217</f>
        <v>#DIV/0!</v>
      </c>
      <c r="U8" s="604">
        <f>+F238</f>
        <v>0</v>
      </c>
      <c r="V8" s="606" t="e">
        <f>SUM(J8:U8)</f>
        <v>#DIV/0!</v>
      </c>
      <c r="X8" s="520"/>
      <c r="Y8" s="598" t="s">
        <v>448</v>
      </c>
      <c r="Z8" s="4" t="s">
        <v>449</v>
      </c>
      <c r="AA8" s="579"/>
      <c r="AB8" s="689">
        <f>+(AB5/AB7)</f>
        <v>0</v>
      </c>
      <c r="AD8" s="597" t="s">
        <v>702</v>
      </c>
      <c r="AE8" s="848">
        <f>+((AE$6/F$7)/J$5)</f>
        <v>2.75</v>
      </c>
      <c r="AF8" s="849">
        <f>+((AF6/F7)/$J5)</f>
        <v>2.75</v>
      </c>
      <c r="AG8" s="850">
        <f>+((AG6/$F7)/$J5)</f>
        <v>2.75</v>
      </c>
      <c r="AH8" s="849">
        <f>+((AH6/$F7)/$J5)</f>
        <v>2.75</v>
      </c>
      <c r="AI8" s="848">
        <f t="shared" ref="AI8:AN8" si="0">+((AI6/$F$26)/$K$5)</f>
        <v>6.097777777777778</v>
      </c>
      <c r="AJ8" s="848">
        <f t="shared" si="0"/>
        <v>6.097777777777778</v>
      </c>
      <c r="AK8" s="848">
        <f t="shared" si="0"/>
        <v>6.097777777777778</v>
      </c>
      <c r="AL8" s="849">
        <f t="shared" si="0"/>
        <v>6.097777777777778</v>
      </c>
      <c r="AM8" s="848">
        <f t="shared" si="0"/>
        <v>3.7304347826086959</v>
      </c>
      <c r="AN8" s="848">
        <f t="shared" si="0"/>
        <v>3.7304347826086959</v>
      </c>
      <c r="AO8" s="850">
        <f>+((AO6/$F7)/$J5)</f>
        <v>2.86</v>
      </c>
      <c r="AP8" s="849">
        <f>+((AP6/$F7)/$J5)</f>
        <v>2.86</v>
      </c>
      <c r="AQ8" s="849">
        <f>+((AQ6/$F7)/$J5)</f>
        <v>2.86</v>
      </c>
      <c r="AR8" s="848">
        <f t="shared" ref="AR8:BD8" si="1">+((AR6/$F$26)/$K$5)</f>
        <v>7.5325603864734294</v>
      </c>
      <c r="AS8" s="848">
        <f t="shared" si="1"/>
        <v>7.5325603864734294</v>
      </c>
      <c r="AT8" s="848">
        <f t="shared" si="1"/>
        <v>7.5325603864734294</v>
      </c>
      <c r="AU8" s="849">
        <f t="shared" si="1"/>
        <v>7.5325603864734294</v>
      </c>
      <c r="AV8" s="848">
        <f t="shared" si="1"/>
        <v>8.2498550724637685</v>
      </c>
      <c r="AW8" s="848">
        <f t="shared" si="1"/>
        <v>8.2498550724637685</v>
      </c>
      <c r="AX8" s="848">
        <f t="shared" si="1"/>
        <v>8.2498550724637685</v>
      </c>
      <c r="AY8" s="849">
        <f t="shared" si="1"/>
        <v>8.2498550724637685</v>
      </c>
      <c r="AZ8" s="848">
        <f t="shared" si="1"/>
        <v>8.2498550724637685</v>
      </c>
      <c r="BA8" s="848">
        <f t="shared" si="1"/>
        <v>8.2498550724637685</v>
      </c>
      <c r="BB8" s="848">
        <f t="shared" si="1"/>
        <v>8.2498550724637685</v>
      </c>
      <c r="BC8" s="849">
        <f t="shared" si="1"/>
        <v>8.2498550724637685</v>
      </c>
      <c r="BD8" s="848">
        <f t="shared" si="1"/>
        <v>8.6086956521739122</v>
      </c>
      <c r="BE8" s="848">
        <f>+((BE6/$F$26)/$K$5)</f>
        <v>8.6086956521739122</v>
      </c>
      <c r="BF8" s="850">
        <f>+((BF6/$F7)/$J5)</f>
        <v>6.6000000000000005</v>
      </c>
      <c r="BG8" s="849">
        <f>+((BG6/$F7)/$J5)</f>
        <v>6.6000000000000005</v>
      </c>
      <c r="BH8" s="848">
        <f t="shared" ref="BH8:BM8" si="2">+((BH6/$F$26)/$K$5)</f>
        <v>6.4796135265700476</v>
      </c>
      <c r="BI8" s="848">
        <f t="shared" si="2"/>
        <v>6.4796135265700476</v>
      </c>
      <c r="BJ8" s="848">
        <f t="shared" si="2"/>
        <v>6.4796135265700476</v>
      </c>
      <c r="BK8" s="848">
        <f t="shared" si="2"/>
        <v>6.4796135265700476</v>
      </c>
      <c r="BL8" s="849">
        <f t="shared" si="2"/>
        <v>2.7768115942028984</v>
      </c>
      <c r="BM8" s="848">
        <f t="shared" si="2"/>
        <v>0</v>
      </c>
      <c r="BN8" s="849">
        <f>+((BN6/AO7)/$J5)</f>
        <v>0</v>
      </c>
      <c r="BO8" s="850">
        <f>+((BO6/$F7)/$J5)</f>
        <v>0</v>
      </c>
      <c r="BP8" s="849">
        <f>+((BP6/$F7)/$J5)</f>
        <v>0</v>
      </c>
      <c r="BQ8" s="849">
        <f>+((BQ6/$F7)/$J5)</f>
        <v>0</v>
      </c>
      <c r="BR8" s="848">
        <f t="shared" ref="BR8:CC8" si="3">+((BR6/$F$26)/$K$5)</f>
        <v>0</v>
      </c>
      <c r="BS8" s="848">
        <f t="shared" si="3"/>
        <v>0</v>
      </c>
      <c r="BT8" s="848">
        <f t="shared" si="3"/>
        <v>0</v>
      </c>
      <c r="BU8" s="849">
        <f t="shared" si="3"/>
        <v>0</v>
      </c>
      <c r="BV8" s="848">
        <f t="shared" si="3"/>
        <v>0</v>
      </c>
      <c r="BW8" s="848">
        <f t="shared" si="3"/>
        <v>0</v>
      </c>
      <c r="BX8" s="848">
        <f t="shared" si="3"/>
        <v>0</v>
      </c>
      <c r="BY8" s="849">
        <f t="shared" si="3"/>
        <v>0</v>
      </c>
      <c r="BZ8" s="848">
        <f t="shared" si="3"/>
        <v>0</v>
      </c>
      <c r="CA8" s="848">
        <f t="shared" si="3"/>
        <v>0</v>
      </c>
      <c r="CB8" s="848">
        <f t="shared" si="3"/>
        <v>0</v>
      </c>
      <c r="CC8" s="849">
        <f t="shared" si="3"/>
        <v>0</v>
      </c>
    </row>
    <row r="9" spans="2:81" ht="13.5" thickBot="1">
      <c r="B9" s="520"/>
      <c r="C9" s="598" t="s">
        <v>450</v>
      </c>
      <c r="D9" s="4" t="s">
        <v>451</v>
      </c>
      <c r="E9" s="579"/>
      <c r="F9" s="1911">
        <f>'January Budget'!BA11</f>
        <v>0.05</v>
      </c>
      <c r="I9" s="381" t="s">
        <v>498</v>
      </c>
      <c r="J9" s="610">
        <f>+F20</f>
        <v>0</v>
      </c>
      <c r="K9" s="610">
        <f>+F39</f>
        <v>0</v>
      </c>
      <c r="L9" s="610">
        <f>+F60</f>
        <v>0</v>
      </c>
      <c r="M9" s="611">
        <f>+F80</f>
        <v>0</v>
      </c>
      <c r="N9" s="611">
        <f>+F99</f>
        <v>0</v>
      </c>
      <c r="O9" s="611">
        <f>+F120</f>
        <v>0</v>
      </c>
      <c r="P9" s="611">
        <f>+F140</f>
        <v>0</v>
      </c>
      <c r="Q9" s="611">
        <f>+F159</f>
        <v>0</v>
      </c>
      <c r="R9" s="611">
        <f>+F180</f>
        <v>0</v>
      </c>
      <c r="S9" s="611">
        <f>+F200</f>
        <v>0</v>
      </c>
      <c r="T9" s="611" t="e">
        <f>+F219</f>
        <v>#DIV/0!</v>
      </c>
      <c r="U9" s="610">
        <f>+F240</f>
        <v>0</v>
      </c>
      <c r="V9" s="596" t="e">
        <f>SUM(J9:U9)</f>
        <v>#DIV/0!</v>
      </c>
      <c r="X9" s="520"/>
      <c r="Y9" s="598" t="s">
        <v>450</v>
      </c>
      <c r="Z9" s="4" t="s">
        <v>451</v>
      </c>
      <c r="AA9" s="579"/>
      <c r="AB9" s="609">
        <f>'January Budget'!BH32</f>
        <v>0.01</v>
      </c>
      <c r="AD9" s="621" t="s">
        <v>703</v>
      </c>
      <c r="AE9" s="851">
        <f t="shared" ref="AE9:CC9" si="4">+(AE7-AE8)</f>
        <v>-2.75</v>
      </c>
      <c r="AF9" s="852">
        <f t="shared" si="4"/>
        <v>-5.5</v>
      </c>
      <c r="AG9" s="392">
        <f t="shared" si="4"/>
        <v>-8.25</v>
      </c>
      <c r="AH9" s="852">
        <f t="shared" si="4"/>
        <v>-11</v>
      </c>
      <c r="AI9" s="851">
        <f t="shared" si="4"/>
        <v>-6.097777777777778</v>
      </c>
      <c r="AJ9" s="852">
        <f t="shared" si="4"/>
        <v>-12.195555555555556</v>
      </c>
      <c r="AK9" s="392">
        <f t="shared" si="4"/>
        <v>-18.293333333333333</v>
      </c>
      <c r="AL9" s="852">
        <f t="shared" si="4"/>
        <v>-24.391111111111112</v>
      </c>
      <c r="AM9" s="851">
        <f t="shared" si="4"/>
        <v>-3.7304347826086959</v>
      </c>
      <c r="AN9" s="852">
        <f>+(AN7-AN8)</f>
        <v>-7.4608695652173918</v>
      </c>
      <c r="AO9" s="392">
        <f t="shared" si="4"/>
        <v>-10.320869565217391</v>
      </c>
      <c r="AP9" s="852">
        <f t="shared" si="4"/>
        <v>-13.180869565217391</v>
      </c>
      <c r="AQ9" s="852">
        <f t="shared" si="4"/>
        <v>-16.040869565217392</v>
      </c>
      <c r="AR9" s="851">
        <f t="shared" si="4"/>
        <v>-7.5325603864734294</v>
      </c>
      <c r="AS9" s="852">
        <f t="shared" si="4"/>
        <v>-15.065120772946859</v>
      </c>
      <c r="AT9" s="392">
        <f t="shared" si="4"/>
        <v>-22.59768115942029</v>
      </c>
      <c r="AU9" s="852">
        <f t="shared" si="4"/>
        <v>-30.130241545893718</v>
      </c>
      <c r="AV9" s="851">
        <f t="shared" si="4"/>
        <v>-8.2498550724637685</v>
      </c>
      <c r="AW9" s="852">
        <f t="shared" si="4"/>
        <v>-16.499710144927537</v>
      </c>
      <c r="AX9" s="392">
        <f t="shared" si="4"/>
        <v>-24.749565217391307</v>
      </c>
      <c r="AY9" s="852">
        <f t="shared" si="4"/>
        <v>-32.999420289855074</v>
      </c>
      <c r="AZ9" s="851">
        <f t="shared" si="4"/>
        <v>-8.2498550724637685</v>
      </c>
      <c r="BA9" s="852">
        <f t="shared" si="4"/>
        <v>-16.499710144927537</v>
      </c>
      <c r="BB9" s="392">
        <f t="shared" si="4"/>
        <v>-24.749565217391307</v>
      </c>
      <c r="BC9" s="852">
        <f t="shared" si="4"/>
        <v>-32.999420289855074</v>
      </c>
      <c r="BD9" s="851">
        <f t="shared" si="4"/>
        <v>-8.6086956521739122</v>
      </c>
      <c r="BE9" s="852">
        <f t="shared" si="4"/>
        <v>-17.217391304347824</v>
      </c>
      <c r="BF9" s="392">
        <f t="shared" si="4"/>
        <v>-23.817391304347826</v>
      </c>
      <c r="BG9" s="852">
        <f t="shared" si="4"/>
        <v>-30.417391304347827</v>
      </c>
      <c r="BH9" s="851">
        <f t="shared" si="4"/>
        <v>-6.4796135265700476</v>
      </c>
      <c r="BI9" s="852">
        <f t="shared" si="4"/>
        <v>-12.959227053140095</v>
      </c>
      <c r="BJ9" s="392">
        <f t="shared" si="4"/>
        <v>-19.438840579710142</v>
      </c>
      <c r="BK9" s="392">
        <f t="shared" si="4"/>
        <v>-25.918454106280191</v>
      </c>
      <c r="BL9" s="852">
        <f t="shared" si="4"/>
        <v>-28.695265700483088</v>
      </c>
      <c r="BM9" s="851">
        <f t="shared" si="4"/>
        <v>0</v>
      </c>
      <c r="BN9" s="852">
        <f t="shared" si="4"/>
        <v>0</v>
      </c>
      <c r="BO9" s="392">
        <f t="shared" si="4"/>
        <v>0</v>
      </c>
      <c r="BP9" s="852">
        <f t="shared" si="4"/>
        <v>0</v>
      </c>
      <c r="BQ9" s="852">
        <f t="shared" si="4"/>
        <v>0</v>
      </c>
      <c r="BR9" s="851">
        <f t="shared" si="4"/>
        <v>0</v>
      </c>
      <c r="BS9" s="852">
        <f t="shared" si="4"/>
        <v>0</v>
      </c>
      <c r="BT9" s="392">
        <f t="shared" si="4"/>
        <v>0</v>
      </c>
      <c r="BU9" s="852">
        <f t="shared" si="4"/>
        <v>0</v>
      </c>
      <c r="BV9" s="851" t="e">
        <f t="shared" si="4"/>
        <v>#DIV/0!</v>
      </c>
      <c r="BW9" s="852" t="e">
        <f t="shared" si="4"/>
        <v>#DIV/0!</v>
      </c>
      <c r="BX9" s="392" t="e">
        <f t="shared" si="4"/>
        <v>#DIV/0!</v>
      </c>
      <c r="BY9" s="852" t="e">
        <f t="shared" si="4"/>
        <v>#DIV/0!</v>
      </c>
      <c r="BZ9" s="851">
        <f t="shared" si="4"/>
        <v>0</v>
      </c>
      <c r="CA9" s="852">
        <f t="shared" si="4"/>
        <v>0</v>
      </c>
      <c r="CB9" s="392">
        <f t="shared" si="4"/>
        <v>0</v>
      </c>
      <c r="CC9" s="852">
        <f t="shared" si="4"/>
        <v>0</v>
      </c>
    </row>
    <row r="10" spans="2:81" ht="16.5" thickBot="1">
      <c r="B10" s="522"/>
      <c r="C10" s="612" t="s">
        <v>452</v>
      </c>
      <c r="D10" s="613" t="s">
        <v>453</v>
      </c>
      <c r="E10" s="614"/>
      <c r="F10" s="525">
        <f>+((F5/F7)/(1-F9))</f>
        <v>0</v>
      </c>
      <c r="I10" s="381" t="s">
        <v>499</v>
      </c>
      <c r="J10" s="616" t="e">
        <f t="shared" ref="J10:V10" si="5">+(J9/J3)</f>
        <v>#DIV/0!</v>
      </c>
      <c r="K10" s="616" t="e">
        <f t="shared" si="5"/>
        <v>#DIV/0!</v>
      </c>
      <c r="L10" s="616" t="e">
        <f t="shared" si="5"/>
        <v>#DIV/0!</v>
      </c>
      <c r="M10" s="617" t="e">
        <f t="shared" si="5"/>
        <v>#DIV/0!</v>
      </c>
      <c r="N10" s="617" t="e">
        <f t="shared" si="5"/>
        <v>#DIV/0!</v>
      </c>
      <c r="O10" s="617" t="e">
        <f t="shared" si="5"/>
        <v>#DIV/0!</v>
      </c>
      <c r="P10" s="617" t="e">
        <f t="shared" si="5"/>
        <v>#DIV/0!</v>
      </c>
      <c r="Q10" s="617" t="e">
        <f t="shared" si="5"/>
        <v>#DIV/0!</v>
      </c>
      <c r="R10" s="617" t="e">
        <f t="shared" si="5"/>
        <v>#DIV/0!</v>
      </c>
      <c r="S10" s="617" t="e">
        <f t="shared" si="5"/>
        <v>#DIV/0!</v>
      </c>
      <c r="T10" s="617" t="e">
        <f t="shared" si="5"/>
        <v>#DIV/0!</v>
      </c>
      <c r="U10" s="616" t="e">
        <f t="shared" si="5"/>
        <v>#DIV/0!</v>
      </c>
      <c r="V10" s="602" t="e">
        <f t="shared" si="5"/>
        <v>#DIV/0!</v>
      </c>
      <c r="X10" s="522"/>
      <c r="Y10" s="612" t="s">
        <v>452</v>
      </c>
      <c r="Z10" s="613" t="s">
        <v>453</v>
      </c>
      <c r="AA10" s="614"/>
      <c r="AB10" s="525">
        <f>+((AB5/AB7)/(1-AB9))</f>
        <v>0</v>
      </c>
      <c r="AD10" s="597" t="s">
        <v>705</v>
      </c>
      <c r="AE10" s="853">
        <v>8</v>
      </c>
      <c r="AF10" s="853">
        <v>7</v>
      </c>
      <c r="AG10" s="853">
        <v>7</v>
      </c>
      <c r="AH10" s="854">
        <v>8</v>
      </c>
      <c r="AI10" s="853">
        <v>6</v>
      </c>
      <c r="AJ10" s="853">
        <v>6</v>
      </c>
      <c r="AK10" s="853">
        <v>6</v>
      </c>
      <c r="AL10" s="854">
        <v>6</v>
      </c>
      <c r="AM10" s="853">
        <v>5</v>
      </c>
      <c r="AN10" s="853">
        <v>5</v>
      </c>
      <c r="AO10" s="853">
        <v>5</v>
      </c>
      <c r="AP10" s="854">
        <v>5</v>
      </c>
      <c r="AQ10" s="854">
        <v>5</v>
      </c>
      <c r="AR10" s="853">
        <v>6</v>
      </c>
      <c r="AS10" s="853">
        <v>6</v>
      </c>
      <c r="AT10" s="853">
        <v>6</v>
      </c>
      <c r="AU10" s="854">
        <v>6</v>
      </c>
      <c r="AV10" s="853">
        <v>7</v>
      </c>
      <c r="AW10" s="853">
        <v>7</v>
      </c>
      <c r="AX10" s="853">
        <v>7</v>
      </c>
      <c r="AY10" s="854">
        <v>7</v>
      </c>
      <c r="AZ10" s="853">
        <v>14</v>
      </c>
      <c r="BA10" s="853">
        <v>13</v>
      </c>
      <c r="BB10" s="853">
        <v>13</v>
      </c>
      <c r="BC10" s="854">
        <v>13</v>
      </c>
      <c r="BD10" s="853">
        <v>12</v>
      </c>
      <c r="BE10" s="853">
        <v>11</v>
      </c>
      <c r="BF10" s="853">
        <v>11</v>
      </c>
      <c r="BG10" s="854">
        <v>11</v>
      </c>
      <c r="BH10" s="853">
        <v>16</v>
      </c>
      <c r="BI10" s="853">
        <v>13</v>
      </c>
      <c r="BJ10" s="853">
        <v>8</v>
      </c>
      <c r="BK10" s="853">
        <v>0</v>
      </c>
      <c r="BL10" s="854">
        <v>0</v>
      </c>
      <c r="BM10" s="853">
        <v>0</v>
      </c>
      <c r="BN10" s="853">
        <v>0</v>
      </c>
      <c r="BO10" s="853">
        <v>0</v>
      </c>
      <c r="BP10" s="854">
        <v>0</v>
      </c>
      <c r="BQ10" s="854">
        <v>0</v>
      </c>
      <c r="BR10" s="853">
        <v>0</v>
      </c>
      <c r="BS10" s="853">
        <v>0</v>
      </c>
      <c r="BT10" s="853">
        <v>0</v>
      </c>
      <c r="BU10" s="854">
        <v>0</v>
      </c>
      <c r="BV10" s="853">
        <v>0</v>
      </c>
      <c r="BW10" s="853">
        <v>0</v>
      </c>
      <c r="BX10" s="853">
        <v>0</v>
      </c>
      <c r="BY10" s="854">
        <v>0</v>
      </c>
      <c r="BZ10" s="853">
        <v>0</v>
      </c>
      <c r="CA10" s="853">
        <v>0</v>
      </c>
      <c r="CB10" s="853">
        <v>0</v>
      </c>
      <c r="CC10" s="854">
        <v>0</v>
      </c>
    </row>
    <row r="11" spans="2:81" ht="13.5" thickBot="1">
      <c r="B11" s="520"/>
      <c r="C11" s="598" t="s">
        <v>454</v>
      </c>
      <c r="D11" s="4" t="s">
        <v>455</v>
      </c>
      <c r="E11" s="579"/>
      <c r="F11" s="1911">
        <f>'January Budget'!BA13</f>
        <v>0.45</v>
      </c>
      <c r="I11" s="381" t="s">
        <v>659</v>
      </c>
      <c r="J11" s="618">
        <f>+F16</f>
        <v>0</v>
      </c>
      <c r="K11" s="618">
        <f>+F35</f>
        <v>0</v>
      </c>
      <c r="L11" s="618">
        <f>+F56</f>
        <v>0</v>
      </c>
      <c r="M11" s="565">
        <f>+F76</f>
        <v>0</v>
      </c>
      <c r="N11" s="565">
        <f>+F95</f>
        <v>0</v>
      </c>
      <c r="O11" s="565">
        <f>+F116</f>
        <v>0</v>
      </c>
      <c r="P11" s="565">
        <f>+F136</f>
        <v>0</v>
      </c>
      <c r="Q11" s="565">
        <f>+F155</f>
        <v>0</v>
      </c>
      <c r="R11" s="565">
        <f>+F176</f>
        <v>0</v>
      </c>
      <c r="S11" s="565">
        <f>+F196</f>
        <v>0</v>
      </c>
      <c r="T11" s="565">
        <f>+F215</f>
        <v>0</v>
      </c>
      <c r="U11" s="618">
        <f>+F236</f>
        <v>0</v>
      </c>
      <c r="V11" s="608">
        <f>SUM(J11:U11)</f>
        <v>0</v>
      </c>
      <c r="X11" s="520"/>
      <c r="Y11" s="598" t="s">
        <v>454</v>
      </c>
      <c r="Z11" s="4" t="s">
        <v>455</v>
      </c>
      <c r="AA11" s="579"/>
      <c r="AB11" s="609">
        <f>'January Budget'!BH34</f>
        <v>0.95</v>
      </c>
      <c r="AD11" s="597" t="s">
        <v>707</v>
      </c>
      <c r="AE11" s="855">
        <v>5</v>
      </c>
      <c r="AF11" s="855">
        <v>4</v>
      </c>
      <c r="AG11" s="855">
        <v>4</v>
      </c>
      <c r="AH11" s="856">
        <v>5</v>
      </c>
      <c r="AI11" s="855">
        <v>4</v>
      </c>
      <c r="AJ11" s="855">
        <v>4</v>
      </c>
      <c r="AK11" s="855">
        <v>4</v>
      </c>
      <c r="AL11" s="856">
        <v>4</v>
      </c>
      <c r="AM11" s="855">
        <v>3</v>
      </c>
      <c r="AN11" s="855">
        <v>3</v>
      </c>
      <c r="AO11" s="855">
        <v>3</v>
      </c>
      <c r="AP11" s="856">
        <v>3</v>
      </c>
      <c r="AQ11" s="856">
        <v>3</v>
      </c>
      <c r="AR11" s="855">
        <v>3</v>
      </c>
      <c r="AS11" s="855">
        <v>2</v>
      </c>
      <c r="AT11" s="855">
        <v>2</v>
      </c>
      <c r="AU11" s="856">
        <v>2</v>
      </c>
      <c r="AV11" s="855">
        <v>4</v>
      </c>
      <c r="AW11" s="855">
        <v>3</v>
      </c>
      <c r="AX11" s="855">
        <v>4</v>
      </c>
      <c r="AY11" s="856">
        <v>3</v>
      </c>
      <c r="AZ11" s="855">
        <v>7</v>
      </c>
      <c r="BA11" s="855">
        <v>6</v>
      </c>
      <c r="BB11" s="855">
        <v>6</v>
      </c>
      <c r="BC11" s="856">
        <v>6</v>
      </c>
      <c r="BD11" s="855">
        <v>6</v>
      </c>
      <c r="BE11" s="855">
        <v>5</v>
      </c>
      <c r="BF11" s="855">
        <v>5</v>
      </c>
      <c r="BG11" s="856">
        <v>5</v>
      </c>
      <c r="BH11" s="855">
        <v>6</v>
      </c>
      <c r="BI11" s="855">
        <v>4</v>
      </c>
      <c r="BJ11" s="855">
        <v>4</v>
      </c>
      <c r="BK11" s="855">
        <v>0</v>
      </c>
      <c r="BL11" s="856">
        <v>0</v>
      </c>
      <c r="BM11" s="855">
        <v>0</v>
      </c>
      <c r="BN11" s="855">
        <v>0</v>
      </c>
      <c r="BO11" s="855">
        <v>0</v>
      </c>
      <c r="BP11" s="856">
        <v>0</v>
      </c>
      <c r="BQ11" s="856">
        <v>0</v>
      </c>
      <c r="BR11" s="855">
        <v>0</v>
      </c>
      <c r="BS11" s="855">
        <v>0</v>
      </c>
      <c r="BT11" s="855">
        <v>0</v>
      </c>
      <c r="BU11" s="856">
        <v>0</v>
      </c>
      <c r="BV11" s="855">
        <v>0</v>
      </c>
      <c r="BW11" s="855">
        <v>0</v>
      </c>
      <c r="BX11" s="855">
        <v>0</v>
      </c>
      <c r="BY11" s="856">
        <v>0</v>
      </c>
      <c r="BZ11" s="855">
        <v>0</v>
      </c>
      <c r="CA11" s="855">
        <v>0</v>
      </c>
      <c r="CB11" s="855">
        <v>0</v>
      </c>
      <c r="CC11" s="856">
        <v>0</v>
      </c>
    </row>
    <row r="12" spans="2:81" ht="13.5" thickBot="1">
      <c r="B12" s="520"/>
      <c r="C12" s="598" t="s">
        <v>456</v>
      </c>
      <c r="D12" s="4" t="s">
        <v>457</v>
      </c>
      <c r="E12" s="579"/>
      <c r="F12" s="607">
        <f>SUM(F10/F11)</f>
        <v>0</v>
      </c>
      <c r="I12" s="381" t="s">
        <v>925</v>
      </c>
      <c r="J12" s="618">
        <f>+F17</f>
        <v>0</v>
      </c>
      <c r="K12" s="618">
        <f>+F36</f>
        <v>0</v>
      </c>
      <c r="L12" s="618">
        <f>+F57</f>
        <v>0</v>
      </c>
      <c r="M12" s="565">
        <f>+F77</f>
        <v>0</v>
      </c>
      <c r="N12" s="565">
        <f>+F96</f>
        <v>0</v>
      </c>
      <c r="O12" s="565">
        <f>+F117</f>
        <v>0</v>
      </c>
      <c r="P12" s="565">
        <f>+F137</f>
        <v>0</v>
      </c>
      <c r="Q12" s="565">
        <f>+F156</f>
        <v>0</v>
      </c>
      <c r="R12" s="565">
        <f>+F177</f>
        <v>0</v>
      </c>
      <c r="S12" s="565">
        <f>+F197</f>
        <v>0</v>
      </c>
      <c r="T12" s="565">
        <f>+F216</f>
        <v>0</v>
      </c>
      <c r="U12" s="618">
        <f>+F237</f>
        <v>0</v>
      </c>
      <c r="V12" s="608">
        <f>SUM(J12:U12)</f>
        <v>0</v>
      </c>
      <c r="X12" s="520"/>
      <c r="Y12" s="598" t="s">
        <v>456</v>
      </c>
      <c r="Z12" s="4" t="s">
        <v>457</v>
      </c>
      <c r="AA12" s="579"/>
      <c r="AB12" s="607">
        <f>SUM(AB10/AB11)</f>
        <v>0</v>
      </c>
      <c r="AD12" s="597" t="s">
        <v>708</v>
      </c>
      <c r="AE12" s="855">
        <v>3</v>
      </c>
      <c r="AF12" s="855">
        <v>3</v>
      </c>
      <c r="AG12" s="855">
        <v>3</v>
      </c>
      <c r="AH12" s="856">
        <v>3</v>
      </c>
      <c r="AI12" s="855">
        <v>2</v>
      </c>
      <c r="AJ12" s="855">
        <v>2</v>
      </c>
      <c r="AK12" s="855">
        <v>2</v>
      </c>
      <c r="AL12" s="856">
        <v>2</v>
      </c>
      <c r="AM12" s="855">
        <v>2</v>
      </c>
      <c r="AN12" s="855">
        <v>2</v>
      </c>
      <c r="AO12" s="855">
        <v>2</v>
      </c>
      <c r="AP12" s="856">
        <v>2</v>
      </c>
      <c r="AQ12" s="856">
        <v>2</v>
      </c>
      <c r="AR12" s="855">
        <v>4</v>
      </c>
      <c r="AS12" s="855">
        <v>3</v>
      </c>
      <c r="AT12" s="855">
        <v>4</v>
      </c>
      <c r="AU12" s="856">
        <v>4</v>
      </c>
      <c r="AV12" s="855">
        <v>3</v>
      </c>
      <c r="AW12" s="855">
        <v>4</v>
      </c>
      <c r="AX12" s="855">
        <v>3</v>
      </c>
      <c r="AY12" s="856">
        <v>4</v>
      </c>
      <c r="AZ12" s="855">
        <v>7</v>
      </c>
      <c r="BA12" s="855">
        <v>7</v>
      </c>
      <c r="BB12" s="855">
        <v>7</v>
      </c>
      <c r="BC12" s="856">
        <v>7</v>
      </c>
      <c r="BD12" s="855">
        <v>6</v>
      </c>
      <c r="BE12" s="855">
        <v>6</v>
      </c>
      <c r="BF12" s="855">
        <v>6</v>
      </c>
      <c r="BG12" s="856">
        <v>6</v>
      </c>
      <c r="BH12" s="855">
        <v>10</v>
      </c>
      <c r="BI12" s="855">
        <v>9</v>
      </c>
      <c r="BJ12" s="855">
        <v>4</v>
      </c>
      <c r="BK12" s="855">
        <v>0</v>
      </c>
      <c r="BL12" s="856">
        <v>0</v>
      </c>
      <c r="BM12" s="855">
        <v>0</v>
      </c>
      <c r="BN12" s="855">
        <v>0</v>
      </c>
      <c r="BO12" s="855">
        <v>0</v>
      </c>
      <c r="BP12" s="856">
        <v>0</v>
      </c>
      <c r="BQ12" s="856">
        <v>0</v>
      </c>
      <c r="BR12" s="855">
        <v>0</v>
      </c>
      <c r="BS12" s="855">
        <v>0</v>
      </c>
      <c r="BT12" s="855">
        <v>0</v>
      </c>
      <c r="BU12" s="856">
        <v>0</v>
      </c>
      <c r="BV12" s="855">
        <v>0</v>
      </c>
      <c r="BW12" s="855">
        <v>0</v>
      </c>
      <c r="BX12" s="855">
        <v>0</v>
      </c>
      <c r="BY12" s="856">
        <v>0</v>
      </c>
      <c r="BZ12" s="855">
        <v>0</v>
      </c>
      <c r="CA12" s="855">
        <v>0</v>
      </c>
      <c r="CB12" s="855">
        <v>0</v>
      </c>
      <c r="CC12" s="856">
        <v>0</v>
      </c>
    </row>
    <row r="13" spans="2:81" ht="13.5" thickBot="1">
      <c r="B13" s="520"/>
      <c r="C13" s="598" t="s">
        <v>458</v>
      </c>
      <c r="D13" s="4" t="s">
        <v>459</v>
      </c>
      <c r="E13" s="579"/>
      <c r="F13" s="1912">
        <f>'January Budget'!BA15</f>
        <v>24</v>
      </c>
      <c r="I13" s="381" t="s">
        <v>500</v>
      </c>
      <c r="J13" s="704">
        <f t="shared" ref="J13:V13" si="6">+(J11+J12)</f>
        <v>0</v>
      </c>
      <c r="K13" s="704">
        <f t="shared" si="6"/>
        <v>0</v>
      </c>
      <c r="L13" s="704">
        <f t="shared" si="6"/>
        <v>0</v>
      </c>
      <c r="M13" s="567">
        <f t="shared" si="6"/>
        <v>0</v>
      </c>
      <c r="N13" s="567">
        <f t="shared" si="6"/>
        <v>0</v>
      </c>
      <c r="O13" s="567">
        <f t="shared" si="6"/>
        <v>0</v>
      </c>
      <c r="P13" s="567">
        <f t="shared" si="6"/>
        <v>0</v>
      </c>
      <c r="Q13" s="567">
        <f t="shared" si="6"/>
        <v>0</v>
      </c>
      <c r="R13" s="567">
        <f t="shared" si="6"/>
        <v>0</v>
      </c>
      <c r="S13" s="567">
        <f t="shared" si="6"/>
        <v>0</v>
      </c>
      <c r="T13" s="567">
        <f t="shared" si="6"/>
        <v>0</v>
      </c>
      <c r="U13" s="704">
        <f t="shared" si="6"/>
        <v>0</v>
      </c>
      <c r="V13" s="705">
        <f t="shared" si="6"/>
        <v>0</v>
      </c>
      <c r="X13" s="520"/>
      <c r="Y13" s="598" t="s">
        <v>458</v>
      </c>
      <c r="Z13" s="4" t="s">
        <v>459</v>
      </c>
      <c r="AA13" s="579"/>
      <c r="AB13" s="701">
        <f>'January Budget'!BH36</f>
        <v>21</v>
      </c>
      <c r="AD13" s="857" t="s">
        <v>712</v>
      </c>
      <c r="AE13" s="858">
        <f>+(AE12/AE10)</f>
        <v>0.375</v>
      </c>
      <c r="AF13" s="859">
        <f t="shared" ref="AF13:CC13" si="7">+(AF12/AF10)</f>
        <v>0.42857142857142855</v>
      </c>
      <c r="AG13" s="859">
        <f t="shared" si="7"/>
        <v>0.42857142857142855</v>
      </c>
      <c r="AH13" s="860">
        <f t="shared" si="7"/>
        <v>0.375</v>
      </c>
      <c r="AI13" s="858">
        <f t="shared" si="7"/>
        <v>0.33333333333333331</v>
      </c>
      <c r="AJ13" s="859">
        <f t="shared" si="7"/>
        <v>0.33333333333333331</v>
      </c>
      <c r="AK13" s="859">
        <f t="shared" si="7"/>
        <v>0.33333333333333331</v>
      </c>
      <c r="AL13" s="860">
        <f t="shared" si="7"/>
        <v>0.33333333333333331</v>
      </c>
      <c r="AM13" s="858">
        <f t="shared" si="7"/>
        <v>0.4</v>
      </c>
      <c r="AN13" s="859">
        <f t="shared" si="7"/>
        <v>0.4</v>
      </c>
      <c r="AO13" s="859">
        <f t="shared" si="7"/>
        <v>0.4</v>
      </c>
      <c r="AP13" s="860">
        <f t="shared" si="7"/>
        <v>0.4</v>
      </c>
      <c r="AQ13" s="860">
        <f t="shared" si="7"/>
        <v>0.4</v>
      </c>
      <c r="AR13" s="858">
        <f t="shared" si="7"/>
        <v>0.66666666666666663</v>
      </c>
      <c r="AS13" s="859">
        <f t="shared" si="7"/>
        <v>0.5</v>
      </c>
      <c r="AT13" s="859">
        <f t="shared" si="7"/>
        <v>0.66666666666666663</v>
      </c>
      <c r="AU13" s="860">
        <f t="shared" si="7"/>
        <v>0.66666666666666663</v>
      </c>
      <c r="AV13" s="858">
        <f t="shared" si="7"/>
        <v>0.42857142857142855</v>
      </c>
      <c r="AW13" s="859">
        <f t="shared" si="7"/>
        <v>0.5714285714285714</v>
      </c>
      <c r="AX13" s="859">
        <f t="shared" si="7"/>
        <v>0.42857142857142855</v>
      </c>
      <c r="AY13" s="860">
        <f t="shared" si="7"/>
        <v>0.5714285714285714</v>
      </c>
      <c r="AZ13" s="858">
        <f t="shared" si="7"/>
        <v>0.5</v>
      </c>
      <c r="BA13" s="859">
        <f t="shared" si="7"/>
        <v>0.53846153846153844</v>
      </c>
      <c r="BB13" s="859">
        <f t="shared" si="7"/>
        <v>0.53846153846153844</v>
      </c>
      <c r="BC13" s="860">
        <f t="shared" si="7"/>
        <v>0.53846153846153844</v>
      </c>
      <c r="BD13" s="858">
        <f t="shared" si="7"/>
        <v>0.5</v>
      </c>
      <c r="BE13" s="859">
        <f t="shared" si="7"/>
        <v>0.54545454545454541</v>
      </c>
      <c r="BF13" s="859">
        <f t="shared" si="7"/>
        <v>0.54545454545454541</v>
      </c>
      <c r="BG13" s="860">
        <f t="shared" si="7"/>
        <v>0.54545454545454541</v>
      </c>
      <c r="BH13" s="858">
        <f t="shared" si="7"/>
        <v>0.625</v>
      </c>
      <c r="BI13" s="859">
        <f t="shared" si="7"/>
        <v>0.69230769230769229</v>
      </c>
      <c r="BJ13" s="859">
        <f t="shared" si="7"/>
        <v>0.5</v>
      </c>
      <c r="BK13" s="859" t="e">
        <f t="shared" si="7"/>
        <v>#DIV/0!</v>
      </c>
      <c r="BL13" s="860" t="e">
        <f t="shared" si="7"/>
        <v>#DIV/0!</v>
      </c>
      <c r="BM13" s="858" t="e">
        <f t="shared" si="7"/>
        <v>#DIV/0!</v>
      </c>
      <c r="BN13" s="859" t="e">
        <f t="shared" si="7"/>
        <v>#DIV/0!</v>
      </c>
      <c r="BO13" s="859" t="e">
        <f t="shared" si="7"/>
        <v>#DIV/0!</v>
      </c>
      <c r="BP13" s="860" t="e">
        <f t="shared" si="7"/>
        <v>#DIV/0!</v>
      </c>
      <c r="BQ13" s="860" t="e">
        <f t="shared" si="7"/>
        <v>#DIV/0!</v>
      </c>
      <c r="BR13" s="858" t="e">
        <f t="shared" si="7"/>
        <v>#DIV/0!</v>
      </c>
      <c r="BS13" s="859" t="e">
        <f t="shared" si="7"/>
        <v>#DIV/0!</v>
      </c>
      <c r="BT13" s="859" t="e">
        <f t="shared" si="7"/>
        <v>#DIV/0!</v>
      </c>
      <c r="BU13" s="860" t="e">
        <f t="shared" si="7"/>
        <v>#DIV/0!</v>
      </c>
      <c r="BV13" s="858" t="e">
        <f t="shared" si="7"/>
        <v>#DIV/0!</v>
      </c>
      <c r="BW13" s="859" t="e">
        <f t="shared" si="7"/>
        <v>#DIV/0!</v>
      </c>
      <c r="BX13" s="859" t="e">
        <f t="shared" si="7"/>
        <v>#DIV/0!</v>
      </c>
      <c r="BY13" s="860" t="e">
        <f t="shared" si="7"/>
        <v>#DIV/0!</v>
      </c>
      <c r="BZ13" s="858" t="e">
        <f t="shared" si="7"/>
        <v>#DIV/0!</v>
      </c>
      <c r="CA13" s="859" t="e">
        <f t="shared" si="7"/>
        <v>#DIV/0!</v>
      </c>
      <c r="CB13" s="859" t="e">
        <f t="shared" si="7"/>
        <v>#DIV/0!</v>
      </c>
      <c r="CC13" s="860" t="e">
        <f t="shared" si="7"/>
        <v>#DIV/0!</v>
      </c>
    </row>
    <row r="14" spans="2:81" ht="13.5" thickBot="1">
      <c r="B14" s="520"/>
      <c r="C14" s="598" t="s">
        <v>460</v>
      </c>
      <c r="D14" s="4" t="s">
        <v>461</v>
      </c>
      <c r="E14" s="579"/>
      <c r="F14" s="619">
        <f>(F12/F13)</f>
        <v>0</v>
      </c>
      <c r="I14" s="381" t="s">
        <v>501</v>
      </c>
      <c r="J14" s="616" t="e">
        <f t="shared" ref="J14:V14" si="8">+(J13/J7)</f>
        <v>#DIV/0!</v>
      </c>
      <c r="K14" s="616" t="e">
        <f t="shared" si="8"/>
        <v>#DIV/0!</v>
      </c>
      <c r="L14" s="616" t="e">
        <f t="shared" si="8"/>
        <v>#DIV/0!</v>
      </c>
      <c r="M14" s="617" t="e">
        <f t="shared" si="8"/>
        <v>#DIV/0!</v>
      </c>
      <c r="N14" s="617" t="e">
        <f t="shared" si="8"/>
        <v>#DIV/0!</v>
      </c>
      <c r="O14" s="617" t="e">
        <f t="shared" si="8"/>
        <v>#DIV/0!</v>
      </c>
      <c r="P14" s="617" t="e">
        <f t="shared" si="8"/>
        <v>#DIV/0!</v>
      </c>
      <c r="Q14" s="617" t="e">
        <f t="shared" si="8"/>
        <v>#DIV/0!</v>
      </c>
      <c r="R14" s="617" t="e">
        <f t="shared" si="8"/>
        <v>#DIV/0!</v>
      </c>
      <c r="S14" s="617" t="e">
        <f t="shared" si="8"/>
        <v>#DIV/0!</v>
      </c>
      <c r="T14" s="617" t="e">
        <f t="shared" si="8"/>
        <v>#DIV/0!</v>
      </c>
      <c r="U14" s="616" t="e">
        <f t="shared" si="8"/>
        <v>#DIV/0!</v>
      </c>
      <c r="V14" s="620" t="e">
        <f t="shared" si="8"/>
        <v>#DIV/0!</v>
      </c>
      <c r="X14" s="520"/>
      <c r="Y14" s="598" t="s">
        <v>460</v>
      </c>
      <c r="Z14" s="4" t="s">
        <v>461</v>
      </c>
      <c r="AA14" s="579"/>
      <c r="AB14" s="619">
        <f>(AB12/AB13)</f>
        <v>0</v>
      </c>
      <c r="AD14" s="621" t="s">
        <v>713</v>
      </c>
      <c r="AE14" s="851">
        <f>+(AE10-AE8)</f>
        <v>5.25</v>
      </c>
      <c r="AF14" s="852">
        <f t="shared" ref="AF14:CC14" si="9">+(AF10-AF8)</f>
        <v>4.25</v>
      </c>
      <c r="AG14" s="852">
        <f t="shared" si="9"/>
        <v>4.25</v>
      </c>
      <c r="AH14" s="861">
        <f t="shared" si="9"/>
        <v>5.25</v>
      </c>
      <c r="AI14" s="851">
        <f t="shared" si="9"/>
        <v>-9.7777777777777963E-2</v>
      </c>
      <c r="AJ14" s="852">
        <f t="shared" si="9"/>
        <v>-9.7777777777777963E-2</v>
      </c>
      <c r="AK14" s="852">
        <f t="shared" si="9"/>
        <v>-9.7777777777777963E-2</v>
      </c>
      <c r="AL14" s="861">
        <f t="shared" si="9"/>
        <v>-9.7777777777777963E-2</v>
      </c>
      <c r="AM14" s="851">
        <f t="shared" si="9"/>
        <v>1.2695652173913041</v>
      </c>
      <c r="AN14" s="852">
        <f t="shared" si="9"/>
        <v>1.2695652173913041</v>
      </c>
      <c r="AO14" s="852">
        <f t="shared" si="9"/>
        <v>2.14</v>
      </c>
      <c r="AP14" s="861">
        <f t="shared" si="9"/>
        <v>2.14</v>
      </c>
      <c r="AQ14" s="861">
        <f t="shared" si="9"/>
        <v>2.14</v>
      </c>
      <c r="AR14" s="851">
        <f t="shared" si="9"/>
        <v>-1.5325603864734294</v>
      </c>
      <c r="AS14" s="852">
        <f t="shared" si="9"/>
        <v>-1.5325603864734294</v>
      </c>
      <c r="AT14" s="852">
        <f t="shared" si="9"/>
        <v>-1.5325603864734294</v>
      </c>
      <c r="AU14" s="861">
        <f t="shared" si="9"/>
        <v>-1.5325603864734294</v>
      </c>
      <c r="AV14" s="851">
        <f t="shared" si="9"/>
        <v>-1.2498550724637685</v>
      </c>
      <c r="AW14" s="852">
        <f t="shared" si="9"/>
        <v>-1.2498550724637685</v>
      </c>
      <c r="AX14" s="852">
        <f t="shared" si="9"/>
        <v>-1.2498550724637685</v>
      </c>
      <c r="AY14" s="861">
        <f t="shared" si="9"/>
        <v>-1.2498550724637685</v>
      </c>
      <c r="AZ14" s="851">
        <f t="shared" si="9"/>
        <v>5.7501449275362315</v>
      </c>
      <c r="BA14" s="852">
        <f t="shared" si="9"/>
        <v>4.7501449275362315</v>
      </c>
      <c r="BB14" s="852">
        <f t="shared" si="9"/>
        <v>4.7501449275362315</v>
      </c>
      <c r="BC14" s="861">
        <f t="shared" si="9"/>
        <v>4.7501449275362315</v>
      </c>
      <c r="BD14" s="851">
        <f t="shared" si="9"/>
        <v>3.3913043478260878</v>
      </c>
      <c r="BE14" s="852">
        <f t="shared" si="9"/>
        <v>2.3913043478260878</v>
      </c>
      <c r="BF14" s="852">
        <f t="shared" si="9"/>
        <v>4.3999999999999995</v>
      </c>
      <c r="BG14" s="861">
        <f t="shared" si="9"/>
        <v>4.3999999999999995</v>
      </c>
      <c r="BH14" s="851">
        <f t="shared" si="9"/>
        <v>9.5203864734299515</v>
      </c>
      <c r="BI14" s="852">
        <f t="shared" si="9"/>
        <v>6.5203864734299524</v>
      </c>
      <c r="BJ14" s="852">
        <f t="shared" si="9"/>
        <v>1.5203864734299524</v>
      </c>
      <c r="BK14" s="852">
        <f t="shared" si="9"/>
        <v>-6.4796135265700476</v>
      </c>
      <c r="BL14" s="861">
        <f t="shared" si="9"/>
        <v>-2.7768115942028984</v>
      </c>
      <c r="BM14" s="851">
        <f t="shared" si="9"/>
        <v>0</v>
      </c>
      <c r="BN14" s="852">
        <f t="shared" si="9"/>
        <v>0</v>
      </c>
      <c r="BO14" s="852">
        <f t="shared" si="9"/>
        <v>0</v>
      </c>
      <c r="BP14" s="861">
        <f t="shared" si="9"/>
        <v>0</v>
      </c>
      <c r="BQ14" s="861">
        <f t="shared" si="9"/>
        <v>0</v>
      </c>
      <c r="BR14" s="851">
        <f t="shared" si="9"/>
        <v>0</v>
      </c>
      <c r="BS14" s="852">
        <f t="shared" si="9"/>
        <v>0</v>
      </c>
      <c r="BT14" s="852">
        <f t="shared" si="9"/>
        <v>0</v>
      </c>
      <c r="BU14" s="861">
        <f t="shared" si="9"/>
        <v>0</v>
      </c>
      <c r="BV14" s="851">
        <f t="shared" si="9"/>
        <v>0</v>
      </c>
      <c r="BW14" s="852">
        <f t="shared" si="9"/>
        <v>0</v>
      </c>
      <c r="BX14" s="852">
        <f t="shared" si="9"/>
        <v>0</v>
      </c>
      <c r="BY14" s="861">
        <f t="shared" si="9"/>
        <v>0</v>
      </c>
      <c r="BZ14" s="851">
        <f t="shared" si="9"/>
        <v>0</v>
      </c>
      <c r="CA14" s="852">
        <f t="shared" si="9"/>
        <v>0</v>
      </c>
      <c r="CB14" s="852">
        <f t="shared" si="9"/>
        <v>0</v>
      </c>
      <c r="CC14" s="861">
        <f t="shared" si="9"/>
        <v>0</v>
      </c>
    </row>
    <row r="15" spans="2:81" ht="13.5" thickBot="1">
      <c r="B15" s="621"/>
      <c r="C15" s="612" t="s">
        <v>463</v>
      </c>
      <c r="D15" s="613" t="s">
        <v>464</v>
      </c>
      <c r="E15" s="614"/>
      <c r="F15" s="622">
        <f>+(F5/F13)</f>
        <v>0</v>
      </c>
      <c r="I15" s="706" t="s">
        <v>502</v>
      </c>
      <c r="J15" s="707">
        <v>0.5</v>
      </c>
      <c r="K15" s="707">
        <v>0.5</v>
      </c>
      <c r="L15" s="707">
        <v>0.5</v>
      </c>
      <c r="M15" s="708">
        <v>0.5</v>
      </c>
      <c r="N15" s="708">
        <v>0.5</v>
      </c>
      <c r="O15" s="708">
        <v>0.5</v>
      </c>
      <c r="P15" s="708">
        <v>0.5</v>
      </c>
      <c r="Q15" s="708">
        <v>0.5</v>
      </c>
      <c r="R15" s="708">
        <v>0.5</v>
      </c>
      <c r="S15" s="708">
        <v>0.5</v>
      </c>
      <c r="T15" s="708">
        <v>0.5</v>
      </c>
      <c r="U15" s="707">
        <v>0.5</v>
      </c>
      <c r="V15" s="709">
        <v>0.5</v>
      </c>
      <c r="X15" s="621"/>
      <c r="Y15" s="612" t="s">
        <v>463</v>
      </c>
      <c r="Z15" s="613" t="s">
        <v>464</v>
      </c>
      <c r="AA15" s="614"/>
      <c r="AB15" s="622">
        <f>+(AB5/AB13)</f>
        <v>0</v>
      </c>
      <c r="AD15" s="857" t="s">
        <v>706</v>
      </c>
      <c r="AE15" s="862">
        <v>19900</v>
      </c>
      <c r="AF15" s="843">
        <v>19900</v>
      </c>
      <c r="AG15" s="863">
        <v>19900</v>
      </c>
      <c r="AH15" s="843">
        <v>19900</v>
      </c>
      <c r="AI15" s="862">
        <v>22140</v>
      </c>
      <c r="AJ15" s="843">
        <v>22140</v>
      </c>
      <c r="AK15" s="863">
        <v>22140</v>
      </c>
      <c r="AL15" s="843">
        <v>22140</v>
      </c>
      <c r="AM15" s="862">
        <v>15661</v>
      </c>
      <c r="AN15" s="843">
        <v>15661</v>
      </c>
      <c r="AO15" s="863">
        <v>15661</v>
      </c>
      <c r="AP15" s="843">
        <v>15661</v>
      </c>
      <c r="AQ15" s="843">
        <v>15661</v>
      </c>
      <c r="AR15" s="862">
        <v>26926</v>
      </c>
      <c r="AS15" s="843">
        <v>26926</v>
      </c>
      <c r="AT15" s="863">
        <v>26926</v>
      </c>
      <c r="AU15" s="843">
        <v>26926</v>
      </c>
      <c r="AV15" s="862">
        <v>18669</v>
      </c>
      <c r="AW15" s="843">
        <v>18669</v>
      </c>
      <c r="AX15" s="863">
        <v>18669</v>
      </c>
      <c r="AY15" s="843">
        <v>18669</v>
      </c>
      <c r="AZ15" s="862">
        <v>36827</v>
      </c>
      <c r="BA15" s="843">
        <v>36827</v>
      </c>
      <c r="BB15" s="863">
        <v>36827</v>
      </c>
      <c r="BC15" s="843">
        <v>36827</v>
      </c>
      <c r="BD15" s="862">
        <v>42226</v>
      </c>
      <c r="BE15" s="843">
        <v>42226</v>
      </c>
      <c r="BF15" s="863">
        <v>42226</v>
      </c>
      <c r="BG15" s="843">
        <v>42226</v>
      </c>
      <c r="BH15" s="862">
        <v>71100</v>
      </c>
      <c r="BI15" s="843">
        <v>55946</v>
      </c>
      <c r="BJ15" s="863">
        <v>44002</v>
      </c>
      <c r="BK15" s="863">
        <v>0</v>
      </c>
      <c r="BL15" s="843">
        <v>0</v>
      </c>
      <c r="BM15" s="862">
        <v>0</v>
      </c>
      <c r="BN15" s="843">
        <v>0</v>
      </c>
      <c r="BO15" s="863">
        <v>0</v>
      </c>
      <c r="BP15" s="843">
        <v>0</v>
      </c>
      <c r="BQ15" s="843">
        <v>0</v>
      </c>
      <c r="BR15" s="862">
        <v>0</v>
      </c>
      <c r="BS15" s="843">
        <v>0</v>
      </c>
      <c r="BT15" s="863">
        <v>0</v>
      </c>
      <c r="BU15" s="843">
        <v>0</v>
      </c>
      <c r="BV15" s="862">
        <v>0</v>
      </c>
      <c r="BW15" s="843">
        <v>0</v>
      </c>
      <c r="BX15" s="863">
        <v>0</v>
      </c>
      <c r="BY15" s="843">
        <v>0</v>
      </c>
      <c r="BZ15" s="862">
        <v>0</v>
      </c>
      <c r="CA15" s="843">
        <v>0</v>
      </c>
      <c r="CB15" s="863">
        <v>0</v>
      </c>
      <c r="CC15" s="843">
        <v>0</v>
      </c>
    </row>
    <row r="16" spans="2:81" ht="13.5" thickBot="1">
      <c r="B16" s="623"/>
      <c r="C16" s="624" t="s">
        <v>503</v>
      </c>
      <c r="D16" s="297" t="s">
        <v>470</v>
      </c>
      <c r="E16" s="8"/>
      <c r="F16" s="1913">
        <f>'January Budget'!BA19</f>
        <v>0</v>
      </c>
      <c r="X16" s="623"/>
      <c r="Y16" s="624" t="s">
        <v>503</v>
      </c>
      <c r="Z16" s="297" t="s">
        <v>470</v>
      </c>
      <c r="AA16" s="8"/>
      <c r="AB16" s="702">
        <f>'January Budget'!BH40</f>
        <v>0</v>
      </c>
      <c r="AD16" s="597" t="s">
        <v>716</v>
      </c>
      <c r="AE16" s="864">
        <f t="shared" ref="AE16:CC16" si="10">+(AE15/AE17)</f>
        <v>6633.333333333333</v>
      </c>
      <c r="AF16" s="865">
        <f t="shared" si="10"/>
        <v>9950</v>
      </c>
      <c r="AG16" s="866">
        <f t="shared" si="10"/>
        <v>6633.333333333333</v>
      </c>
      <c r="AH16" s="865">
        <f t="shared" si="10"/>
        <v>9950</v>
      </c>
      <c r="AI16" s="864">
        <f t="shared" si="10"/>
        <v>11070</v>
      </c>
      <c r="AJ16" s="865">
        <f t="shared" si="10"/>
        <v>7380</v>
      </c>
      <c r="AK16" s="866">
        <f t="shared" si="10"/>
        <v>7380</v>
      </c>
      <c r="AL16" s="865">
        <f t="shared" si="10"/>
        <v>7380</v>
      </c>
      <c r="AM16" s="864">
        <f>+(AM15/AM17)</f>
        <v>7830.5</v>
      </c>
      <c r="AN16" s="865">
        <f t="shared" si="10"/>
        <v>7830.5</v>
      </c>
      <c r="AO16" s="866">
        <f t="shared" si="10"/>
        <v>7830.5</v>
      </c>
      <c r="AP16" s="865">
        <f t="shared" si="10"/>
        <v>7830.5</v>
      </c>
      <c r="AQ16" s="865">
        <f t="shared" si="10"/>
        <v>15661</v>
      </c>
      <c r="AR16" s="864">
        <f t="shared" si="10"/>
        <v>8975.3333333333339</v>
      </c>
      <c r="AS16" s="865">
        <f t="shared" si="10"/>
        <v>13463</v>
      </c>
      <c r="AT16" s="866">
        <f t="shared" si="10"/>
        <v>8975.3333333333339</v>
      </c>
      <c r="AU16" s="865">
        <f t="shared" si="10"/>
        <v>8975.3333333333339</v>
      </c>
      <c r="AV16" s="864">
        <f t="shared" si="10"/>
        <v>6223</v>
      </c>
      <c r="AW16" s="865">
        <f t="shared" si="10"/>
        <v>9334.5</v>
      </c>
      <c r="AX16" s="866">
        <f t="shared" si="10"/>
        <v>9334.5</v>
      </c>
      <c r="AY16" s="865">
        <f t="shared" si="10"/>
        <v>6223</v>
      </c>
      <c r="AZ16" s="864">
        <f t="shared" si="10"/>
        <v>6137.833333333333</v>
      </c>
      <c r="BA16" s="865">
        <f t="shared" si="10"/>
        <v>6137.833333333333</v>
      </c>
      <c r="BB16" s="866">
        <f t="shared" si="10"/>
        <v>6137.833333333333</v>
      </c>
      <c r="BC16" s="865">
        <f t="shared" si="10"/>
        <v>6137.833333333333</v>
      </c>
      <c r="BD16" s="864">
        <f t="shared" si="10"/>
        <v>7037.666666666667</v>
      </c>
      <c r="BE16" s="865">
        <f t="shared" si="10"/>
        <v>7037.666666666667</v>
      </c>
      <c r="BF16" s="866">
        <f t="shared" si="10"/>
        <v>7037.666666666667</v>
      </c>
      <c r="BG16" s="865">
        <f t="shared" si="10"/>
        <v>6032.2857142857147</v>
      </c>
      <c r="BH16" s="864">
        <f t="shared" si="10"/>
        <v>7900</v>
      </c>
      <c r="BI16" s="865">
        <f t="shared" si="10"/>
        <v>6993.25</v>
      </c>
      <c r="BJ16" s="866">
        <f t="shared" si="10"/>
        <v>6286</v>
      </c>
      <c r="BK16" s="866" t="e">
        <f t="shared" si="10"/>
        <v>#DIV/0!</v>
      </c>
      <c r="BL16" s="865" t="e">
        <f t="shared" si="10"/>
        <v>#DIV/0!</v>
      </c>
      <c r="BM16" s="864" t="e">
        <f t="shared" si="10"/>
        <v>#DIV/0!</v>
      </c>
      <c r="BN16" s="865" t="e">
        <f t="shared" si="10"/>
        <v>#DIV/0!</v>
      </c>
      <c r="BO16" s="866" t="e">
        <f t="shared" si="10"/>
        <v>#DIV/0!</v>
      </c>
      <c r="BP16" s="865" t="e">
        <f t="shared" si="10"/>
        <v>#DIV/0!</v>
      </c>
      <c r="BQ16" s="865" t="e">
        <f t="shared" si="10"/>
        <v>#DIV/0!</v>
      </c>
      <c r="BR16" s="864" t="e">
        <f t="shared" si="10"/>
        <v>#DIV/0!</v>
      </c>
      <c r="BS16" s="865" t="e">
        <f t="shared" si="10"/>
        <v>#DIV/0!</v>
      </c>
      <c r="BT16" s="866">
        <f t="shared" si="10"/>
        <v>0</v>
      </c>
      <c r="BU16" s="865">
        <f t="shared" si="10"/>
        <v>0</v>
      </c>
      <c r="BV16" s="864">
        <f t="shared" si="10"/>
        <v>0</v>
      </c>
      <c r="BW16" s="865">
        <f t="shared" si="10"/>
        <v>0</v>
      </c>
      <c r="BX16" s="866">
        <f t="shared" si="10"/>
        <v>0</v>
      </c>
      <c r="BY16" s="865">
        <f t="shared" si="10"/>
        <v>0</v>
      </c>
      <c r="BZ16" s="864">
        <f t="shared" si="10"/>
        <v>0</v>
      </c>
      <c r="CA16" s="865">
        <f t="shared" si="10"/>
        <v>0</v>
      </c>
      <c r="CB16" s="866">
        <f t="shared" si="10"/>
        <v>0</v>
      </c>
      <c r="CC16" s="865">
        <f t="shared" si="10"/>
        <v>0</v>
      </c>
    </row>
    <row r="17" spans="2:81" ht="13.5" thickBot="1">
      <c r="B17" s="597"/>
      <c r="C17" s="598" t="s">
        <v>504</v>
      </c>
      <c r="D17" s="4" t="s">
        <v>471</v>
      </c>
      <c r="F17" s="1912">
        <f>'January Budget'!BA20</f>
        <v>0</v>
      </c>
      <c r="X17" s="597"/>
      <c r="Y17" s="598" t="s">
        <v>504</v>
      </c>
      <c r="Z17" s="4" t="s">
        <v>471</v>
      </c>
      <c r="AB17" s="702">
        <f>'January Budget'!BH41</f>
        <v>0</v>
      </c>
      <c r="AD17" s="919" t="s">
        <v>717</v>
      </c>
      <c r="AE17" s="855">
        <v>3</v>
      </c>
      <c r="AF17" s="856">
        <v>2</v>
      </c>
      <c r="AG17" s="867">
        <v>3</v>
      </c>
      <c r="AH17" s="856">
        <v>2</v>
      </c>
      <c r="AI17" s="855">
        <v>2</v>
      </c>
      <c r="AJ17" s="856">
        <v>3</v>
      </c>
      <c r="AK17" s="867">
        <v>3</v>
      </c>
      <c r="AL17" s="856">
        <v>3</v>
      </c>
      <c r="AM17" s="855">
        <v>2</v>
      </c>
      <c r="AN17" s="856">
        <v>2</v>
      </c>
      <c r="AO17" s="867">
        <v>2</v>
      </c>
      <c r="AP17" s="856">
        <v>2</v>
      </c>
      <c r="AQ17" s="856">
        <v>1</v>
      </c>
      <c r="AR17" s="855">
        <v>3</v>
      </c>
      <c r="AS17" s="856">
        <v>2</v>
      </c>
      <c r="AT17" s="867">
        <v>3</v>
      </c>
      <c r="AU17" s="856">
        <v>3</v>
      </c>
      <c r="AV17" s="855">
        <v>3</v>
      </c>
      <c r="AW17" s="856">
        <v>2</v>
      </c>
      <c r="AX17" s="867">
        <v>2</v>
      </c>
      <c r="AY17" s="856">
        <v>3</v>
      </c>
      <c r="AZ17" s="855">
        <v>6</v>
      </c>
      <c r="BA17" s="856">
        <v>6</v>
      </c>
      <c r="BB17" s="867">
        <v>6</v>
      </c>
      <c r="BC17" s="856">
        <v>6</v>
      </c>
      <c r="BD17" s="855">
        <v>6</v>
      </c>
      <c r="BE17" s="856">
        <v>6</v>
      </c>
      <c r="BF17" s="867">
        <v>6</v>
      </c>
      <c r="BG17" s="856">
        <v>7</v>
      </c>
      <c r="BH17" s="855">
        <v>9</v>
      </c>
      <c r="BI17" s="856">
        <v>8</v>
      </c>
      <c r="BJ17" s="867">
        <v>7</v>
      </c>
      <c r="BK17" s="867"/>
      <c r="BL17" s="856"/>
      <c r="BM17" s="855"/>
      <c r="BN17" s="856"/>
      <c r="BO17" s="867"/>
      <c r="BP17" s="856"/>
      <c r="BQ17" s="856"/>
      <c r="BR17" s="855"/>
      <c r="BS17" s="856"/>
      <c r="BT17" s="867">
        <v>4</v>
      </c>
      <c r="BU17" s="856">
        <v>4</v>
      </c>
      <c r="BV17" s="855">
        <v>4</v>
      </c>
      <c r="BW17" s="856">
        <v>5</v>
      </c>
      <c r="BX17" s="867">
        <v>4</v>
      </c>
      <c r="BY17" s="856">
        <v>4</v>
      </c>
      <c r="BZ17" s="855">
        <v>4</v>
      </c>
      <c r="CA17" s="856">
        <v>5</v>
      </c>
      <c r="CB17" s="867">
        <v>4</v>
      </c>
      <c r="CC17" s="856">
        <v>4</v>
      </c>
    </row>
    <row r="18" spans="2:81" ht="15.75" thickBot="1">
      <c r="B18" s="597"/>
      <c r="C18" s="598" t="s">
        <v>505</v>
      </c>
      <c r="D18" s="4" t="s">
        <v>465</v>
      </c>
      <c r="F18" s="625">
        <f>SUM(F12-(F16+F17))</f>
        <v>0</v>
      </c>
      <c r="X18" s="597"/>
      <c r="Y18" s="598" t="s">
        <v>505</v>
      </c>
      <c r="Z18" s="4" t="s">
        <v>465</v>
      </c>
      <c r="AB18" s="625">
        <f>SUM(AB12-(AB16+AB17))</f>
        <v>0</v>
      </c>
      <c r="AD18" s="597" t="s">
        <v>718</v>
      </c>
      <c r="AE18" s="868">
        <f>+(AE17/AE10)</f>
        <v>0.375</v>
      </c>
      <c r="AF18" s="869">
        <f>+(AF17/AF10)</f>
        <v>0.2857142857142857</v>
      </c>
      <c r="AG18" s="870">
        <f>+(AG17/AG10)</f>
        <v>0.42857142857142855</v>
      </c>
      <c r="AH18" s="869">
        <f>+(AH17/AH10)</f>
        <v>0.25</v>
      </c>
      <c r="AI18" s="868">
        <f t="shared" ref="AI18:AQ18" si="11">+(AI17/AI10)</f>
        <v>0.33333333333333331</v>
      </c>
      <c r="AJ18" s="869">
        <f t="shared" si="11"/>
        <v>0.5</v>
      </c>
      <c r="AK18" s="870">
        <f t="shared" si="11"/>
        <v>0.5</v>
      </c>
      <c r="AL18" s="869">
        <f t="shared" si="11"/>
        <v>0.5</v>
      </c>
      <c r="AM18" s="868">
        <f>+(AM17/AM10)</f>
        <v>0.4</v>
      </c>
      <c r="AN18" s="869">
        <f t="shared" si="11"/>
        <v>0.4</v>
      </c>
      <c r="AO18" s="870">
        <f t="shared" si="11"/>
        <v>0.4</v>
      </c>
      <c r="AP18" s="869">
        <f t="shared" si="11"/>
        <v>0.4</v>
      </c>
      <c r="AQ18" s="869">
        <f t="shared" si="11"/>
        <v>0.2</v>
      </c>
      <c r="AR18" s="868">
        <f>+(AR17/AR10)</f>
        <v>0.5</v>
      </c>
      <c r="AS18" s="869">
        <f t="shared" ref="AS18:CC18" si="12">+(AS17/AS10)</f>
        <v>0.33333333333333331</v>
      </c>
      <c r="AT18" s="870">
        <f t="shared" si="12"/>
        <v>0.5</v>
      </c>
      <c r="AU18" s="869">
        <f t="shared" si="12"/>
        <v>0.5</v>
      </c>
      <c r="AV18" s="868">
        <f t="shared" si="12"/>
        <v>0.42857142857142855</v>
      </c>
      <c r="AW18" s="869">
        <f t="shared" si="12"/>
        <v>0.2857142857142857</v>
      </c>
      <c r="AX18" s="870">
        <f t="shared" si="12"/>
        <v>0.2857142857142857</v>
      </c>
      <c r="AY18" s="869">
        <f t="shared" si="12"/>
        <v>0.42857142857142855</v>
      </c>
      <c r="AZ18" s="868">
        <f t="shared" si="12"/>
        <v>0.42857142857142855</v>
      </c>
      <c r="BA18" s="869">
        <f t="shared" si="12"/>
        <v>0.46153846153846156</v>
      </c>
      <c r="BB18" s="870">
        <f t="shared" si="12"/>
        <v>0.46153846153846156</v>
      </c>
      <c r="BC18" s="869">
        <f t="shared" si="12"/>
        <v>0.46153846153846156</v>
      </c>
      <c r="BD18" s="868">
        <f t="shared" si="12"/>
        <v>0.5</v>
      </c>
      <c r="BE18" s="869">
        <f t="shared" si="12"/>
        <v>0.54545454545454541</v>
      </c>
      <c r="BF18" s="870">
        <f t="shared" si="12"/>
        <v>0.54545454545454541</v>
      </c>
      <c r="BG18" s="869">
        <f t="shared" si="12"/>
        <v>0.63636363636363635</v>
      </c>
      <c r="BH18" s="868">
        <f t="shared" si="12"/>
        <v>0.5625</v>
      </c>
      <c r="BI18" s="869">
        <f t="shared" si="12"/>
        <v>0.61538461538461542</v>
      </c>
      <c r="BJ18" s="870">
        <f t="shared" si="12"/>
        <v>0.875</v>
      </c>
      <c r="BK18" s="870" t="e">
        <f t="shared" si="12"/>
        <v>#DIV/0!</v>
      </c>
      <c r="BL18" s="869" t="e">
        <f t="shared" si="12"/>
        <v>#DIV/0!</v>
      </c>
      <c r="BM18" s="868" t="e">
        <f t="shared" si="12"/>
        <v>#DIV/0!</v>
      </c>
      <c r="BN18" s="869" t="e">
        <f t="shared" si="12"/>
        <v>#DIV/0!</v>
      </c>
      <c r="BO18" s="870" t="e">
        <f t="shared" si="12"/>
        <v>#DIV/0!</v>
      </c>
      <c r="BP18" s="869" t="e">
        <f t="shared" si="12"/>
        <v>#DIV/0!</v>
      </c>
      <c r="BQ18" s="869" t="e">
        <f t="shared" si="12"/>
        <v>#DIV/0!</v>
      </c>
      <c r="BR18" s="868" t="e">
        <f t="shared" si="12"/>
        <v>#DIV/0!</v>
      </c>
      <c r="BS18" s="869" t="e">
        <f t="shared" si="12"/>
        <v>#DIV/0!</v>
      </c>
      <c r="BT18" s="870" t="e">
        <f t="shared" si="12"/>
        <v>#DIV/0!</v>
      </c>
      <c r="BU18" s="869" t="e">
        <f t="shared" si="12"/>
        <v>#DIV/0!</v>
      </c>
      <c r="BV18" s="868" t="e">
        <f t="shared" si="12"/>
        <v>#DIV/0!</v>
      </c>
      <c r="BW18" s="869" t="e">
        <f t="shared" si="12"/>
        <v>#DIV/0!</v>
      </c>
      <c r="BX18" s="870" t="e">
        <f t="shared" si="12"/>
        <v>#DIV/0!</v>
      </c>
      <c r="BY18" s="869" t="e">
        <f t="shared" si="12"/>
        <v>#DIV/0!</v>
      </c>
      <c r="BZ18" s="868" t="e">
        <f t="shared" si="12"/>
        <v>#DIV/0!</v>
      </c>
      <c r="CA18" s="869" t="e">
        <f t="shared" si="12"/>
        <v>#DIV/0!</v>
      </c>
      <c r="CB18" s="870" t="e">
        <f t="shared" si="12"/>
        <v>#DIV/0!</v>
      </c>
      <c r="CC18" s="869" t="e">
        <f t="shared" si="12"/>
        <v>#DIV/0!</v>
      </c>
    </row>
    <row r="19" spans="2:81" ht="13.5" thickBot="1">
      <c r="B19" s="597"/>
      <c r="C19" s="598" t="s">
        <v>506</v>
      </c>
      <c r="D19" s="4" t="s">
        <v>466</v>
      </c>
      <c r="F19" s="1914">
        <f>'January Budget'!BA22</f>
        <v>100</v>
      </c>
      <c r="X19" s="597"/>
      <c r="Y19" s="598" t="s">
        <v>506</v>
      </c>
      <c r="Z19" s="4" t="s">
        <v>466</v>
      </c>
      <c r="AB19" s="702">
        <f>'January Budget'!BH43</f>
        <v>80</v>
      </c>
      <c r="AD19" s="621" t="s">
        <v>709</v>
      </c>
      <c r="AE19" s="871">
        <v>0</v>
      </c>
      <c r="AF19" s="872">
        <v>0</v>
      </c>
      <c r="AG19" s="873">
        <v>0</v>
      </c>
      <c r="AH19" s="872">
        <v>0</v>
      </c>
      <c r="AI19" s="871">
        <v>0</v>
      </c>
      <c r="AJ19" s="872">
        <v>0</v>
      </c>
      <c r="AK19" s="873">
        <v>0</v>
      </c>
      <c r="AL19" s="872">
        <v>0</v>
      </c>
      <c r="AM19" s="871">
        <v>0</v>
      </c>
      <c r="AN19" s="872">
        <v>0</v>
      </c>
      <c r="AO19" s="873">
        <v>0</v>
      </c>
      <c r="AP19" s="872">
        <v>0</v>
      </c>
      <c r="AQ19" s="872">
        <v>0</v>
      </c>
      <c r="AR19" s="871">
        <v>0</v>
      </c>
      <c r="AS19" s="872">
        <v>0</v>
      </c>
      <c r="AT19" s="873">
        <v>0</v>
      </c>
      <c r="AU19" s="872">
        <v>0</v>
      </c>
      <c r="AV19" s="871">
        <v>0</v>
      </c>
      <c r="AW19" s="872">
        <v>0</v>
      </c>
      <c r="AX19" s="873">
        <v>0</v>
      </c>
      <c r="AY19" s="872">
        <v>0</v>
      </c>
      <c r="AZ19" s="871">
        <v>0</v>
      </c>
      <c r="BA19" s="872">
        <v>0</v>
      </c>
      <c r="BB19" s="873">
        <v>0</v>
      </c>
      <c r="BC19" s="872">
        <v>0</v>
      </c>
      <c r="BD19" s="871">
        <v>0</v>
      </c>
      <c r="BE19" s="872">
        <v>0</v>
      </c>
      <c r="BF19" s="873">
        <v>0</v>
      </c>
      <c r="BG19" s="872">
        <v>0</v>
      </c>
      <c r="BH19" s="871">
        <v>0</v>
      </c>
      <c r="BI19" s="872">
        <v>0</v>
      </c>
      <c r="BJ19" s="873">
        <v>0</v>
      </c>
      <c r="BK19" s="873">
        <v>0</v>
      </c>
      <c r="BL19" s="872">
        <v>0</v>
      </c>
      <c r="BM19" s="871">
        <v>0</v>
      </c>
      <c r="BN19" s="872">
        <v>0</v>
      </c>
      <c r="BO19" s="873">
        <v>0</v>
      </c>
      <c r="BP19" s="872">
        <v>0</v>
      </c>
      <c r="BQ19" s="872">
        <v>0</v>
      </c>
      <c r="BR19" s="871">
        <v>0</v>
      </c>
      <c r="BS19" s="872">
        <v>0</v>
      </c>
      <c r="BT19" s="873">
        <v>0</v>
      </c>
      <c r="BU19" s="872">
        <v>0</v>
      </c>
      <c r="BV19" s="871">
        <v>0</v>
      </c>
      <c r="BW19" s="872">
        <v>0</v>
      </c>
      <c r="BX19" s="873">
        <v>0</v>
      </c>
      <c r="BY19" s="872">
        <v>0</v>
      </c>
      <c r="BZ19" s="871">
        <v>0</v>
      </c>
      <c r="CA19" s="872">
        <v>0</v>
      </c>
      <c r="CB19" s="873">
        <v>0</v>
      </c>
      <c r="CC19" s="872">
        <v>0</v>
      </c>
    </row>
    <row r="20" spans="2:81" ht="15.75" thickBot="1">
      <c r="B20" s="621"/>
      <c r="C20" s="612" t="s">
        <v>507</v>
      </c>
      <c r="D20" s="613" t="s">
        <v>467</v>
      </c>
      <c r="E20" s="1"/>
      <c r="F20" s="626">
        <f>+(F18*F19)</f>
        <v>0</v>
      </c>
      <c r="X20" s="621"/>
      <c r="Y20" s="612" t="s">
        <v>507</v>
      </c>
      <c r="Z20" s="613" t="s">
        <v>467</v>
      </c>
      <c r="AA20" s="1"/>
      <c r="AB20" s="626">
        <f>+(AB18*AB19)</f>
        <v>0</v>
      </c>
      <c r="AD20" s="874" t="s">
        <v>710</v>
      </c>
      <c r="AE20" s="875">
        <f>$AE15</f>
        <v>19900</v>
      </c>
      <c r="AF20" s="876">
        <f>SUM($AE$15:AF15)</f>
        <v>39800</v>
      </c>
      <c r="AG20" s="876">
        <f>SUM($AE$15:AG15)</f>
        <v>59700</v>
      </c>
      <c r="AH20" s="877">
        <f>SUM($AE$15:AH15)</f>
        <v>79600</v>
      </c>
      <c r="AI20" s="875">
        <f>SUM($AE$15:AI15)</f>
        <v>101740</v>
      </c>
      <c r="AJ20" s="876">
        <f>SUM($AE$15:AJ15)</f>
        <v>123880</v>
      </c>
      <c r="AK20" s="876">
        <f>SUM($AE$15:AK15)</f>
        <v>146020</v>
      </c>
      <c r="AL20" s="877">
        <f>SUM($AE$15:AL15)</f>
        <v>168160</v>
      </c>
      <c r="AM20" s="875">
        <f>SUM($AE$15:AM15)</f>
        <v>183821</v>
      </c>
      <c r="AN20" s="876">
        <f>SUM($AE$15:AN15)</f>
        <v>199482</v>
      </c>
      <c r="AO20" s="876">
        <f>SUM($AE$15:AO15)</f>
        <v>215143</v>
      </c>
      <c r="AP20" s="876">
        <f>SUM($AE$15:AP15)</f>
        <v>230804</v>
      </c>
      <c r="AQ20" s="877">
        <f>SUM($AE$15:AQ15)</f>
        <v>246465</v>
      </c>
      <c r="AR20" s="875">
        <f>SUM($AE$15:AR15)</f>
        <v>273391</v>
      </c>
      <c r="AS20" s="876">
        <f>SUM($AE$15:AS15)</f>
        <v>300317</v>
      </c>
      <c r="AT20" s="876">
        <f>SUM($AE$15:AT15)</f>
        <v>327243</v>
      </c>
      <c r="AU20" s="877">
        <f>SUM($AE$15:AU15)</f>
        <v>354169</v>
      </c>
      <c r="AV20" s="878">
        <f>SUM($AE$15:AV15)</f>
        <v>372838</v>
      </c>
      <c r="AW20" s="876">
        <f>SUM($AE$15:AW15)</f>
        <v>391507</v>
      </c>
      <c r="AX20" s="876">
        <f>SUM($AE$15:AX15)</f>
        <v>410176</v>
      </c>
      <c r="AY20" s="876">
        <f>SUM($AE$15:AY15)</f>
        <v>428845</v>
      </c>
      <c r="AZ20" s="875">
        <f>SUM($AE$15:AZ15)</f>
        <v>465672</v>
      </c>
      <c r="BA20" s="876">
        <f>SUM($AE$15:BA15)</f>
        <v>502499</v>
      </c>
      <c r="BB20" s="876">
        <f>SUM($AE$15:BB15)</f>
        <v>539326</v>
      </c>
      <c r="BC20" s="877">
        <f>SUM($AE$15:BC15)</f>
        <v>576153</v>
      </c>
      <c r="BD20" s="875">
        <f>SUM($AE$15:BD15)</f>
        <v>618379</v>
      </c>
      <c r="BE20" s="876">
        <f>SUM($AE$15:BE15)</f>
        <v>660605</v>
      </c>
      <c r="BF20" s="876">
        <f>SUM($AE$15:BF15)</f>
        <v>702831</v>
      </c>
      <c r="BG20" s="877">
        <f>SUM($AE$15:BG15)</f>
        <v>745057</v>
      </c>
      <c r="BH20" s="875">
        <f>SUM($AE$15:BH15)</f>
        <v>816157</v>
      </c>
      <c r="BI20" s="876">
        <f>SUM($AE$15:BI15)</f>
        <v>872103</v>
      </c>
      <c r="BJ20" s="876">
        <f>SUM($AE$15:BJ15)</f>
        <v>916105</v>
      </c>
      <c r="BK20" s="876">
        <f>SUM($AE$15:BK15)</f>
        <v>916105</v>
      </c>
      <c r="BL20" s="877">
        <f>SUM($AE$15:BL15)</f>
        <v>916105</v>
      </c>
      <c r="BM20" s="875">
        <f>SUM($AE$15:BM15)</f>
        <v>916105</v>
      </c>
      <c r="BN20" s="876">
        <f>SUM($AE$15:BN15)</f>
        <v>916105</v>
      </c>
      <c r="BO20" s="876">
        <f>SUM($AE$15:BO15)</f>
        <v>916105</v>
      </c>
      <c r="BP20" s="876">
        <f>SUM($AE$15:BP15)</f>
        <v>916105</v>
      </c>
      <c r="BQ20" s="877">
        <f>SUM($AE$15:BQ15)</f>
        <v>916105</v>
      </c>
      <c r="BR20" s="875">
        <f>SUM($AE$15:BR15)</f>
        <v>916105</v>
      </c>
      <c r="BS20" s="876">
        <f>SUM($AE$15:BS15)</f>
        <v>916105</v>
      </c>
      <c r="BT20" s="876">
        <f>SUM($AE$15:BT15)</f>
        <v>916105</v>
      </c>
      <c r="BU20" s="877">
        <f>SUM($AE$15:BU15)</f>
        <v>916105</v>
      </c>
      <c r="BV20" s="875">
        <f>SUM($AE$15:BV15)</f>
        <v>916105</v>
      </c>
      <c r="BW20" s="876">
        <f>SUM($AE$15:BW15)</f>
        <v>916105</v>
      </c>
      <c r="BX20" s="876">
        <f>SUM($AE$15:BX15)</f>
        <v>916105</v>
      </c>
      <c r="BY20" s="877">
        <f>SUM($AE$15:BY15)</f>
        <v>916105</v>
      </c>
      <c r="BZ20" s="875">
        <f>SUM($AE$15:BZ15)</f>
        <v>916105</v>
      </c>
      <c r="CA20" s="876">
        <f>SUM($AE$15:CA15)</f>
        <v>916105</v>
      </c>
      <c r="CB20" s="876">
        <f>SUM($AE$15:CB15)</f>
        <v>916105</v>
      </c>
      <c r="CC20" s="877">
        <f>SUM($AE$15:CC15)</f>
        <v>916105</v>
      </c>
    </row>
    <row r="21" spans="2:81" ht="13.5" thickBot="1">
      <c r="B21" s="578"/>
      <c r="C21" s="579"/>
      <c r="X21" s="578"/>
      <c r="Y21" s="579"/>
      <c r="AD21" s="776" t="s">
        <v>711</v>
      </c>
      <c r="AE21" s="879">
        <f>+(AE20-AE6)</f>
        <v>1337.5</v>
      </c>
      <c r="AF21" s="880">
        <f>AF20-SUM($AE$6:AF6)</f>
        <v>2675</v>
      </c>
      <c r="AG21" s="880">
        <f>AG20-SUM($AE$6:AG6)</f>
        <v>4012.5</v>
      </c>
      <c r="AH21" s="881">
        <f>AH20-SUM($AE$6:AH6)</f>
        <v>5350</v>
      </c>
      <c r="AI21" s="879">
        <f>AI20-SUM($AE$6:AI6)</f>
        <v>-4066</v>
      </c>
      <c r="AJ21" s="880">
        <f>AJ20-SUM($AE$6:AJ6)</f>
        <v>-13482</v>
      </c>
      <c r="AK21" s="880">
        <f>AK20-SUM($AE$6:AK6)</f>
        <v>-22898</v>
      </c>
      <c r="AL21" s="881">
        <f>AL20-SUM($AE$6:AL6)</f>
        <v>-32314</v>
      </c>
      <c r="AM21" s="879">
        <f>AM20-SUM($AE$6:AM6)</f>
        <v>-35958</v>
      </c>
      <c r="AN21" s="880">
        <f>AN20-SUM($AE$6:AN6)</f>
        <v>-39602</v>
      </c>
      <c r="AO21" s="880">
        <f>AO20-SUM($AE$6:AO6)</f>
        <v>-43246</v>
      </c>
      <c r="AP21" s="880">
        <f>AP20-SUM($AE$6:AP6)</f>
        <v>-46890</v>
      </c>
      <c r="AQ21" s="881">
        <f>AQ20-SUM($AE$6:AQ6)</f>
        <v>-50534</v>
      </c>
      <c r="AR21" s="879">
        <f>AR20-SUM($AE$6:AR6)</f>
        <v>-62589</v>
      </c>
      <c r="AS21" s="880">
        <f>AS20-SUM($AE$6:AS6)</f>
        <v>-74644</v>
      </c>
      <c r="AT21" s="880">
        <f>AT20-SUM($AE$6:AT6)</f>
        <v>-86699</v>
      </c>
      <c r="AU21" s="881">
        <f>AU20-SUM($AE$6:AU6)</f>
        <v>-98754</v>
      </c>
      <c r="AV21" s="224">
        <f>AV20-SUM($AE$6:AV6)</f>
        <v>-122778</v>
      </c>
      <c r="AW21" s="880">
        <f>AW20-SUM($AE$6:AW6)</f>
        <v>-146802</v>
      </c>
      <c r="AX21" s="880">
        <f>AX20-SUM($AE$6:AX6)</f>
        <v>-170826</v>
      </c>
      <c r="AY21" s="880">
        <f>AY20-SUM($AE$6:AY6)</f>
        <v>-194850</v>
      </c>
      <c r="AZ21" s="879">
        <f>AZ20-SUM($AE$6:AZ6)</f>
        <v>-200716</v>
      </c>
      <c r="BA21" s="880">
        <f>BA20-SUM($AE$6:BA6)</f>
        <v>-206582</v>
      </c>
      <c r="BB21" s="880">
        <f>BB20-SUM($AE$6:BB6)</f>
        <v>-212448</v>
      </c>
      <c r="BC21" s="881">
        <f>BC20-SUM($AE$6:BC6)</f>
        <v>-218314</v>
      </c>
      <c r="BD21" s="879">
        <f>BD20-SUM($AE$6:BD6)</f>
        <v>-220638</v>
      </c>
      <c r="BE21" s="880">
        <f>BE20-SUM($AE$6:BE6)</f>
        <v>-222962</v>
      </c>
      <c r="BF21" s="880">
        <f>BF20-SUM($AE$6:BF6)</f>
        <v>-225286</v>
      </c>
      <c r="BG21" s="881">
        <f>BG20-SUM($AE$6:BG6)</f>
        <v>-227610</v>
      </c>
      <c r="BH21" s="879">
        <f>BH20-SUM($AE$6:BH6)</f>
        <v>-190042</v>
      </c>
      <c r="BI21" s="880">
        <f>BI20-SUM($AE$6:BI6)</f>
        <v>-167628</v>
      </c>
      <c r="BJ21" s="880">
        <f>BJ20-SUM($AE$6:BJ6)</f>
        <v>-157158</v>
      </c>
      <c r="BK21" s="880">
        <f>BK20-SUM($AE$6:BK6)</f>
        <v>-190690</v>
      </c>
      <c r="BL21" s="881">
        <f>BL20-SUM($AE$6:BL6)</f>
        <v>-205060</v>
      </c>
      <c r="BM21" s="879">
        <f>BM20-SUM($AE$6:BM6)</f>
        <v>-205060</v>
      </c>
      <c r="BN21" s="880">
        <f>BN20-SUM($AE$6:BN6)</f>
        <v>-205060</v>
      </c>
      <c r="BO21" s="880">
        <f>BO20-SUM($AE$6:BO6)</f>
        <v>-205060</v>
      </c>
      <c r="BP21" s="880">
        <f>BP20-SUM($AE$6:BP6)</f>
        <v>-205060</v>
      </c>
      <c r="BQ21" s="881">
        <f>BQ20-SUM($AE$6:BQ6)</f>
        <v>-205060</v>
      </c>
      <c r="BR21" s="879">
        <f>BR20-SUM($AE$6:BR6)</f>
        <v>-205060</v>
      </c>
      <c r="BS21" s="880">
        <f>BS20-SUM($AE$6:BS6)</f>
        <v>-205060</v>
      </c>
      <c r="BT21" s="880">
        <f>BT20-SUM($AE$6:BT6)</f>
        <v>-205060</v>
      </c>
      <c r="BU21" s="881">
        <f>BU20-SUM($AE$6:BU6)</f>
        <v>-205060</v>
      </c>
      <c r="BV21" s="879">
        <f>BV20-SUM($AE$6:BV6)</f>
        <v>-205060</v>
      </c>
      <c r="BW21" s="880">
        <f>BW20-SUM($AE$6:BW6)</f>
        <v>-205060</v>
      </c>
      <c r="BX21" s="880">
        <f>BX20-SUM($AE$6:BX6)</f>
        <v>-205060</v>
      </c>
      <c r="BY21" s="881">
        <f>BY20-SUM($AE$6:BY6)</f>
        <v>-205060</v>
      </c>
      <c r="BZ21" s="879">
        <f>BZ20-SUM($AE$6:BZ6)</f>
        <v>-205060</v>
      </c>
      <c r="CA21" s="880">
        <f>CA20-SUM($AE$6:CA6)</f>
        <v>-205060</v>
      </c>
      <c r="CB21" s="880">
        <f>CB20-SUM($AE$6:CB6)</f>
        <v>-205060</v>
      </c>
      <c r="CC21" s="881">
        <f>CC20-SUM($AE$6:CC6)</f>
        <v>-205060</v>
      </c>
    </row>
    <row r="22" spans="2:81" ht="13.5" thickBot="1">
      <c r="B22" s="580" t="s">
        <v>428</v>
      </c>
      <c r="C22" s="581"/>
      <c r="D22" s="581"/>
      <c r="E22" s="581"/>
      <c r="F22" s="581"/>
      <c r="I22" s="924" t="s">
        <v>920</v>
      </c>
      <c r="J22" s="583" t="s">
        <v>182</v>
      </c>
      <c r="K22" s="583" t="s">
        <v>183</v>
      </c>
      <c r="L22" s="583" t="s">
        <v>184</v>
      </c>
      <c r="M22" s="583" t="s">
        <v>402</v>
      </c>
      <c r="N22" s="583" t="s">
        <v>186</v>
      </c>
      <c r="O22" s="583" t="s">
        <v>403</v>
      </c>
      <c r="P22" s="583" t="s">
        <v>404</v>
      </c>
      <c r="Q22" s="583" t="s">
        <v>189</v>
      </c>
      <c r="R22" s="583" t="s">
        <v>491</v>
      </c>
      <c r="S22" s="583" t="s">
        <v>191</v>
      </c>
      <c r="T22" s="584" t="s">
        <v>192</v>
      </c>
      <c r="U22" s="585" t="s">
        <v>193</v>
      </c>
      <c r="V22" s="586" t="s">
        <v>196</v>
      </c>
      <c r="X22" s="580" t="s">
        <v>428</v>
      </c>
      <c r="Y22" s="581"/>
      <c r="Z22" s="581"/>
      <c r="AA22" s="581"/>
      <c r="AB22" s="581"/>
      <c r="AD22" s="776" t="s">
        <v>719</v>
      </c>
      <c r="AE22" s="882">
        <f>SUM(AE17:AH17)/SUM(AE10:AH10)</f>
        <v>0.33333333333333331</v>
      </c>
      <c r="AF22" s="883"/>
      <c r="AG22" s="883"/>
      <c r="AH22" s="884"/>
      <c r="AI22" s="882">
        <f>SUM(AE17:AL17)/SUM(AE10:AL10)</f>
        <v>0.3888888888888889</v>
      </c>
      <c r="AJ22" s="883"/>
      <c r="AK22" s="883"/>
      <c r="AL22" s="884"/>
      <c r="AM22" s="882">
        <f>SUM($AE$17:AQ17)/SUM($AE$10:AQ10)</f>
        <v>0.379746835443038</v>
      </c>
      <c r="AQ22" s="2"/>
      <c r="AR22" s="882">
        <f>SUM($AE$17:AV17)/SUM($AE$10:AV10)</f>
        <v>0.4</v>
      </c>
      <c r="AU22" s="2"/>
      <c r="AV22" s="882">
        <f>SUM($AE$17:AZ17)/SUM($AE$10:AZ10)</f>
        <v>0.39310344827586208</v>
      </c>
      <c r="AZ22" s="882">
        <f>SUM($AE$17:BD17)/SUM($AE$10:BD10)</f>
        <v>0.41326530612244899</v>
      </c>
      <c r="BC22" s="2"/>
      <c r="BD22" s="882">
        <f>SUM($AE$17:BH17)/SUM($AE$10:BH10)</f>
        <v>0.44489795918367347</v>
      </c>
      <c r="BG22" s="2"/>
      <c r="BH22" s="882">
        <f>SUM($AE$17:BM17)/SUM($AE$10:BM10)</f>
        <v>0.46616541353383456</v>
      </c>
      <c r="BL22" s="2"/>
      <c r="BM22" s="882">
        <f>SUM($AE$17:BQ17)/SUM($AE$10:BQ10)</f>
        <v>0.46616541353383456</v>
      </c>
      <c r="BQ22" s="2"/>
      <c r="BR22" s="882">
        <f>SUM($AE$17:BV17)/SUM($AE$10:BV10)</f>
        <v>0.51127819548872178</v>
      </c>
      <c r="BU22" s="2"/>
      <c r="BV22" s="882">
        <f>SUM($AE$17:BZ17)/SUM($AE$10:BZ10)</f>
        <v>0.57518796992481203</v>
      </c>
      <c r="BY22" s="2"/>
      <c r="BZ22" s="882">
        <f>SUM($AE$17:CD17)/SUM($AE$10:CD10)</f>
        <v>0.62406015037593987</v>
      </c>
      <c r="CC22" s="2"/>
    </row>
    <row r="23" spans="2:81" ht="13.5" thickBot="1">
      <c r="B23" s="587" t="s">
        <v>443</v>
      </c>
      <c r="C23" s="588"/>
      <c r="D23" s="588"/>
      <c r="E23" s="588"/>
      <c r="F23" s="588"/>
      <c r="I23" s="381" t="s">
        <v>0</v>
      </c>
      <c r="J23" s="589">
        <f>+AB5</f>
        <v>0</v>
      </c>
      <c r="K23" s="589">
        <f>+$AB25</f>
        <v>0</v>
      </c>
      <c r="L23" s="589">
        <f>+$AB46</f>
        <v>0</v>
      </c>
      <c r="M23" s="589">
        <f>+$AB66</f>
        <v>0</v>
      </c>
      <c r="N23" s="589">
        <f>+$AB85</f>
        <v>0</v>
      </c>
      <c r="O23" s="589">
        <f>+$AB106</f>
        <v>0</v>
      </c>
      <c r="P23" s="589">
        <f>+$AB126</f>
        <v>0</v>
      </c>
      <c r="Q23" s="589">
        <f>+$AB145</f>
        <v>0</v>
      </c>
      <c r="R23" s="589">
        <f t="shared" ref="R23:U23" si="13">+$AB25</f>
        <v>0</v>
      </c>
      <c r="S23" s="589">
        <f t="shared" si="13"/>
        <v>0</v>
      </c>
      <c r="T23" s="589">
        <f t="shared" si="13"/>
        <v>0</v>
      </c>
      <c r="U23" s="589">
        <f t="shared" si="13"/>
        <v>0</v>
      </c>
      <c r="V23" s="593">
        <f>SUM(J23:U23)</f>
        <v>0</v>
      </c>
      <c r="X23" s="587" t="s">
        <v>443</v>
      </c>
      <c r="Y23" s="588"/>
      <c r="Z23" s="588"/>
      <c r="AA23" s="588"/>
      <c r="AB23" s="588"/>
      <c r="AD23" s="776" t="s">
        <v>714</v>
      </c>
      <c r="AE23" s="885">
        <f>AE26/AE27</f>
        <v>7960</v>
      </c>
      <c r="AF23" s="883"/>
      <c r="AG23" s="883"/>
      <c r="AH23" s="884"/>
      <c r="AI23" s="885">
        <f>AI26/AI27</f>
        <v>8050.909090909091</v>
      </c>
      <c r="AJ23" s="883"/>
      <c r="AK23" s="883"/>
      <c r="AL23" s="884"/>
      <c r="AM23" s="885">
        <f>AM26/AM27</f>
        <v>8700.5555555555547</v>
      </c>
      <c r="AQ23" s="2"/>
      <c r="AR23" s="885">
        <f>AR26/AR27</f>
        <v>9791.2727272727279</v>
      </c>
      <c r="AU23" s="2"/>
      <c r="AV23" s="885">
        <f>AV26/AV27</f>
        <v>7467.6</v>
      </c>
      <c r="AZ23" s="885">
        <f>AZ26/AZ27</f>
        <v>6137.833333333333</v>
      </c>
      <c r="BC23" s="2"/>
      <c r="BD23" s="885">
        <f>BD26/BD27</f>
        <v>6756.16</v>
      </c>
      <c r="BG23" s="2"/>
      <c r="BH23" s="885">
        <f>BH26/BH27</f>
        <v>7127</v>
      </c>
      <c r="BL23" s="2"/>
      <c r="BM23" s="885" t="e">
        <f>BM26/BM27</f>
        <v>#DIV/0!</v>
      </c>
      <c r="BQ23" s="2"/>
      <c r="BR23" s="885">
        <f>BR26/BR27</f>
        <v>0</v>
      </c>
      <c r="BU23" s="2"/>
      <c r="BV23" s="885">
        <f>BV26/BV27</f>
        <v>0</v>
      </c>
      <c r="BY23" s="2"/>
      <c r="BZ23" s="885">
        <f>BZ26/BZ27</f>
        <v>0</v>
      </c>
      <c r="CC23" s="2"/>
    </row>
    <row r="24" spans="2:81" ht="13.5" thickBot="1">
      <c r="B24" s="594" t="s">
        <v>492</v>
      </c>
      <c r="C24" s="595"/>
      <c r="D24" s="595"/>
      <c r="E24" s="595"/>
      <c r="F24" s="595"/>
      <c r="I24" s="381" t="s">
        <v>493</v>
      </c>
      <c r="J24" s="592">
        <f>+AB7</f>
        <v>850</v>
      </c>
      <c r="K24" s="592">
        <f>+$AB26</f>
        <v>850</v>
      </c>
      <c r="L24" s="592">
        <f t="shared" ref="L24:U24" si="14">+$AB26</f>
        <v>850</v>
      </c>
      <c r="M24" s="592">
        <f t="shared" si="14"/>
        <v>850</v>
      </c>
      <c r="N24" s="592">
        <f t="shared" si="14"/>
        <v>850</v>
      </c>
      <c r="O24" s="592">
        <f t="shared" si="14"/>
        <v>850</v>
      </c>
      <c r="P24" s="592">
        <f t="shared" si="14"/>
        <v>850</v>
      </c>
      <c r="Q24" s="592">
        <f t="shared" si="14"/>
        <v>850</v>
      </c>
      <c r="R24" s="592">
        <f t="shared" si="14"/>
        <v>850</v>
      </c>
      <c r="S24" s="592">
        <f t="shared" si="14"/>
        <v>850</v>
      </c>
      <c r="T24" s="592">
        <f t="shared" si="14"/>
        <v>850</v>
      </c>
      <c r="U24" s="592">
        <f t="shared" si="14"/>
        <v>850</v>
      </c>
      <c r="V24" s="596" t="e">
        <f>+(V23/V26)</f>
        <v>#DIV/0!</v>
      </c>
      <c r="X24" s="594" t="s">
        <v>921</v>
      </c>
      <c r="Y24" s="595"/>
      <c r="Z24" s="595"/>
      <c r="AA24" s="595"/>
      <c r="AB24" s="595"/>
      <c r="AD24" s="776" t="s">
        <v>720</v>
      </c>
      <c r="AE24" s="885">
        <f>AE23</f>
        <v>7960</v>
      </c>
      <c r="AF24" s="883"/>
      <c r="AG24" s="883"/>
      <c r="AH24" s="884"/>
      <c r="AI24" s="885">
        <f>AVERAGE(AI23,AE23)</f>
        <v>8005.454545454546</v>
      </c>
      <c r="AJ24" s="883"/>
      <c r="AK24" s="883"/>
      <c r="AL24" s="884"/>
      <c r="AM24" s="885">
        <f>AVERAGE(AM23,AI23,AE23)</f>
        <v>8237.1548821548822</v>
      </c>
      <c r="AQ24" s="2"/>
      <c r="AR24" s="885">
        <f>AVERAGE(AE23,AI23,AM23,AR23)</f>
        <v>8625.6843434343427</v>
      </c>
      <c r="AU24" s="2"/>
      <c r="AV24" s="224">
        <f>AVERAGE(AE23,AI23,AM23,AR23,AV23)</f>
        <v>8394.0674747474732</v>
      </c>
      <c r="AZ24" s="879">
        <f>AVERAGE(AE23,AI23,AM23,AR23,AV23,AZ23)</f>
        <v>8018.0284511784512</v>
      </c>
      <c r="BC24" s="2"/>
      <c r="BD24" s="879">
        <f>AVERAGE(AE23,AI23,AM23,AR23,AV23,AZ23,BD23)</f>
        <v>7837.7615295815294</v>
      </c>
      <c r="BG24" s="2"/>
      <c r="BH24" s="879">
        <f>AVERAGE(AE23,AI23,AM23,AR23,AV23,AZ23,BD23,BH23)</f>
        <v>7748.9163383838386</v>
      </c>
      <c r="BL24" s="2"/>
      <c r="BM24" s="879" t="e">
        <f>AVERAGE(AE23,AI23,AM23,AR23,AV23,AZ23,BD23,BH23,BM23)</f>
        <v>#DIV/0!</v>
      </c>
      <c r="BQ24" s="2"/>
      <c r="BR24" s="879" t="e">
        <f>AVERAGE(AE23,AI23,AM23,AR23,AV23,AZ23,BD23,BH23,BM23,BR23)</f>
        <v>#DIV/0!</v>
      </c>
      <c r="BU24" s="2"/>
      <c r="BV24" s="879" t="e">
        <f>AVERAGE(AE23,AI23,AM23,AR23,AV23,AZ23,BD23,BH23,BM23,BR23,BV23)</f>
        <v>#DIV/0!</v>
      </c>
      <c r="BY24" s="2"/>
      <c r="BZ24" s="879" t="e">
        <f>AVERAGE(AE23,AI23,AM23,AR23,AV23,AZ23,BD23,BH23,BM23,BR23,BV23,BZ23)</f>
        <v>#DIV/0!</v>
      </c>
      <c r="CC24" s="2"/>
    </row>
    <row r="25" spans="2:81" ht="13.5" thickBot="1">
      <c r="B25" s="597"/>
      <c r="C25" s="598" t="s">
        <v>444</v>
      </c>
      <c r="D25" s="4" t="s">
        <v>445</v>
      </c>
      <c r="E25" s="579"/>
      <c r="F25" s="599">
        <f>'February Budget'!BA$8</f>
        <v>0</v>
      </c>
      <c r="I25" s="381" t="s">
        <v>494</v>
      </c>
      <c r="J25" s="600">
        <f>+AB11</f>
        <v>0.95</v>
      </c>
      <c r="K25" s="600">
        <f>+$AB30</f>
        <v>0.95</v>
      </c>
      <c r="L25" s="600">
        <f t="shared" ref="L25:U25" si="15">+$AB30</f>
        <v>0.95</v>
      </c>
      <c r="M25" s="600">
        <f t="shared" si="15"/>
        <v>0.95</v>
      </c>
      <c r="N25" s="600">
        <f t="shared" si="15"/>
        <v>0.95</v>
      </c>
      <c r="O25" s="600">
        <f t="shared" si="15"/>
        <v>0.95</v>
      </c>
      <c r="P25" s="600">
        <f t="shared" si="15"/>
        <v>0.95</v>
      </c>
      <c r="Q25" s="600">
        <f t="shared" si="15"/>
        <v>0.95</v>
      </c>
      <c r="R25" s="600">
        <f t="shared" si="15"/>
        <v>0.95</v>
      </c>
      <c r="S25" s="600">
        <f t="shared" si="15"/>
        <v>0.95</v>
      </c>
      <c r="T25" s="600">
        <f t="shared" si="15"/>
        <v>0.95</v>
      </c>
      <c r="U25" s="600">
        <f t="shared" si="15"/>
        <v>0.95</v>
      </c>
      <c r="V25" s="602" t="e">
        <f>+(U26/U27)</f>
        <v>#DIV/0!</v>
      </c>
      <c r="X25" s="597"/>
      <c r="Y25" s="598" t="s">
        <v>444</v>
      </c>
      <c r="Z25" s="4" t="s">
        <v>445</v>
      </c>
      <c r="AA25" s="579"/>
      <c r="AB25" s="599">
        <f>'February Budget'!BH29</f>
        <v>0</v>
      </c>
      <c r="AD25" s="324"/>
      <c r="AE25" s="886"/>
      <c r="AF25" s="883"/>
      <c r="AG25" s="883"/>
      <c r="AH25" s="884"/>
      <c r="AI25" s="886"/>
      <c r="AJ25" s="883"/>
      <c r="AK25" s="883"/>
      <c r="AL25" s="884"/>
      <c r="AM25" s="886"/>
      <c r="AQ25" s="2"/>
      <c r="AR25" s="3"/>
      <c r="AU25" s="2"/>
      <c r="AZ25" s="3"/>
      <c r="BC25" s="2"/>
      <c r="BD25" s="3"/>
      <c r="BG25" s="2"/>
      <c r="BH25" s="3"/>
      <c r="BL25" s="2"/>
      <c r="BM25" s="3"/>
      <c r="BQ25" s="2"/>
      <c r="BR25" s="3"/>
      <c r="BU25" s="2"/>
      <c r="BV25" s="3"/>
      <c r="BY25" s="2"/>
      <c r="BZ25" s="3"/>
      <c r="CC25" s="2"/>
    </row>
    <row r="26" spans="2:81" ht="13.5" thickBot="1">
      <c r="B26" s="520"/>
      <c r="C26" s="598" t="s">
        <v>446</v>
      </c>
      <c r="D26" s="4" t="s">
        <v>447</v>
      </c>
      <c r="E26" s="579"/>
      <c r="F26" s="599">
        <f>'February Budget'!BA$9</f>
        <v>11500</v>
      </c>
      <c r="I26" s="381" t="s">
        <v>495</v>
      </c>
      <c r="J26" s="604">
        <f>+AB10</f>
        <v>0</v>
      </c>
      <c r="K26" s="604">
        <f>+$AB27</f>
        <v>0</v>
      </c>
      <c r="L26" s="604">
        <f t="shared" ref="L26:U26" si="16">+$AB27</f>
        <v>0</v>
      </c>
      <c r="M26" s="604">
        <f t="shared" si="16"/>
        <v>0</v>
      </c>
      <c r="N26" s="604">
        <f t="shared" si="16"/>
        <v>0</v>
      </c>
      <c r="O26" s="604">
        <f t="shared" si="16"/>
        <v>0</v>
      </c>
      <c r="P26" s="604">
        <f t="shared" si="16"/>
        <v>0</v>
      </c>
      <c r="Q26" s="604">
        <f t="shared" si="16"/>
        <v>0</v>
      </c>
      <c r="R26" s="604">
        <f t="shared" si="16"/>
        <v>0</v>
      </c>
      <c r="S26" s="604">
        <f t="shared" si="16"/>
        <v>0</v>
      </c>
      <c r="T26" s="604">
        <f t="shared" si="16"/>
        <v>0</v>
      </c>
      <c r="U26" s="604">
        <f t="shared" si="16"/>
        <v>0</v>
      </c>
      <c r="V26" s="606">
        <f>SUM(J26:U26)</f>
        <v>0</v>
      </c>
      <c r="X26" s="520"/>
      <c r="Y26" s="598" t="s">
        <v>446</v>
      </c>
      <c r="Z26" s="4" t="s">
        <v>447</v>
      </c>
      <c r="AA26" s="579"/>
      <c r="AB26" s="599">
        <f>'February Budget'!BH30</f>
        <v>850</v>
      </c>
      <c r="AD26" s="324" t="s">
        <v>888</v>
      </c>
      <c r="AE26" s="885">
        <f>SUM(AE15:AH15)</f>
        <v>79600</v>
      </c>
      <c r="AF26" s="883"/>
      <c r="AG26" s="883"/>
      <c r="AH26" s="884"/>
      <c r="AI26" s="885">
        <f>SUM(AI15:AL15)</f>
        <v>88560</v>
      </c>
      <c r="AJ26" s="883"/>
      <c r="AK26" s="883"/>
      <c r="AL26" s="884"/>
      <c r="AM26" s="885">
        <f>SUM(AM15:AQ15)</f>
        <v>78305</v>
      </c>
      <c r="AQ26" s="2"/>
      <c r="AR26" s="885">
        <f>SUM(AR15:AU15)</f>
        <v>107704</v>
      </c>
      <c r="AU26" s="2"/>
      <c r="AV26" s="885">
        <f>SUM(AV15:AY15)</f>
        <v>74676</v>
      </c>
      <c r="AZ26" s="885">
        <f>SUM(AZ15:BC15)</f>
        <v>147308</v>
      </c>
      <c r="BC26" s="2"/>
      <c r="BD26" s="885">
        <f>SUM(BD15:BG15)</f>
        <v>168904</v>
      </c>
      <c r="BG26" s="2"/>
      <c r="BH26" s="885">
        <f>SUM(BH15:BL15)</f>
        <v>171048</v>
      </c>
      <c r="BL26" s="2"/>
      <c r="BM26" s="885">
        <f>SUM(BM15:BQ15)</f>
        <v>0</v>
      </c>
      <c r="BQ26" s="2"/>
      <c r="BR26" s="885">
        <f>SUM(BR15:BU15)</f>
        <v>0</v>
      </c>
      <c r="BU26" s="2"/>
      <c r="BV26" s="885">
        <f>SUM(BV15:BY15)</f>
        <v>0</v>
      </c>
      <c r="BY26" s="2"/>
      <c r="BZ26" s="885">
        <f>SUM(BZ15:CC15)</f>
        <v>0</v>
      </c>
      <c r="CC26" s="2"/>
    </row>
    <row r="27" spans="2:81" ht="13.5" thickBot="1">
      <c r="B27" s="520"/>
      <c r="C27" s="598" t="s">
        <v>448</v>
      </c>
      <c r="D27" s="4" t="s">
        <v>449</v>
      </c>
      <c r="E27" s="579"/>
      <c r="F27" s="607">
        <f>(F25/F26)</f>
        <v>0</v>
      </c>
      <c r="I27" s="381" t="s">
        <v>496</v>
      </c>
      <c r="J27" s="604">
        <f>+AB12</f>
        <v>0</v>
      </c>
      <c r="K27" s="604">
        <f>+$AB29</f>
        <v>0</v>
      </c>
      <c r="L27" s="604">
        <f t="shared" ref="L27:U27" si="17">+$AB29</f>
        <v>0</v>
      </c>
      <c r="M27" s="604">
        <f t="shared" si="17"/>
        <v>0</v>
      </c>
      <c r="N27" s="604">
        <f t="shared" si="17"/>
        <v>0</v>
      </c>
      <c r="O27" s="604">
        <f t="shared" si="17"/>
        <v>0</v>
      </c>
      <c r="P27" s="604">
        <f t="shared" si="17"/>
        <v>0</v>
      </c>
      <c r="Q27" s="604">
        <f t="shared" si="17"/>
        <v>0</v>
      </c>
      <c r="R27" s="604">
        <f t="shared" si="17"/>
        <v>0</v>
      </c>
      <c r="S27" s="604">
        <f t="shared" si="17"/>
        <v>0</v>
      </c>
      <c r="T27" s="604">
        <f t="shared" si="17"/>
        <v>0</v>
      </c>
      <c r="U27" s="604">
        <f t="shared" si="17"/>
        <v>0</v>
      </c>
      <c r="V27" s="606">
        <f>SUM(J27:U27)</f>
        <v>0</v>
      </c>
      <c r="X27" s="520"/>
      <c r="Y27" s="598" t="s">
        <v>448</v>
      </c>
      <c r="Z27" s="4" t="s">
        <v>449</v>
      </c>
      <c r="AA27" s="579"/>
      <c r="AB27" s="607">
        <f>(AB25/AB26)</f>
        <v>0</v>
      </c>
      <c r="AD27" s="340" t="s">
        <v>889</v>
      </c>
      <c r="AE27" s="887">
        <f>SUM(AE17:AH17)</f>
        <v>10</v>
      </c>
      <c r="AF27" s="888"/>
      <c r="AG27" s="888"/>
      <c r="AH27" s="889"/>
      <c r="AI27" s="887">
        <f>SUM(AI17:AL17)</f>
        <v>11</v>
      </c>
      <c r="AJ27" s="888"/>
      <c r="AK27" s="888"/>
      <c r="AL27" s="889"/>
      <c r="AM27" s="887">
        <f>SUM(AM17:AQ17)</f>
        <v>9</v>
      </c>
      <c r="AN27" s="1"/>
      <c r="AO27" s="1"/>
      <c r="AP27" s="1"/>
      <c r="AQ27" s="6"/>
      <c r="AR27" s="887">
        <f>SUM(AR17:AU17)</f>
        <v>11</v>
      </c>
      <c r="AS27" s="1"/>
      <c r="AT27" s="1"/>
      <c r="AU27" s="6"/>
      <c r="AV27" s="887">
        <f>SUM(AV17:AY17)</f>
        <v>10</v>
      </c>
      <c r="AW27" s="1"/>
      <c r="AX27" s="1"/>
      <c r="AY27" s="1"/>
      <c r="AZ27" s="887">
        <f>SUM(AZ17:BC17)</f>
        <v>24</v>
      </c>
      <c r="BA27" s="1"/>
      <c r="BB27" s="1"/>
      <c r="BC27" s="6"/>
      <c r="BD27" s="887">
        <f>SUM(BD17:BG17)</f>
        <v>25</v>
      </c>
      <c r="BE27" s="1"/>
      <c r="BF27" s="1"/>
      <c r="BG27" s="6"/>
      <c r="BH27" s="887">
        <f>SUM(BH17:BL17)</f>
        <v>24</v>
      </c>
      <c r="BI27" s="1"/>
      <c r="BJ27" s="1"/>
      <c r="BK27" s="1"/>
      <c r="BL27" s="6"/>
      <c r="BM27" s="887">
        <f>SUM(BM17:BQ17)</f>
        <v>0</v>
      </c>
      <c r="BN27" s="1"/>
      <c r="BO27" s="1"/>
      <c r="BP27" s="1"/>
      <c r="BQ27" s="6"/>
      <c r="BR27" s="887">
        <f>SUM(BR17:BU17)</f>
        <v>8</v>
      </c>
      <c r="BS27" s="1"/>
      <c r="BT27" s="1"/>
      <c r="BU27" s="6"/>
      <c r="BV27" s="887">
        <f>SUM(BV17:BY17)</f>
        <v>17</v>
      </c>
      <c r="BW27" s="1"/>
      <c r="BX27" s="1"/>
      <c r="BY27" s="6"/>
      <c r="BZ27" s="887">
        <f>SUM(BZ17:CC17)</f>
        <v>17</v>
      </c>
      <c r="CA27" s="1"/>
      <c r="CB27" s="1"/>
      <c r="CC27" s="6"/>
    </row>
    <row r="28" spans="2:81" ht="13.5" thickBot="1">
      <c r="B28" s="520"/>
      <c r="C28" s="598" t="s">
        <v>450</v>
      </c>
      <c r="D28" s="4" t="s">
        <v>451</v>
      </c>
      <c r="E28" s="579"/>
      <c r="F28" s="609">
        <f>'February Budget'!BA$11</f>
        <v>0.1</v>
      </c>
      <c r="I28" s="381" t="s">
        <v>497</v>
      </c>
      <c r="J28" s="604">
        <f>+AB18</f>
        <v>0</v>
      </c>
      <c r="K28" s="604">
        <f>+$AB37</f>
        <v>0</v>
      </c>
      <c r="L28" s="604">
        <f t="shared" ref="L28:U28" si="18">+$AB37</f>
        <v>0</v>
      </c>
      <c r="M28" s="604">
        <f t="shared" si="18"/>
        <v>0</v>
      </c>
      <c r="N28" s="604">
        <f t="shared" si="18"/>
        <v>0</v>
      </c>
      <c r="O28" s="604">
        <f t="shared" si="18"/>
        <v>0</v>
      </c>
      <c r="P28" s="604">
        <f t="shared" si="18"/>
        <v>0</v>
      </c>
      <c r="Q28" s="604">
        <f t="shared" si="18"/>
        <v>0</v>
      </c>
      <c r="R28" s="604">
        <f t="shared" si="18"/>
        <v>0</v>
      </c>
      <c r="S28" s="604">
        <f t="shared" si="18"/>
        <v>0</v>
      </c>
      <c r="T28" s="604">
        <f t="shared" si="18"/>
        <v>0</v>
      </c>
      <c r="U28" s="604">
        <f t="shared" si="18"/>
        <v>0</v>
      </c>
      <c r="V28" s="606">
        <f>SUM(J28:U28)</f>
        <v>0</v>
      </c>
      <c r="X28" s="520"/>
      <c r="Y28" s="598" t="s">
        <v>450</v>
      </c>
      <c r="Z28" s="4" t="s">
        <v>451</v>
      </c>
      <c r="AA28" s="579"/>
      <c r="AB28" s="609">
        <f>'February Budget'!BH32</f>
        <v>0.05</v>
      </c>
    </row>
    <row r="29" spans="2:81" ht="13.5" thickBot="1">
      <c r="B29" s="522"/>
      <c r="C29" s="612" t="s">
        <v>452</v>
      </c>
      <c r="D29" s="613" t="s">
        <v>453</v>
      </c>
      <c r="E29" s="614"/>
      <c r="F29" s="615">
        <f>(F27/(1-F28))</f>
        <v>0</v>
      </c>
      <c r="I29" s="381" t="s">
        <v>498</v>
      </c>
      <c r="J29" s="610">
        <f>+AB20</f>
        <v>0</v>
      </c>
      <c r="K29" s="610">
        <f>+$AB39</f>
        <v>0</v>
      </c>
      <c r="L29" s="610">
        <f t="shared" ref="L29:U29" si="19">+$AB39</f>
        <v>0</v>
      </c>
      <c r="M29" s="610">
        <f t="shared" si="19"/>
        <v>0</v>
      </c>
      <c r="N29" s="610">
        <f t="shared" si="19"/>
        <v>0</v>
      </c>
      <c r="O29" s="610">
        <f t="shared" si="19"/>
        <v>0</v>
      </c>
      <c r="P29" s="610">
        <f t="shared" si="19"/>
        <v>0</v>
      </c>
      <c r="Q29" s="610">
        <f t="shared" si="19"/>
        <v>0</v>
      </c>
      <c r="R29" s="610">
        <f t="shared" si="19"/>
        <v>0</v>
      </c>
      <c r="S29" s="610">
        <f t="shared" si="19"/>
        <v>0</v>
      </c>
      <c r="T29" s="610">
        <f t="shared" si="19"/>
        <v>0</v>
      </c>
      <c r="U29" s="610">
        <f t="shared" si="19"/>
        <v>0</v>
      </c>
      <c r="V29" s="596">
        <f>SUM(J29:U29)</f>
        <v>0</v>
      </c>
      <c r="X29" s="522"/>
      <c r="Y29" s="612" t="s">
        <v>452</v>
      </c>
      <c r="Z29" s="613" t="s">
        <v>453</v>
      </c>
      <c r="AA29" s="614"/>
      <c r="AB29" s="615">
        <f>(AB27/(1-AB28))</f>
        <v>0</v>
      </c>
      <c r="AE29" s="836" t="s">
        <v>890</v>
      </c>
      <c r="AF29" s="837" t="s">
        <v>891</v>
      </c>
      <c r="AG29" s="837" t="s">
        <v>892</v>
      </c>
      <c r="AH29" s="890" t="s">
        <v>225</v>
      </c>
      <c r="AI29" s="836" t="s">
        <v>890</v>
      </c>
      <c r="AJ29" s="837" t="s">
        <v>891</v>
      </c>
      <c r="AK29" s="837" t="s">
        <v>892</v>
      </c>
      <c r="AL29" s="890" t="s">
        <v>225</v>
      </c>
      <c r="AM29" s="836" t="s">
        <v>890</v>
      </c>
      <c r="AN29" s="837" t="s">
        <v>891</v>
      </c>
      <c r="AO29" s="837" t="s">
        <v>892</v>
      </c>
      <c r="AP29" s="890" t="s">
        <v>225</v>
      </c>
      <c r="AR29" s="836" t="s">
        <v>890</v>
      </c>
      <c r="AS29" s="837" t="s">
        <v>891</v>
      </c>
      <c r="AT29" s="837" t="s">
        <v>892</v>
      </c>
      <c r="AU29" s="890" t="s">
        <v>225</v>
      </c>
      <c r="AV29" s="836" t="s">
        <v>890</v>
      </c>
      <c r="AW29" s="837" t="s">
        <v>891</v>
      </c>
      <c r="AX29" s="837" t="s">
        <v>892</v>
      </c>
      <c r="AY29" s="890" t="s">
        <v>225</v>
      </c>
      <c r="AZ29" s="836" t="s">
        <v>890</v>
      </c>
      <c r="BA29" s="837" t="s">
        <v>891</v>
      </c>
      <c r="BB29" s="837" t="s">
        <v>892</v>
      </c>
      <c r="BC29" s="890" t="s">
        <v>225</v>
      </c>
      <c r="BD29" s="836" t="s">
        <v>890</v>
      </c>
      <c r="BE29" s="837" t="s">
        <v>891</v>
      </c>
      <c r="BF29" s="837" t="s">
        <v>892</v>
      </c>
      <c r="BG29" s="890" t="s">
        <v>225</v>
      </c>
      <c r="BH29" s="836" t="s">
        <v>890</v>
      </c>
      <c r="BI29" s="837" t="s">
        <v>891</v>
      </c>
      <c r="BJ29" s="837" t="s">
        <v>892</v>
      </c>
      <c r="BK29" s="837"/>
      <c r="BL29" s="890" t="s">
        <v>225</v>
      </c>
      <c r="BM29" s="836" t="s">
        <v>890</v>
      </c>
      <c r="BN29" s="837" t="s">
        <v>891</v>
      </c>
      <c r="BO29" s="837" t="s">
        <v>892</v>
      </c>
      <c r="BP29" s="890" t="s">
        <v>225</v>
      </c>
      <c r="BR29" s="836" t="s">
        <v>890</v>
      </c>
      <c r="BS29" s="837" t="s">
        <v>891</v>
      </c>
      <c r="BT29" s="837" t="s">
        <v>892</v>
      </c>
      <c r="BU29" s="890" t="s">
        <v>225</v>
      </c>
      <c r="BV29" s="836" t="s">
        <v>890</v>
      </c>
      <c r="BW29" s="837" t="s">
        <v>891</v>
      </c>
      <c r="BX29" s="837" t="s">
        <v>892</v>
      </c>
      <c r="BY29" s="890" t="s">
        <v>225</v>
      </c>
      <c r="BZ29" s="836" t="s">
        <v>890</v>
      </c>
      <c r="CA29" s="837" t="s">
        <v>891</v>
      </c>
      <c r="CB29" s="837" t="s">
        <v>892</v>
      </c>
      <c r="CC29" s="890" t="s">
        <v>225</v>
      </c>
    </row>
    <row r="30" spans="2:81" ht="13.5" thickBot="1">
      <c r="B30" s="520"/>
      <c r="C30" s="598" t="s">
        <v>454</v>
      </c>
      <c r="D30" s="4" t="s">
        <v>455</v>
      </c>
      <c r="E30" s="579"/>
      <c r="F30" s="609">
        <f>'February Budget'!BA$13</f>
        <v>0.45</v>
      </c>
      <c r="I30" s="381" t="s">
        <v>499</v>
      </c>
      <c r="J30" s="616" t="e">
        <f t="shared" ref="J30:V30" si="20">+(J29/J23)</f>
        <v>#DIV/0!</v>
      </c>
      <c r="K30" s="616" t="e">
        <f t="shared" si="20"/>
        <v>#DIV/0!</v>
      </c>
      <c r="L30" s="616" t="e">
        <f t="shared" ref="L30:U30" si="21">+(L29/L23)</f>
        <v>#DIV/0!</v>
      </c>
      <c r="M30" s="616" t="e">
        <f t="shared" si="21"/>
        <v>#DIV/0!</v>
      </c>
      <c r="N30" s="616" t="e">
        <f t="shared" si="21"/>
        <v>#DIV/0!</v>
      </c>
      <c r="O30" s="616" t="e">
        <f t="shared" si="21"/>
        <v>#DIV/0!</v>
      </c>
      <c r="P30" s="616" t="e">
        <f t="shared" si="21"/>
        <v>#DIV/0!</v>
      </c>
      <c r="Q30" s="616" t="e">
        <f t="shared" si="21"/>
        <v>#DIV/0!</v>
      </c>
      <c r="R30" s="616" t="e">
        <f t="shared" si="21"/>
        <v>#DIV/0!</v>
      </c>
      <c r="S30" s="616" t="e">
        <f t="shared" si="21"/>
        <v>#DIV/0!</v>
      </c>
      <c r="T30" s="616" t="e">
        <f t="shared" si="21"/>
        <v>#DIV/0!</v>
      </c>
      <c r="U30" s="616" t="e">
        <f t="shared" si="21"/>
        <v>#DIV/0!</v>
      </c>
      <c r="V30" s="602" t="e">
        <f t="shared" si="20"/>
        <v>#DIV/0!</v>
      </c>
      <c r="X30" s="520"/>
      <c r="Y30" s="598" t="s">
        <v>454</v>
      </c>
      <c r="Z30" s="4" t="s">
        <v>455</v>
      </c>
      <c r="AA30" s="579"/>
      <c r="AB30" s="609">
        <f>'February Budget'!BH34</f>
        <v>0.95</v>
      </c>
      <c r="AE30" s="3" t="s">
        <v>903</v>
      </c>
      <c r="AF30" s="891">
        <v>8</v>
      </c>
      <c r="AG30" s="891">
        <v>3</v>
      </c>
      <c r="AH30" s="892">
        <f>AG30/AF30</f>
        <v>0.375</v>
      </c>
      <c r="AI30" s="3" t="s">
        <v>903</v>
      </c>
      <c r="AJ30" s="891">
        <v>3</v>
      </c>
      <c r="AK30" s="891">
        <v>3</v>
      </c>
      <c r="AL30" s="892">
        <f>AK30/AJ30</f>
        <v>1</v>
      </c>
      <c r="AM30" s="3" t="s">
        <v>903</v>
      </c>
      <c r="AN30" s="891">
        <v>3</v>
      </c>
      <c r="AO30" s="891">
        <v>1</v>
      </c>
      <c r="AP30" s="892">
        <f>AO30/AN30</f>
        <v>0.33333333333333331</v>
      </c>
      <c r="AR30" s="3" t="s">
        <v>900</v>
      </c>
      <c r="AS30" s="891">
        <v>4</v>
      </c>
      <c r="AT30" s="891">
        <v>3</v>
      </c>
      <c r="AU30" s="893">
        <f>AT30/AS30</f>
        <v>0.75</v>
      </c>
      <c r="AV30" t="s">
        <v>900</v>
      </c>
      <c r="AW30" s="891">
        <v>4</v>
      </c>
      <c r="AX30" s="891">
        <v>3</v>
      </c>
      <c r="AY30" s="893">
        <f>AX30/AW30</f>
        <v>0.75</v>
      </c>
      <c r="AZ30" t="s">
        <v>900</v>
      </c>
      <c r="BA30" s="891">
        <v>8</v>
      </c>
      <c r="BB30" s="891">
        <v>3</v>
      </c>
      <c r="BC30" s="893">
        <f>BB30/BA30</f>
        <v>0.375</v>
      </c>
      <c r="BD30" t="s">
        <v>900</v>
      </c>
      <c r="BE30" s="891">
        <v>14</v>
      </c>
      <c r="BF30" s="891">
        <v>4</v>
      </c>
      <c r="BG30" s="893">
        <f>BF30/BE30</f>
        <v>0.2857142857142857</v>
      </c>
      <c r="BH30" t="s">
        <v>900</v>
      </c>
      <c r="BI30" s="891">
        <v>8</v>
      </c>
      <c r="BJ30" s="891">
        <v>7</v>
      </c>
      <c r="BK30" s="894"/>
      <c r="BL30" s="893">
        <f>BJ30/BI30</f>
        <v>0.875</v>
      </c>
      <c r="BM30" t="s">
        <v>900</v>
      </c>
      <c r="BN30" s="891"/>
      <c r="BO30" s="891"/>
      <c r="BP30" s="893" t="e">
        <f>BO30/BN30</f>
        <v>#DIV/0!</v>
      </c>
      <c r="BR30" s="3" t="s">
        <v>900</v>
      </c>
      <c r="BS30" s="891"/>
      <c r="BT30" s="891"/>
      <c r="BU30" s="893" t="e">
        <f>BT30/BS30</f>
        <v>#DIV/0!</v>
      </c>
      <c r="BV30" t="s">
        <v>900</v>
      </c>
      <c r="BW30" s="891"/>
      <c r="BX30" s="891"/>
      <c r="BY30" s="893" t="e">
        <f>BX30/BW30</f>
        <v>#DIV/0!</v>
      </c>
      <c r="BZ30" s="3" t="s">
        <v>903</v>
      </c>
      <c r="CA30" s="891"/>
      <c r="CB30" s="891"/>
      <c r="CC30" s="893" t="e">
        <f>CB30/CA30</f>
        <v>#DIV/0!</v>
      </c>
    </row>
    <row r="31" spans="2:81" ht="13.5" thickBot="1">
      <c r="B31" s="520"/>
      <c r="C31" s="598" t="s">
        <v>456</v>
      </c>
      <c r="D31" s="4" t="s">
        <v>457</v>
      </c>
      <c r="E31" s="579"/>
      <c r="F31" s="607">
        <f>SUM(F29/F30)</f>
        <v>0</v>
      </c>
      <c r="I31" s="381" t="s">
        <v>924</v>
      </c>
      <c r="J31" s="704">
        <f>+AB17</f>
        <v>0</v>
      </c>
      <c r="K31" s="704">
        <f>+$AB36</f>
        <v>0</v>
      </c>
      <c r="L31" s="704">
        <f t="shared" ref="L31:U31" si="22">+$AB36</f>
        <v>0</v>
      </c>
      <c r="M31" s="704">
        <f t="shared" si="22"/>
        <v>0</v>
      </c>
      <c r="N31" s="704">
        <f t="shared" si="22"/>
        <v>0</v>
      </c>
      <c r="O31" s="704">
        <f t="shared" si="22"/>
        <v>0</v>
      </c>
      <c r="P31" s="704">
        <f t="shared" si="22"/>
        <v>0</v>
      </c>
      <c r="Q31" s="704">
        <f t="shared" si="22"/>
        <v>0</v>
      </c>
      <c r="R31" s="704">
        <f t="shared" si="22"/>
        <v>0</v>
      </c>
      <c r="S31" s="704">
        <f t="shared" si="22"/>
        <v>0</v>
      </c>
      <c r="T31" s="704">
        <f t="shared" si="22"/>
        <v>0</v>
      </c>
      <c r="U31" s="704">
        <f t="shared" si="22"/>
        <v>0</v>
      </c>
      <c r="V31" s="608">
        <f>SUM(J31:U31)</f>
        <v>0</v>
      </c>
      <c r="X31" s="520"/>
      <c r="Y31" s="598" t="s">
        <v>456</v>
      </c>
      <c r="Z31" s="4" t="s">
        <v>457</v>
      </c>
      <c r="AA31" s="579"/>
      <c r="AB31" s="607">
        <f>SUM(AB29/AB30)</f>
        <v>0</v>
      </c>
      <c r="AE31" s="5" t="s">
        <v>901</v>
      </c>
      <c r="AF31" s="895">
        <v>22</v>
      </c>
      <c r="AG31" s="895">
        <v>6</v>
      </c>
      <c r="AH31" s="896">
        <f>AG31/AF31</f>
        <v>0.27272727272727271</v>
      </c>
      <c r="AI31" s="5" t="s">
        <v>901</v>
      </c>
      <c r="AJ31" s="895">
        <v>21</v>
      </c>
      <c r="AK31" s="895">
        <v>8</v>
      </c>
      <c r="AL31" s="896">
        <f>AK31/AJ31</f>
        <v>0.38095238095238093</v>
      </c>
      <c r="AM31" s="5" t="s">
        <v>901</v>
      </c>
      <c r="AN31" s="895">
        <v>22</v>
      </c>
      <c r="AO31" s="895">
        <v>6</v>
      </c>
      <c r="AP31" s="896">
        <f>AO31/AN31</f>
        <v>0.27272727272727271</v>
      </c>
      <c r="AR31" s="5" t="s">
        <v>901</v>
      </c>
      <c r="AS31" s="891">
        <v>20</v>
      </c>
      <c r="AT31" s="891">
        <v>8</v>
      </c>
      <c r="AU31" s="893">
        <f>AT31/AS31</f>
        <v>0.4</v>
      </c>
      <c r="AV31" s="1" t="s">
        <v>901</v>
      </c>
      <c r="AW31" s="891">
        <v>24</v>
      </c>
      <c r="AX31" s="891">
        <v>6</v>
      </c>
      <c r="AY31" s="893">
        <f>AX31/AW31</f>
        <v>0.25</v>
      </c>
      <c r="AZ31" s="1" t="s">
        <v>901</v>
      </c>
      <c r="BA31" s="891">
        <v>45</v>
      </c>
      <c r="BB31" s="891">
        <v>21</v>
      </c>
      <c r="BC31" s="893">
        <f>BB31/BA31</f>
        <v>0.46666666666666667</v>
      </c>
      <c r="BD31" s="1" t="s">
        <v>901</v>
      </c>
      <c r="BE31" s="891">
        <v>31</v>
      </c>
      <c r="BF31" s="891">
        <v>21</v>
      </c>
      <c r="BG31" s="893">
        <f>BF31/BE31</f>
        <v>0.67741935483870963</v>
      </c>
      <c r="BH31" s="1" t="s">
        <v>901</v>
      </c>
      <c r="BI31" s="891">
        <v>23</v>
      </c>
      <c r="BJ31" s="891">
        <v>16</v>
      </c>
      <c r="BK31" s="894"/>
      <c r="BL31" s="893">
        <f>BJ31/BI31</f>
        <v>0.69565217391304346</v>
      </c>
      <c r="BM31" s="1" t="s">
        <v>901</v>
      </c>
      <c r="BN31" s="891"/>
      <c r="BO31" s="891"/>
      <c r="BP31" s="893" t="e">
        <f>BO31/BN31</f>
        <v>#DIV/0!</v>
      </c>
      <c r="BR31" s="5" t="s">
        <v>901</v>
      </c>
      <c r="BS31" s="891"/>
      <c r="BT31" s="891"/>
      <c r="BU31" s="893" t="e">
        <f>BT31/BS31</f>
        <v>#DIV/0!</v>
      </c>
      <c r="BV31" s="1" t="s">
        <v>901</v>
      </c>
      <c r="BW31" s="891"/>
      <c r="BX31" s="891"/>
      <c r="BY31" s="893" t="e">
        <f>BX31/BW31</f>
        <v>#DIV/0!</v>
      </c>
      <c r="BZ31" s="5" t="s">
        <v>901</v>
      </c>
      <c r="CA31" s="891"/>
      <c r="CB31" s="891"/>
      <c r="CC31" s="893" t="e">
        <f>CB31/CA31</f>
        <v>#DIV/0!</v>
      </c>
    </row>
    <row r="32" spans="2:81" ht="13.5" thickBot="1">
      <c r="B32" s="520"/>
      <c r="C32" s="598" t="s">
        <v>458</v>
      </c>
      <c r="D32" s="4" t="s">
        <v>459</v>
      </c>
      <c r="E32" s="579"/>
      <c r="F32" s="701">
        <f>'February Budget'!BA$15</f>
        <v>20</v>
      </c>
      <c r="I32" s="381" t="s">
        <v>670</v>
      </c>
      <c r="J32" s="704">
        <f>+AB16</f>
        <v>0</v>
      </c>
      <c r="K32" s="704">
        <f>+$AB35</f>
        <v>0</v>
      </c>
      <c r="L32" s="704">
        <f t="shared" ref="L32:U32" si="23">+$AB35</f>
        <v>0</v>
      </c>
      <c r="M32" s="704">
        <f t="shared" si="23"/>
        <v>0</v>
      </c>
      <c r="N32" s="704">
        <f t="shared" si="23"/>
        <v>0</v>
      </c>
      <c r="O32" s="704">
        <f t="shared" si="23"/>
        <v>0</v>
      </c>
      <c r="P32" s="704">
        <f t="shared" si="23"/>
        <v>0</v>
      </c>
      <c r="Q32" s="704">
        <f t="shared" si="23"/>
        <v>0</v>
      </c>
      <c r="R32" s="704">
        <f t="shared" si="23"/>
        <v>0</v>
      </c>
      <c r="S32" s="704">
        <f t="shared" si="23"/>
        <v>0</v>
      </c>
      <c r="T32" s="704">
        <f t="shared" si="23"/>
        <v>0</v>
      </c>
      <c r="U32" s="704">
        <f t="shared" si="23"/>
        <v>0</v>
      </c>
      <c r="V32" s="608">
        <f>SUM(J32:U32)</f>
        <v>0</v>
      </c>
      <c r="X32" s="520"/>
      <c r="Y32" s="598" t="s">
        <v>458</v>
      </c>
      <c r="Z32" s="4" t="s">
        <v>459</v>
      </c>
      <c r="AA32" s="579"/>
      <c r="AB32" s="701">
        <f>'February Budget'!BH36</f>
        <v>21</v>
      </c>
    </row>
    <row r="33" spans="2:80" ht="13.5" thickBot="1">
      <c r="B33" s="520"/>
      <c r="C33" s="598" t="s">
        <v>460</v>
      </c>
      <c r="D33" s="4" t="s">
        <v>461</v>
      </c>
      <c r="E33" s="579"/>
      <c r="F33" s="619">
        <f>(F31/F32)</f>
        <v>0</v>
      </c>
      <c r="I33" s="381" t="s">
        <v>500</v>
      </c>
      <c r="J33" s="704">
        <f t="shared" ref="J33:V33" si="24">+(J31+J32)</f>
        <v>0</v>
      </c>
      <c r="K33" s="704">
        <f t="shared" si="24"/>
        <v>0</v>
      </c>
      <c r="L33" s="704">
        <f t="shared" ref="L33:U33" si="25">+(L31+L32)</f>
        <v>0</v>
      </c>
      <c r="M33" s="704">
        <f t="shared" si="25"/>
        <v>0</v>
      </c>
      <c r="N33" s="704">
        <f t="shared" si="25"/>
        <v>0</v>
      </c>
      <c r="O33" s="704">
        <f t="shared" si="25"/>
        <v>0</v>
      </c>
      <c r="P33" s="704">
        <f t="shared" si="25"/>
        <v>0</v>
      </c>
      <c r="Q33" s="704">
        <f t="shared" si="25"/>
        <v>0</v>
      </c>
      <c r="R33" s="704">
        <f t="shared" si="25"/>
        <v>0</v>
      </c>
      <c r="S33" s="704">
        <f t="shared" si="25"/>
        <v>0</v>
      </c>
      <c r="T33" s="704">
        <f t="shared" si="25"/>
        <v>0</v>
      </c>
      <c r="U33" s="704">
        <f t="shared" si="25"/>
        <v>0</v>
      </c>
      <c r="V33" s="705">
        <f t="shared" si="24"/>
        <v>0</v>
      </c>
      <c r="X33" s="520"/>
      <c r="Y33" s="598" t="s">
        <v>460</v>
      </c>
      <c r="Z33" s="4" t="s">
        <v>461</v>
      </c>
      <c r="AA33" s="579"/>
      <c r="AB33" s="619">
        <f>(AB31/AB32)</f>
        <v>0</v>
      </c>
      <c r="AE33" s="897"/>
      <c r="AF33" s="898" t="s">
        <v>893</v>
      </c>
      <c r="AG33" s="899" t="s">
        <v>493</v>
      </c>
      <c r="AI33" s="897"/>
      <c r="AJ33" s="898" t="s">
        <v>893</v>
      </c>
      <c r="AK33" s="899" t="s">
        <v>493</v>
      </c>
      <c r="AM33" s="900"/>
      <c r="AN33" s="901" t="s">
        <v>893</v>
      </c>
      <c r="AO33" s="902" t="s">
        <v>493</v>
      </c>
      <c r="AR33" s="897"/>
      <c r="AS33" s="898" t="s">
        <v>893</v>
      </c>
      <c r="AT33" s="899" t="s">
        <v>493</v>
      </c>
      <c r="AV33" s="897"/>
      <c r="AW33" s="898" t="s">
        <v>893</v>
      </c>
      <c r="AX33" s="899" t="s">
        <v>493</v>
      </c>
      <c r="AZ33" s="897"/>
      <c r="BA33" s="898" t="s">
        <v>893</v>
      </c>
      <c r="BB33" s="899" t="s">
        <v>493</v>
      </c>
      <c r="BD33" s="897"/>
      <c r="BE33" s="898" t="s">
        <v>893</v>
      </c>
      <c r="BF33" s="899" t="s">
        <v>493</v>
      </c>
      <c r="BH33" s="897"/>
      <c r="BI33" s="898" t="s">
        <v>893</v>
      </c>
      <c r="BJ33" s="899" t="s">
        <v>493</v>
      </c>
      <c r="BM33" s="897"/>
      <c r="BN33" s="898" t="s">
        <v>893</v>
      </c>
      <c r="BO33" s="899" t="s">
        <v>493</v>
      </c>
      <c r="BR33" s="897"/>
      <c r="BS33" s="898" t="s">
        <v>893</v>
      </c>
      <c r="BT33" s="899" t="s">
        <v>493</v>
      </c>
      <c r="BV33" s="897"/>
      <c r="BW33" s="898" t="s">
        <v>893</v>
      </c>
      <c r="BX33" s="899" t="s">
        <v>493</v>
      </c>
      <c r="BZ33" s="897"/>
      <c r="CA33" s="898" t="s">
        <v>893</v>
      </c>
      <c r="CB33" s="899" t="s">
        <v>493</v>
      </c>
    </row>
    <row r="34" spans="2:80" ht="13.5" thickBot="1">
      <c r="B34" s="621"/>
      <c r="C34" s="612" t="s">
        <v>463</v>
      </c>
      <c r="D34" s="613" t="s">
        <v>464</v>
      </c>
      <c r="E34" s="614"/>
      <c r="F34" s="622">
        <f>+(F25/F32)</f>
        <v>0</v>
      </c>
      <c r="I34" s="381" t="s">
        <v>501</v>
      </c>
      <c r="J34" s="616" t="e">
        <f t="shared" ref="J34:V34" si="26">+(J33/J27)</f>
        <v>#DIV/0!</v>
      </c>
      <c r="K34" s="616" t="e">
        <f t="shared" si="26"/>
        <v>#DIV/0!</v>
      </c>
      <c r="L34" s="616" t="e">
        <f t="shared" ref="L34:U34" si="27">+(L33/L27)</f>
        <v>#DIV/0!</v>
      </c>
      <c r="M34" s="616" t="e">
        <f t="shared" si="27"/>
        <v>#DIV/0!</v>
      </c>
      <c r="N34" s="616" t="e">
        <f t="shared" si="27"/>
        <v>#DIV/0!</v>
      </c>
      <c r="O34" s="616" t="e">
        <f t="shared" si="27"/>
        <v>#DIV/0!</v>
      </c>
      <c r="P34" s="616" t="e">
        <f t="shared" si="27"/>
        <v>#DIV/0!</v>
      </c>
      <c r="Q34" s="616" t="e">
        <f t="shared" si="27"/>
        <v>#DIV/0!</v>
      </c>
      <c r="R34" s="616" t="e">
        <f t="shared" si="27"/>
        <v>#DIV/0!</v>
      </c>
      <c r="S34" s="616" t="e">
        <f t="shared" si="27"/>
        <v>#DIV/0!</v>
      </c>
      <c r="T34" s="616" t="e">
        <f t="shared" si="27"/>
        <v>#DIV/0!</v>
      </c>
      <c r="U34" s="616" t="e">
        <f t="shared" si="27"/>
        <v>#DIV/0!</v>
      </c>
      <c r="V34" s="620" t="e">
        <f t="shared" si="26"/>
        <v>#DIV/0!</v>
      </c>
      <c r="X34" s="621"/>
      <c r="Y34" s="612" t="s">
        <v>463</v>
      </c>
      <c r="Z34" s="613" t="s">
        <v>464</v>
      </c>
      <c r="AA34" s="614"/>
      <c r="AB34" s="622">
        <f>+(AB25/AB32)</f>
        <v>0</v>
      </c>
      <c r="AE34" s="903" t="s">
        <v>900</v>
      </c>
      <c r="AF34" s="904">
        <v>25771</v>
      </c>
      <c r="AG34" s="905">
        <f>AF34/AG30</f>
        <v>8590.3333333333339</v>
      </c>
      <c r="AI34" s="903" t="s">
        <v>900</v>
      </c>
      <c r="AJ34" s="904">
        <v>25602</v>
      </c>
      <c r="AK34" s="905">
        <f>AJ34/AK30</f>
        <v>8534</v>
      </c>
      <c r="AM34" s="906" t="s">
        <v>900</v>
      </c>
      <c r="AN34" s="904">
        <v>15328</v>
      </c>
      <c r="AO34" s="905">
        <f>AN34/AO30</f>
        <v>15328</v>
      </c>
      <c r="AR34" s="903" t="s">
        <v>900</v>
      </c>
      <c r="AS34" s="904">
        <v>17464</v>
      </c>
      <c r="AT34" s="905">
        <f>AS34/AT30</f>
        <v>5821.333333333333</v>
      </c>
      <c r="AV34" s="903" t="s">
        <v>900</v>
      </c>
      <c r="AW34" s="904">
        <v>18636</v>
      </c>
      <c r="AX34" s="905">
        <f>AW34/AX30</f>
        <v>6212</v>
      </c>
      <c r="AZ34" s="903" t="s">
        <v>900</v>
      </c>
      <c r="BA34" s="904">
        <v>19024</v>
      </c>
      <c r="BB34" s="905">
        <f>BA34/BB30</f>
        <v>6341.333333333333</v>
      </c>
      <c r="BD34" s="903" t="s">
        <v>900</v>
      </c>
      <c r="BE34" s="904">
        <v>25646</v>
      </c>
      <c r="BF34" s="905">
        <f>BE34/BF30</f>
        <v>6411.5</v>
      </c>
      <c r="BH34" s="903" t="s">
        <v>900</v>
      </c>
      <c r="BI34" s="904">
        <v>52939</v>
      </c>
      <c r="BJ34" s="905">
        <f>BI34/BJ30</f>
        <v>7562.7142857142853</v>
      </c>
      <c r="BK34" s="907"/>
      <c r="BM34" s="903" t="s">
        <v>900</v>
      </c>
      <c r="BN34" s="904"/>
      <c r="BO34" s="905" t="e">
        <f>BN34/BO30</f>
        <v>#DIV/0!</v>
      </c>
      <c r="BR34" s="903" t="s">
        <v>900</v>
      </c>
      <c r="BS34" s="904"/>
      <c r="BT34" s="905" t="e">
        <f>BS34/BT30</f>
        <v>#DIV/0!</v>
      </c>
      <c r="BV34" s="903" t="s">
        <v>900</v>
      </c>
      <c r="BW34" s="904"/>
      <c r="BX34" s="905" t="e">
        <f>BW34/BX30</f>
        <v>#DIV/0!</v>
      </c>
      <c r="BZ34" s="903" t="s">
        <v>900</v>
      </c>
      <c r="CA34" s="904"/>
      <c r="CB34" s="905" t="e">
        <f>CA34/CB30</f>
        <v>#DIV/0!</v>
      </c>
    </row>
    <row r="35" spans="2:80" ht="13.5" thickBot="1">
      <c r="B35" s="623"/>
      <c r="C35" s="624" t="s">
        <v>503</v>
      </c>
      <c r="D35" s="297" t="s">
        <v>470</v>
      </c>
      <c r="E35" s="8"/>
      <c r="F35" s="702">
        <f>'February Budget'!BA$19</f>
        <v>0</v>
      </c>
      <c r="I35" s="706" t="s">
        <v>502</v>
      </c>
      <c r="J35" s="707">
        <v>0.5</v>
      </c>
      <c r="K35" s="707">
        <v>0.5</v>
      </c>
      <c r="L35" s="707">
        <v>0.5</v>
      </c>
      <c r="M35" s="708">
        <v>0.5</v>
      </c>
      <c r="N35" s="708">
        <v>0.5</v>
      </c>
      <c r="O35" s="708">
        <v>0.5</v>
      </c>
      <c r="P35" s="708">
        <v>0.5</v>
      </c>
      <c r="Q35" s="708">
        <v>0.5</v>
      </c>
      <c r="R35" s="708">
        <v>0.5</v>
      </c>
      <c r="S35" s="708">
        <v>0.5</v>
      </c>
      <c r="T35" s="708">
        <v>0.5</v>
      </c>
      <c r="U35" s="707">
        <v>0.5</v>
      </c>
      <c r="V35" s="709">
        <v>0.5</v>
      </c>
      <c r="X35" s="623"/>
      <c r="Y35" s="624" t="s">
        <v>503</v>
      </c>
      <c r="Z35" s="297" t="s">
        <v>470</v>
      </c>
      <c r="AA35" s="8"/>
      <c r="AB35" s="702">
        <f>'February Budget'!BH40</f>
        <v>0</v>
      </c>
      <c r="AE35" s="903" t="s">
        <v>901</v>
      </c>
      <c r="AF35" s="904">
        <v>46844</v>
      </c>
      <c r="AG35" s="905">
        <f>AF35/AG31</f>
        <v>7807.333333333333</v>
      </c>
      <c r="AI35" s="903" t="s">
        <v>901</v>
      </c>
      <c r="AJ35" s="904">
        <v>59382</v>
      </c>
      <c r="AK35" s="905">
        <f>AJ35/AK31</f>
        <v>7422.75</v>
      </c>
      <c r="AM35" s="906" t="s">
        <v>901</v>
      </c>
      <c r="AN35" s="904">
        <v>48923</v>
      </c>
      <c r="AO35" s="905">
        <f>AN35/AO31</f>
        <v>8153.833333333333</v>
      </c>
      <c r="AR35" s="903" t="s">
        <v>901</v>
      </c>
      <c r="AS35" s="904">
        <v>74915</v>
      </c>
      <c r="AT35" s="905">
        <f>AS35/AT31</f>
        <v>9364.375</v>
      </c>
      <c r="AV35" s="903" t="s">
        <v>901</v>
      </c>
      <c r="AW35" s="904">
        <v>44451</v>
      </c>
      <c r="AX35" s="905">
        <f>AW35/AX31</f>
        <v>7408.5</v>
      </c>
      <c r="AZ35" s="903" t="s">
        <v>901</v>
      </c>
      <c r="BA35" s="904">
        <v>128287</v>
      </c>
      <c r="BB35" s="905">
        <f>BA35/BB31</f>
        <v>6108.9047619047615</v>
      </c>
      <c r="BD35" s="903" t="s">
        <v>901</v>
      </c>
      <c r="BE35" s="904">
        <v>143504</v>
      </c>
      <c r="BF35" s="905">
        <f>BE35/BF31</f>
        <v>6833.5238095238092</v>
      </c>
      <c r="BH35" s="903" t="s">
        <v>901</v>
      </c>
      <c r="BI35" s="904">
        <v>74107</v>
      </c>
      <c r="BJ35" s="905">
        <f>BI35/BJ31</f>
        <v>4631.6875</v>
      </c>
      <c r="BK35" s="907"/>
      <c r="BM35" s="903" t="s">
        <v>901</v>
      </c>
      <c r="BN35" s="904"/>
      <c r="BO35" s="905" t="e">
        <f>BN35/BO31</f>
        <v>#DIV/0!</v>
      </c>
      <c r="BR35" s="903" t="s">
        <v>901</v>
      </c>
      <c r="BS35" s="904"/>
      <c r="BT35" s="905" t="e">
        <f>BS35/BT31</f>
        <v>#DIV/0!</v>
      </c>
      <c r="BV35" s="903" t="s">
        <v>901</v>
      </c>
      <c r="BW35" s="904"/>
      <c r="BX35" s="905" t="e">
        <f>BW35/BX31</f>
        <v>#DIV/0!</v>
      </c>
      <c r="BZ35" s="903" t="s">
        <v>901</v>
      </c>
      <c r="CA35" s="904"/>
      <c r="CB35" s="905" t="e">
        <f>CA35/CB31</f>
        <v>#DIV/0!</v>
      </c>
    </row>
    <row r="36" spans="2:80" ht="13.5" thickBot="1">
      <c r="B36" s="597"/>
      <c r="C36" s="598" t="s">
        <v>504</v>
      </c>
      <c r="D36" s="4" t="s">
        <v>471</v>
      </c>
      <c r="F36" s="702">
        <f>'February Budget'!BA$20</f>
        <v>0</v>
      </c>
      <c r="X36" s="597"/>
      <c r="Y36" s="598" t="s">
        <v>504</v>
      </c>
      <c r="Z36" s="4" t="s">
        <v>471</v>
      </c>
      <c r="AB36" s="702">
        <f>'February Budget'!BH41</f>
        <v>0</v>
      </c>
      <c r="AE36" s="908" t="s">
        <v>1</v>
      </c>
      <c r="AF36" s="909">
        <v>6985</v>
      </c>
      <c r="AG36" s="910"/>
      <c r="AI36" s="908" t="s">
        <v>1</v>
      </c>
      <c r="AJ36" s="909">
        <v>3575</v>
      </c>
      <c r="AK36" s="910"/>
      <c r="AM36" s="908" t="s">
        <v>894</v>
      </c>
      <c r="AN36" s="909">
        <v>14056</v>
      </c>
      <c r="AO36" s="910"/>
      <c r="AR36" s="908" t="s">
        <v>895</v>
      </c>
      <c r="AS36" s="909">
        <v>15326</v>
      </c>
      <c r="AT36" s="910"/>
      <c r="AV36" s="908" t="s">
        <v>1</v>
      </c>
      <c r="AW36" s="909">
        <v>11592</v>
      </c>
      <c r="AX36" s="910"/>
      <c r="AZ36" s="908" t="s">
        <v>1</v>
      </c>
      <c r="BA36" s="911"/>
      <c r="BB36" s="910"/>
      <c r="BD36" s="908" t="s">
        <v>1</v>
      </c>
      <c r="BE36" s="911"/>
      <c r="BF36" s="910"/>
      <c r="BH36" s="908" t="s">
        <v>1</v>
      </c>
      <c r="BI36" s="909">
        <v>8346</v>
      </c>
      <c r="BJ36" s="910"/>
      <c r="BM36" s="908" t="s">
        <v>1</v>
      </c>
      <c r="BN36" s="911"/>
      <c r="BO36" s="910"/>
      <c r="BR36" s="908" t="s">
        <v>1</v>
      </c>
      <c r="BS36" s="911"/>
      <c r="BT36" s="910"/>
      <c r="BV36" s="908" t="s">
        <v>1</v>
      </c>
      <c r="BW36" s="911"/>
      <c r="BX36" s="910"/>
      <c r="BZ36" s="908" t="s">
        <v>1</v>
      </c>
      <c r="CA36" s="911"/>
      <c r="CB36" s="910"/>
    </row>
    <row r="37" spans="2:80" ht="15.75" thickBot="1">
      <c r="B37" s="597"/>
      <c r="C37" s="598" t="s">
        <v>505</v>
      </c>
      <c r="D37" s="4" t="s">
        <v>465</v>
      </c>
      <c r="F37" s="625">
        <f>SUM(F31-(F35+F36))</f>
        <v>0</v>
      </c>
      <c r="X37" s="597"/>
      <c r="Y37" s="598" t="s">
        <v>505</v>
      </c>
      <c r="Z37" s="4" t="s">
        <v>465</v>
      </c>
      <c r="AB37" s="625">
        <f>SUM(AB31-(AB35+AB36))</f>
        <v>0</v>
      </c>
    </row>
    <row r="38" spans="2:80" ht="13.5" thickBot="1">
      <c r="B38" s="597"/>
      <c r="C38" s="598" t="s">
        <v>506</v>
      </c>
      <c r="D38" s="4" t="s">
        <v>466</v>
      </c>
      <c r="F38" s="702">
        <f>'February Budget'!BA$22</f>
        <v>100</v>
      </c>
      <c r="X38" s="597"/>
      <c r="Y38" s="598" t="s">
        <v>506</v>
      </c>
      <c r="Z38" s="4" t="s">
        <v>466</v>
      </c>
      <c r="AB38" s="702">
        <f>'February Budget'!BH43</f>
        <v>80</v>
      </c>
      <c r="AF38" s="555"/>
      <c r="AG38" s="224"/>
      <c r="AH38" s="912"/>
      <c r="AI38" s="191"/>
    </row>
    <row r="39" spans="2:80" ht="15.75" thickBot="1">
      <c r="B39" s="621"/>
      <c r="C39" s="612" t="s">
        <v>507</v>
      </c>
      <c r="D39" s="613" t="s">
        <v>467</v>
      </c>
      <c r="E39" s="1"/>
      <c r="F39" s="626">
        <f>+(F37*F38)</f>
        <v>0</v>
      </c>
      <c r="X39" s="621"/>
      <c r="Y39" s="612" t="s">
        <v>507</v>
      </c>
      <c r="Z39" s="613" t="s">
        <v>467</v>
      </c>
      <c r="AA39" s="1"/>
      <c r="AB39" s="626">
        <f>+(AB37*AB38)</f>
        <v>0</v>
      </c>
      <c r="AF39" s="555"/>
      <c r="AG39" s="224"/>
      <c r="AH39" s="912"/>
      <c r="AI39" s="191"/>
    </row>
    <row r="40" spans="2:80" ht="13.5" thickBot="1">
      <c r="B40" s="579"/>
      <c r="C40" s="598"/>
      <c r="D40" s="4"/>
      <c r="E40" s="579"/>
      <c r="F40" s="627"/>
      <c r="I40" s="579" t="s">
        <v>1132</v>
      </c>
      <c r="X40" s="579"/>
      <c r="Y40" s="598"/>
      <c r="Z40" s="4"/>
      <c r="AA40" s="579"/>
      <c r="AB40" s="627"/>
    </row>
    <row r="41" spans="2:80" ht="13.5" thickBot="1">
      <c r="B41" s="579"/>
      <c r="C41" s="579"/>
      <c r="D41" s="579"/>
      <c r="E41" s="579"/>
      <c r="F41" s="579"/>
      <c r="I41" s="924" t="s">
        <v>1077</v>
      </c>
      <c r="J41" s="583" t="s">
        <v>182</v>
      </c>
      <c r="K41" s="583" t="s">
        <v>183</v>
      </c>
      <c r="L41" s="583" t="s">
        <v>184</v>
      </c>
      <c r="M41" s="583" t="s">
        <v>402</v>
      </c>
      <c r="N41" s="583" t="s">
        <v>186</v>
      </c>
      <c r="O41" s="583" t="s">
        <v>403</v>
      </c>
      <c r="P41" s="583" t="s">
        <v>404</v>
      </c>
      <c r="Q41" s="583" t="s">
        <v>189</v>
      </c>
      <c r="R41" s="583" t="s">
        <v>491</v>
      </c>
      <c r="S41" s="583" t="s">
        <v>191</v>
      </c>
      <c r="T41" s="584" t="s">
        <v>192</v>
      </c>
      <c r="U41" s="585" t="s">
        <v>193</v>
      </c>
      <c r="V41" s="586" t="s">
        <v>196</v>
      </c>
      <c r="X41" s="579"/>
      <c r="Y41" s="579"/>
      <c r="Z41" s="579"/>
      <c r="AA41" s="579"/>
      <c r="AB41" s="579"/>
    </row>
    <row r="42" spans="2:80" ht="13.5" thickBot="1">
      <c r="B42" s="578"/>
      <c r="C42" s="579"/>
      <c r="D42" s="579"/>
      <c r="E42" s="579"/>
      <c r="F42" s="579"/>
      <c r="I42" s="381" t="s">
        <v>0</v>
      </c>
      <c r="J42" s="947">
        <f>+M64</f>
        <v>0</v>
      </c>
      <c r="K42" s="947">
        <f>+M79</f>
        <v>0</v>
      </c>
      <c r="L42" s="947">
        <f>+M93</f>
        <v>0</v>
      </c>
      <c r="M42" s="948">
        <f>+M107</f>
        <v>0</v>
      </c>
      <c r="N42" s="948">
        <f>+M121</f>
        <v>0</v>
      </c>
      <c r="O42" s="948">
        <f>+M135</f>
        <v>0</v>
      </c>
      <c r="P42" s="948">
        <f>+M149</f>
        <v>0</v>
      </c>
      <c r="Q42" s="948">
        <f>+M163</f>
        <v>0</v>
      </c>
      <c r="R42" s="948">
        <f>+M177</f>
        <v>0</v>
      </c>
      <c r="S42" s="948">
        <f>+M191</f>
        <v>0</v>
      </c>
      <c r="T42" s="948">
        <f>+M205</f>
        <v>0</v>
      </c>
      <c r="U42" s="948">
        <f>+M219</f>
        <v>0</v>
      </c>
      <c r="V42" s="593">
        <f>SUM(J42:U42)</f>
        <v>0</v>
      </c>
      <c r="X42" s="578"/>
      <c r="Y42" s="579"/>
      <c r="Z42" s="579"/>
      <c r="AA42" s="579"/>
      <c r="AB42" s="579"/>
      <c r="AE42" s="900"/>
      <c r="AF42" s="901" t="s">
        <v>896</v>
      </c>
      <c r="AG42" s="901" t="s">
        <v>897</v>
      </c>
      <c r="AH42" s="901" t="s">
        <v>898</v>
      </c>
      <c r="AI42" s="902" t="s">
        <v>899</v>
      </c>
    </row>
    <row r="43" spans="2:80" ht="13.5" thickBot="1">
      <c r="B43" s="580" t="s">
        <v>509</v>
      </c>
      <c r="C43" s="581"/>
      <c r="D43" s="581"/>
      <c r="E43" s="581"/>
      <c r="F43" s="581"/>
      <c r="I43" s="381" t="s">
        <v>493</v>
      </c>
      <c r="J43" s="592">
        <f>+M66</f>
        <v>650</v>
      </c>
      <c r="K43" s="592">
        <f>+M80</f>
        <v>638</v>
      </c>
      <c r="L43" s="592">
        <f>+M94</f>
        <v>638</v>
      </c>
      <c r="M43" s="591">
        <f>+M108</f>
        <v>638</v>
      </c>
      <c r="N43" s="591">
        <f>+M122</f>
        <v>350</v>
      </c>
      <c r="O43" s="591">
        <f>+M136</f>
        <v>350</v>
      </c>
      <c r="P43" s="591">
        <f>+M150</f>
        <v>350</v>
      </c>
      <c r="Q43" s="591">
        <f>+M164</f>
        <v>350</v>
      </c>
      <c r="R43" s="591">
        <f>+M178</f>
        <v>350</v>
      </c>
      <c r="S43" s="591">
        <f>+M192</f>
        <v>350</v>
      </c>
      <c r="T43" s="591">
        <f>+M206</f>
        <v>350</v>
      </c>
      <c r="U43" s="592">
        <f>+M220</f>
        <v>350</v>
      </c>
      <c r="V43" s="596" t="e">
        <f>+(V42/V45)</f>
        <v>#DIV/0!</v>
      </c>
      <c r="X43" s="580" t="s">
        <v>509</v>
      </c>
      <c r="Y43" s="581"/>
      <c r="Z43" s="581"/>
      <c r="AA43" s="581"/>
      <c r="AB43" s="581"/>
      <c r="AE43" s="906" t="s">
        <v>900</v>
      </c>
      <c r="AF43" s="913">
        <f>SUM(AF30+AJ30+AN30+AS30+AW30+BA30+BE30+BI30+BN30+BS30+BW30+CA30)</f>
        <v>52</v>
      </c>
      <c r="AG43" s="914">
        <f>SUM(AF34+AJ34+AN34+AS34+AW34+BA34+BE34+BI34+BN34+BS34+BW34+CA34)</f>
        <v>200410</v>
      </c>
      <c r="AH43" s="914" t="e">
        <f>AG43/AH68</f>
        <v>#DIV/0!</v>
      </c>
      <c r="AI43" s="915">
        <f>AF68</f>
        <v>0</v>
      </c>
    </row>
    <row r="44" spans="2:80" ht="13.5" thickBot="1">
      <c r="B44" s="587" t="s">
        <v>443</v>
      </c>
      <c r="C44" s="588"/>
      <c r="D44" s="588"/>
      <c r="E44" s="588"/>
      <c r="F44" s="588"/>
      <c r="I44" s="381" t="s">
        <v>1078</v>
      </c>
      <c r="J44" s="600">
        <f>+M68</f>
        <v>0.05</v>
      </c>
      <c r="K44" s="600">
        <f>+M82</f>
        <v>0.01</v>
      </c>
      <c r="L44" s="600">
        <f>+M96</f>
        <v>0.01</v>
      </c>
      <c r="M44" s="601">
        <f>+M110</f>
        <v>0.05</v>
      </c>
      <c r="N44" s="601">
        <f>+M124</f>
        <v>0.05</v>
      </c>
      <c r="O44" s="601">
        <f>+M138</f>
        <v>0.05</v>
      </c>
      <c r="P44" s="601">
        <f>M152</f>
        <v>0.05</v>
      </c>
      <c r="Q44" s="601">
        <f>+M166</f>
        <v>0.05</v>
      </c>
      <c r="R44" s="601">
        <f>+M180</f>
        <v>0.05</v>
      </c>
      <c r="S44" s="601">
        <f>+M194</f>
        <v>0.05</v>
      </c>
      <c r="T44" s="601">
        <f>+M208</f>
        <v>0.05</v>
      </c>
      <c r="U44" s="600">
        <f>+M222</f>
        <v>0.05</v>
      </c>
      <c r="V44" s="602">
        <f>+(V45/V46)</f>
        <v>0</v>
      </c>
      <c r="X44" s="587" t="s">
        <v>443</v>
      </c>
      <c r="Y44" s="588"/>
      <c r="Z44" s="588"/>
      <c r="AA44" s="588"/>
      <c r="AB44" s="588"/>
      <c r="AE44" s="916" t="s">
        <v>901</v>
      </c>
      <c r="AF44" s="426">
        <f>SUM(AF31+AJ31+AN31+AS31+AW31+BA31+BE31+BI31+BN31+BS31+BW31+CA31)</f>
        <v>208</v>
      </c>
      <c r="AG44" s="917">
        <f>SUM(AF35+AJ35+AN35+AS35+AW35+BA35+BE35+BI35+BN35+BS35+BW35+CA35)</f>
        <v>620413</v>
      </c>
      <c r="AH44" s="917" t="e">
        <f>AG44/AI68</f>
        <v>#DIV/0!</v>
      </c>
      <c r="AI44" s="918">
        <f>AG68</f>
        <v>0</v>
      </c>
    </row>
    <row r="45" spans="2:80" ht="13.5" thickBot="1">
      <c r="B45" s="594" t="s">
        <v>492</v>
      </c>
      <c r="C45" s="595"/>
      <c r="D45" s="595"/>
      <c r="E45" s="595"/>
      <c r="F45" s="595"/>
      <c r="I45" s="381" t="s">
        <v>495</v>
      </c>
      <c r="J45" s="604">
        <f>+M69</f>
        <v>0</v>
      </c>
      <c r="K45" s="604">
        <f>+M83</f>
        <v>0</v>
      </c>
      <c r="L45" s="604">
        <f>+M97</f>
        <v>0</v>
      </c>
      <c r="M45" s="605">
        <f>+M111</f>
        <v>0</v>
      </c>
      <c r="N45" s="605">
        <f>+M125</f>
        <v>0</v>
      </c>
      <c r="O45" s="605">
        <f>+M139</f>
        <v>0</v>
      </c>
      <c r="P45" s="605">
        <f>+M153</f>
        <v>0</v>
      </c>
      <c r="Q45" s="605">
        <f>+M167</f>
        <v>0</v>
      </c>
      <c r="R45" s="605">
        <f>+M181</f>
        <v>0</v>
      </c>
      <c r="S45" s="605">
        <f>+M195</f>
        <v>0</v>
      </c>
      <c r="T45" s="605">
        <f>+M209</f>
        <v>0</v>
      </c>
      <c r="U45" s="604">
        <f>+M223</f>
        <v>0</v>
      </c>
      <c r="V45" s="606">
        <f>SUM(J45:U45)</f>
        <v>0</v>
      </c>
      <c r="X45" s="594" t="s">
        <v>921</v>
      </c>
      <c r="Y45" s="595"/>
      <c r="Z45" s="595"/>
      <c r="AA45" s="595"/>
      <c r="AB45" s="595"/>
    </row>
    <row r="46" spans="2:80" ht="13.5" thickBot="1">
      <c r="B46" s="597"/>
      <c r="C46" s="598" t="s">
        <v>444</v>
      </c>
      <c r="D46" s="4" t="s">
        <v>445</v>
      </c>
      <c r="E46" s="579"/>
      <c r="F46" s="599">
        <f>'March Budget'!BA$8</f>
        <v>0</v>
      </c>
      <c r="I46" s="381" t="s">
        <v>496</v>
      </c>
      <c r="J46" s="604">
        <f>+M71</f>
        <v>0</v>
      </c>
      <c r="K46" s="604">
        <f>+M85</f>
        <v>0</v>
      </c>
      <c r="L46" s="604">
        <f>+M99</f>
        <v>99</v>
      </c>
      <c r="M46" s="605">
        <f>+M113</f>
        <v>0</v>
      </c>
      <c r="N46" s="605">
        <f>+M127</f>
        <v>0</v>
      </c>
      <c r="O46" s="605">
        <f>+M141</f>
        <v>0</v>
      </c>
      <c r="P46" s="605">
        <f>+M155</f>
        <v>0</v>
      </c>
      <c r="Q46" s="605">
        <f>+M169</f>
        <v>0</v>
      </c>
      <c r="R46" s="605">
        <f>+M183</f>
        <v>0</v>
      </c>
      <c r="S46" s="605">
        <f>+M197</f>
        <v>0</v>
      </c>
      <c r="T46" s="605">
        <f>+M211</f>
        <v>0</v>
      </c>
      <c r="U46" s="604">
        <f>+M225</f>
        <v>0</v>
      </c>
      <c r="V46" s="606">
        <f>SUM(J46:U46)</f>
        <v>99</v>
      </c>
      <c r="X46" s="597"/>
      <c r="Y46" s="598" t="s">
        <v>444</v>
      </c>
      <c r="Z46" s="4" t="s">
        <v>445</v>
      </c>
      <c r="AA46" s="579"/>
      <c r="AB46" s="599">
        <f>'March Budget'!BH29</f>
        <v>0</v>
      </c>
    </row>
    <row r="47" spans="2:80" ht="13.5" thickBot="1">
      <c r="B47" s="520"/>
      <c r="C47" s="598" t="s">
        <v>446</v>
      </c>
      <c r="D47" s="4" t="s">
        <v>447</v>
      </c>
      <c r="E47" s="579"/>
      <c r="F47" s="599">
        <f>'March Budget'!BA$9</f>
        <v>11500</v>
      </c>
      <c r="I47" s="381" t="s">
        <v>1131</v>
      </c>
      <c r="J47" s="604">
        <f>+(M71*0.75)</f>
        <v>0</v>
      </c>
      <c r="K47" s="604">
        <f>+M85*0.75</f>
        <v>0</v>
      </c>
      <c r="L47" s="604">
        <f>+M99*0.75</f>
        <v>74.25</v>
      </c>
      <c r="M47" s="964">
        <f>+M113*0.75</f>
        <v>0</v>
      </c>
      <c r="N47" s="605">
        <f>+M127*0.75</f>
        <v>0</v>
      </c>
      <c r="O47" s="605">
        <f>+M141*0.75</f>
        <v>0</v>
      </c>
      <c r="P47" s="605">
        <f>+M155*0.75</f>
        <v>0</v>
      </c>
      <c r="Q47" s="605">
        <f>+M169*0.75</f>
        <v>0</v>
      </c>
      <c r="R47" s="605">
        <f>+M183*0.75</f>
        <v>0</v>
      </c>
      <c r="S47" s="605">
        <f>+M197*0.75</f>
        <v>0</v>
      </c>
      <c r="T47" s="605">
        <f>+M211*0.75</f>
        <v>0</v>
      </c>
      <c r="U47" s="604">
        <f>+M225*0.75</f>
        <v>0</v>
      </c>
      <c r="V47" s="606">
        <f>SUM(J47:U47)</f>
        <v>74.25</v>
      </c>
      <c r="X47" s="520"/>
      <c r="Y47" s="598" t="s">
        <v>446</v>
      </c>
      <c r="Z47" s="4" t="s">
        <v>447</v>
      </c>
      <c r="AA47" s="579"/>
      <c r="AB47" s="599">
        <f>'March Budget'!BH30</f>
        <v>850</v>
      </c>
    </row>
    <row r="48" spans="2:80" ht="13.5" thickBot="1">
      <c r="B48" s="520"/>
      <c r="C48" s="598" t="s">
        <v>448</v>
      </c>
      <c r="D48" s="4" t="s">
        <v>449</v>
      </c>
      <c r="E48" s="579"/>
      <c r="F48" s="607">
        <f>(F46/F47)</f>
        <v>0</v>
      </c>
      <c r="I48" s="381" t="s">
        <v>1079</v>
      </c>
      <c r="J48" s="610">
        <f>+(80*J47)</f>
        <v>0</v>
      </c>
      <c r="K48" s="610">
        <f>(80*K47)</f>
        <v>0</v>
      </c>
      <c r="L48" s="610">
        <f t="shared" ref="L48:U48" si="28">(80*L47)</f>
        <v>5940</v>
      </c>
      <c r="M48" s="610">
        <f t="shared" si="28"/>
        <v>0</v>
      </c>
      <c r="N48" s="610">
        <f t="shared" si="28"/>
        <v>0</v>
      </c>
      <c r="O48" s="610">
        <f t="shared" si="28"/>
        <v>0</v>
      </c>
      <c r="P48" s="610">
        <f t="shared" si="28"/>
        <v>0</v>
      </c>
      <c r="Q48" s="610">
        <f t="shared" si="28"/>
        <v>0</v>
      </c>
      <c r="R48" s="610">
        <f t="shared" si="28"/>
        <v>0</v>
      </c>
      <c r="S48" s="610">
        <f t="shared" si="28"/>
        <v>0</v>
      </c>
      <c r="T48" s="610">
        <f t="shared" si="28"/>
        <v>0</v>
      </c>
      <c r="U48" s="610">
        <f t="shared" si="28"/>
        <v>0</v>
      </c>
      <c r="V48" s="596">
        <f>SUM(J48:U48)</f>
        <v>5940</v>
      </c>
      <c r="X48" s="520"/>
      <c r="Y48" s="598" t="s">
        <v>448</v>
      </c>
      <c r="Z48" s="4" t="s">
        <v>449</v>
      </c>
      <c r="AA48" s="579"/>
      <c r="AB48" s="607">
        <f>(AB46/AB47)</f>
        <v>0</v>
      </c>
    </row>
    <row r="49" spans="2:28" ht="13.5" thickBot="1">
      <c r="B49" s="520"/>
      <c r="C49" s="598" t="s">
        <v>450</v>
      </c>
      <c r="D49" s="4" t="s">
        <v>451</v>
      </c>
      <c r="E49" s="579"/>
      <c r="F49" s="609">
        <f>'March Budget'!BA$11</f>
        <v>0.1</v>
      </c>
      <c r="I49" s="381" t="s">
        <v>499</v>
      </c>
      <c r="J49" s="616" t="e">
        <f t="shared" ref="J49:V49" si="29">+(J48/J42)</f>
        <v>#DIV/0!</v>
      </c>
      <c r="K49" s="616" t="e">
        <f t="shared" si="29"/>
        <v>#DIV/0!</v>
      </c>
      <c r="L49" s="616" t="e">
        <f t="shared" si="29"/>
        <v>#DIV/0!</v>
      </c>
      <c r="M49" s="617" t="e">
        <f t="shared" si="29"/>
        <v>#DIV/0!</v>
      </c>
      <c r="N49" s="617" t="e">
        <f t="shared" si="29"/>
        <v>#DIV/0!</v>
      </c>
      <c r="O49" s="617" t="e">
        <f t="shared" si="29"/>
        <v>#DIV/0!</v>
      </c>
      <c r="P49" s="617" t="e">
        <f t="shared" si="29"/>
        <v>#DIV/0!</v>
      </c>
      <c r="Q49" s="617" t="e">
        <f t="shared" si="29"/>
        <v>#DIV/0!</v>
      </c>
      <c r="R49" s="617" t="e">
        <f t="shared" si="29"/>
        <v>#DIV/0!</v>
      </c>
      <c r="S49" s="617" t="e">
        <f t="shared" si="29"/>
        <v>#DIV/0!</v>
      </c>
      <c r="T49" s="617" t="e">
        <f t="shared" si="29"/>
        <v>#DIV/0!</v>
      </c>
      <c r="U49" s="616" t="e">
        <f t="shared" si="29"/>
        <v>#DIV/0!</v>
      </c>
      <c r="V49" s="602" t="e">
        <f t="shared" si="29"/>
        <v>#DIV/0!</v>
      </c>
      <c r="X49" s="520"/>
      <c r="Y49" s="598" t="s">
        <v>450</v>
      </c>
      <c r="Z49" s="4" t="s">
        <v>451</v>
      </c>
      <c r="AA49" s="579"/>
      <c r="AB49" s="609">
        <f>'March Budget'!BH32</f>
        <v>0.05</v>
      </c>
    </row>
    <row r="50" spans="2:28" ht="13.5" thickBot="1">
      <c r="B50" s="522"/>
      <c r="C50" s="612" t="s">
        <v>452</v>
      </c>
      <c r="D50" s="613" t="s">
        <v>453</v>
      </c>
      <c r="E50" s="614"/>
      <c r="F50" s="615">
        <f>(F48/(1-F49))</f>
        <v>0</v>
      </c>
      <c r="I50" s="949" t="s">
        <v>659</v>
      </c>
      <c r="J50" s="950">
        <f>+F55</f>
        <v>0</v>
      </c>
      <c r="K50" s="950">
        <f>+F74</f>
        <v>0</v>
      </c>
      <c r="L50" s="950">
        <f>+F95</f>
        <v>0</v>
      </c>
      <c r="M50" s="951">
        <f>+F115</f>
        <v>0</v>
      </c>
      <c r="N50" s="951">
        <f>+F134</f>
        <v>0</v>
      </c>
      <c r="O50" s="951">
        <f>+F155</f>
        <v>0</v>
      </c>
      <c r="P50" s="951">
        <f>+F175</f>
        <v>0</v>
      </c>
      <c r="Q50" s="951">
        <f>+F194</f>
        <v>0</v>
      </c>
      <c r="R50" s="951">
        <f>+F215</f>
        <v>0</v>
      </c>
      <c r="S50" s="951">
        <f>+F235</f>
        <v>0</v>
      </c>
      <c r="T50" s="951">
        <f>+F254</f>
        <v>0</v>
      </c>
      <c r="U50" s="950">
        <f>+F275</f>
        <v>0</v>
      </c>
      <c r="V50" s="952">
        <f>SUM(J50:U50)</f>
        <v>0</v>
      </c>
      <c r="X50" s="522"/>
      <c r="Y50" s="612" t="s">
        <v>452</v>
      </c>
      <c r="Z50" s="613" t="s">
        <v>453</v>
      </c>
      <c r="AA50" s="614"/>
      <c r="AB50" s="615">
        <f>(AB48/(1-AB49))</f>
        <v>0</v>
      </c>
    </row>
    <row r="51" spans="2:28" ht="13.5" thickBot="1">
      <c r="B51" s="520"/>
      <c r="C51" s="598" t="s">
        <v>454</v>
      </c>
      <c r="D51" s="4" t="s">
        <v>455</v>
      </c>
      <c r="E51" s="579"/>
      <c r="F51" s="609">
        <f>'March Budget'!BA$13</f>
        <v>0.45</v>
      </c>
      <c r="I51" s="949" t="s">
        <v>925</v>
      </c>
      <c r="J51" s="950">
        <f>+F56</f>
        <v>0</v>
      </c>
      <c r="K51" s="950">
        <f>+F75</f>
        <v>0</v>
      </c>
      <c r="L51" s="950">
        <f>+F96</f>
        <v>0</v>
      </c>
      <c r="M51" s="951">
        <f>+F116</f>
        <v>0</v>
      </c>
      <c r="N51" s="951">
        <f>+F135</f>
        <v>0</v>
      </c>
      <c r="O51" s="951">
        <f>+F156</f>
        <v>0</v>
      </c>
      <c r="P51" s="951">
        <f>+F176</f>
        <v>0</v>
      </c>
      <c r="Q51" s="951">
        <f>+F195</f>
        <v>0</v>
      </c>
      <c r="R51" s="951">
        <f>+F216</f>
        <v>0</v>
      </c>
      <c r="S51" s="951">
        <f>+F236</f>
        <v>0</v>
      </c>
      <c r="T51" s="951">
        <f>+F255</f>
        <v>0</v>
      </c>
      <c r="U51" s="950">
        <f>+F276</f>
        <v>0</v>
      </c>
      <c r="V51" s="952">
        <f>SUM(J51:U51)</f>
        <v>0</v>
      </c>
      <c r="X51" s="520"/>
      <c r="Y51" s="598" t="s">
        <v>454</v>
      </c>
      <c r="Z51" s="4" t="s">
        <v>455</v>
      </c>
      <c r="AA51" s="579"/>
      <c r="AB51" s="609">
        <f>'March Budget'!BH34</f>
        <v>0.95</v>
      </c>
    </row>
    <row r="52" spans="2:28" ht="13.5" thickBot="1">
      <c r="B52" s="520"/>
      <c r="C52" s="598" t="s">
        <v>456</v>
      </c>
      <c r="D52" s="4" t="s">
        <v>457</v>
      </c>
      <c r="E52" s="579"/>
      <c r="F52" s="607">
        <f>SUM(F50/F51)</f>
        <v>0</v>
      </c>
      <c r="I52" s="949" t="s">
        <v>500</v>
      </c>
      <c r="J52" s="953">
        <f t="shared" ref="J52:V52" si="30">+(J50+J51)</f>
        <v>0</v>
      </c>
      <c r="K52" s="953">
        <f t="shared" si="30"/>
        <v>0</v>
      </c>
      <c r="L52" s="953">
        <f t="shared" si="30"/>
        <v>0</v>
      </c>
      <c r="M52" s="954">
        <f t="shared" si="30"/>
        <v>0</v>
      </c>
      <c r="N52" s="954">
        <f t="shared" si="30"/>
        <v>0</v>
      </c>
      <c r="O52" s="954">
        <f t="shared" si="30"/>
        <v>0</v>
      </c>
      <c r="P52" s="954">
        <f t="shared" si="30"/>
        <v>0</v>
      </c>
      <c r="Q52" s="954">
        <f t="shared" si="30"/>
        <v>0</v>
      </c>
      <c r="R52" s="954">
        <f t="shared" si="30"/>
        <v>0</v>
      </c>
      <c r="S52" s="954">
        <f t="shared" si="30"/>
        <v>0</v>
      </c>
      <c r="T52" s="954">
        <f t="shared" si="30"/>
        <v>0</v>
      </c>
      <c r="U52" s="953">
        <f t="shared" si="30"/>
        <v>0</v>
      </c>
      <c r="V52" s="955">
        <f t="shared" si="30"/>
        <v>0</v>
      </c>
      <c r="X52" s="520"/>
      <c r="Y52" s="598" t="s">
        <v>456</v>
      </c>
      <c r="Z52" s="4" t="s">
        <v>457</v>
      </c>
      <c r="AA52" s="579"/>
      <c r="AB52" s="607">
        <f>SUM(AB50/AB51)</f>
        <v>0</v>
      </c>
    </row>
    <row r="53" spans="2:28" ht="13.5" thickBot="1">
      <c r="B53" s="520"/>
      <c r="C53" s="598" t="s">
        <v>458</v>
      </c>
      <c r="D53" s="4" t="s">
        <v>459</v>
      </c>
      <c r="E53" s="579"/>
      <c r="F53" s="701">
        <f>'March Budget'!BA$15</f>
        <v>25</v>
      </c>
      <c r="I53" s="949" t="s">
        <v>501</v>
      </c>
      <c r="J53" s="956" t="e">
        <f t="shared" ref="J53:V53" si="31">+(J52/J46)</f>
        <v>#DIV/0!</v>
      </c>
      <c r="K53" s="956" t="e">
        <f t="shared" si="31"/>
        <v>#DIV/0!</v>
      </c>
      <c r="L53" s="956">
        <f t="shared" si="31"/>
        <v>0</v>
      </c>
      <c r="M53" s="957" t="e">
        <f t="shared" si="31"/>
        <v>#DIV/0!</v>
      </c>
      <c r="N53" s="957" t="e">
        <f t="shared" si="31"/>
        <v>#DIV/0!</v>
      </c>
      <c r="O53" s="957" t="e">
        <f t="shared" si="31"/>
        <v>#DIV/0!</v>
      </c>
      <c r="P53" s="957" t="e">
        <f t="shared" si="31"/>
        <v>#DIV/0!</v>
      </c>
      <c r="Q53" s="957" t="e">
        <f t="shared" si="31"/>
        <v>#DIV/0!</v>
      </c>
      <c r="R53" s="957" t="e">
        <f t="shared" si="31"/>
        <v>#DIV/0!</v>
      </c>
      <c r="S53" s="957" t="e">
        <f t="shared" si="31"/>
        <v>#DIV/0!</v>
      </c>
      <c r="T53" s="957" t="e">
        <f t="shared" si="31"/>
        <v>#DIV/0!</v>
      </c>
      <c r="U53" s="956" t="e">
        <f t="shared" si="31"/>
        <v>#DIV/0!</v>
      </c>
      <c r="V53" s="958">
        <f t="shared" si="31"/>
        <v>0</v>
      </c>
      <c r="X53" s="520"/>
      <c r="Y53" s="598" t="s">
        <v>458</v>
      </c>
      <c r="Z53" s="4" t="s">
        <v>459</v>
      </c>
      <c r="AA53" s="579"/>
      <c r="AB53" s="701">
        <f>'March Budget'!BH36</f>
        <v>21</v>
      </c>
    </row>
    <row r="54" spans="2:28" ht="13.5" thickBot="1">
      <c r="B54" s="520"/>
      <c r="C54" s="598" t="s">
        <v>460</v>
      </c>
      <c r="D54" s="4" t="s">
        <v>461</v>
      </c>
      <c r="E54" s="579"/>
      <c r="F54" s="619">
        <f>(F52/F53)</f>
        <v>0</v>
      </c>
      <c r="I54" s="706"/>
      <c r="J54" s="707"/>
      <c r="K54" s="707"/>
      <c r="L54" s="707"/>
      <c r="M54" s="708"/>
      <c r="N54" s="708"/>
      <c r="O54" s="708"/>
      <c r="P54" s="708"/>
      <c r="Q54" s="708"/>
      <c r="R54" s="708"/>
      <c r="S54" s="708"/>
      <c r="T54" s="708"/>
      <c r="U54" s="707"/>
      <c r="V54" s="709"/>
      <c r="X54" s="520"/>
      <c r="Y54" s="598" t="s">
        <v>460</v>
      </c>
      <c r="Z54" s="4" t="s">
        <v>461</v>
      </c>
      <c r="AA54" s="579"/>
      <c r="AB54" s="619">
        <f>(AB52/AB53)</f>
        <v>0</v>
      </c>
    </row>
    <row r="55" spans="2:28" ht="13.5" thickBot="1">
      <c r="B55" s="621"/>
      <c r="C55" s="612" t="s">
        <v>463</v>
      </c>
      <c r="D55" s="613" t="s">
        <v>464</v>
      </c>
      <c r="E55" s="614"/>
      <c r="F55" s="622">
        <f>+(F46/F53)</f>
        <v>0</v>
      </c>
      <c r="X55" s="621"/>
      <c r="Y55" s="612" t="s">
        <v>463</v>
      </c>
      <c r="Z55" s="613" t="s">
        <v>464</v>
      </c>
      <c r="AA55" s="614"/>
      <c r="AB55" s="622">
        <f>+(AB46/AB53)</f>
        <v>0</v>
      </c>
    </row>
    <row r="56" spans="2:28" ht="21" thickBot="1">
      <c r="B56" s="623"/>
      <c r="C56" s="624" t="s">
        <v>503</v>
      </c>
      <c r="D56" s="297" t="s">
        <v>470</v>
      </c>
      <c r="E56" s="8"/>
      <c r="F56" s="702">
        <f>'March Budget'!BA$19</f>
        <v>0</v>
      </c>
      <c r="I56" s="4" t="s">
        <v>1080</v>
      </c>
      <c r="J56" s="224">
        <f>SUM(J48+J29+J9)</f>
        <v>0</v>
      </c>
      <c r="K56" s="224">
        <f t="shared" ref="K56:V56" si="32">SUM(K48+K29+K9)</f>
        <v>0</v>
      </c>
      <c r="L56" s="224">
        <f t="shared" si="32"/>
        <v>5940</v>
      </c>
      <c r="M56" s="224">
        <f t="shared" si="32"/>
        <v>0</v>
      </c>
      <c r="N56" s="224">
        <f t="shared" si="32"/>
        <v>0</v>
      </c>
      <c r="O56" s="224">
        <f t="shared" si="32"/>
        <v>0</v>
      </c>
      <c r="P56" s="224">
        <f t="shared" si="32"/>
        <v>0</v>
      </c>
      <c r="Q56" s="224">
        <f t="shared" si="32"/>
        <v>0</v>
      </c>
      <c r="R56" s="224">
        <f t="shared" si="32"/>
        <v>0</v>
      </c>
      <c r="S56" s="224">
        <f t="shared" si="32"/>
        <v>0</v>
      </c>
      <c r="T56" s="224" t="e">
        <f t="shared" si="32"/>
        <v>#DIV/0!</v>
      </c>
      <c r="U56" s="224">
        <f t="shared" si="32"/>
        <v>0</v>
      </c>
      <c r="V56" s="965" t="e">
        <f t="shared" si="32"/>
        <v>#DIV/0!</v>
      </c>
      <c r="X56" s="623"/>
      <c r="Y56" s="624" t="s">
        <v>503</v>
      </c>
      <c r="Z56" s="297" t="s">
        <v>470</v>
      </c>
      <c r="AA56" s="8"/>
      <c r="AB56" s="702">
        <f>'March Budget'!BH40</f>
        <v>0</v>
      </c>
    </row>
    <row r="57" spans="2:28" ht="13.5" thickBot="1">
      <c r="B57" s="597"/>
      <c r="C57" s="598" t="s">
        <v>504</v>
      </c>
      <c r="D57" s="4" t="s">
        <v>471</v>
      </c>
      <c r="F57" s="702">
        <f>'March Budget'!BA$20</f>
        <v>0</v>
      </c>
      <c r="I57" s="4" t="s">
        <v>1081</v>
      </c>
      <c r="X57" s="597"/>
      <c r="Y57" s="598" t="s">
        <v>504</v>
      </c>
      <c r="Z57" s="4" t="s">
        <v>471</v>
      </c>
      <c r="AB57" s="702">
        <f>'March Budget'!BH41</f>
        <v>0</v>
      </c>
    </row>
    <row r="58" spans="2:28" ht="15.75" thickBot="1">
      <c r="B58" s="597"/>
      <c r="C58" s="598" t="s">
        <v>505</v>
      </c>
      <c r="D58" s="4" t="s">
        <v>465</v>
      </c>
      <c r="F58" s="625">
        <f>SUM(F52-(F56+F57))</f>
        <v>0</v>
      </c>
      <c r="X58" s="597"/>
      <c r="Y58" s="598" t="s">
        <v>505</v>
      </c>
      <c r="Z58" s="4" t="s">
        <v>465</v>
      </c>
      <c r="AB58" s="625">
        <f>SUM(AB52-(AB56+AB57))</f>
        <v>0</v>
      </c>
    </row>
    <row r="59" spans="2:28" ht="13.5" thickBot="1">
      <c r="B59" s="597"/>
      <c r="C59" s="598" t="s">
        <v>506</v>
      </c>
      <c r="D59" s="4" t="s">
        <v>466</v>
      </c>
      <c r="F59" s="702">
        <f>'March Budget'!BA$22</f>
        <v>100</v>
      </c>
      <c r="O59" s="579"/>
      <c r="X59" s="597"/>
      <c r="Y59" s="598" t="s">
        <v>506</v>
      </c>
      <c r="Z59" s="4" t="s">
        <v>466</v>
      </c>
      <c r="AB59" s="702">
        <f>'March Budget'!BH43</f>
        <v>80</v>
      </c>
    </row>
    <row r="60" spans="2:28" ht="15.75" thickBot="1">
      <c r="B60" s="621"/>
      <c r="C60" s="612" t="s">
        <v>507</v>
      </c>
      <c r="D60" s="613" t="s">
        <v>467</v>
      </c>
      <c r="E60" s="1"/>
      <c r="F60" s="626">
        <f>+(F58*F59)</f>
        <v>0</v>
      </c>
      <c r="O60" s="579"/>
      <c r="X60" s="621"/>
      <c r="Y60" s="612" t="s">
        <v>507</v>
      </c>
      <c r="Z60" s="613" t="s">
        <v>467</v>
      </c>
      <c r="AA60" s="1"/>
      <c r="AB60" s="626">
        <f>+(AB58*AB59)</f>
        <v>0</v>
      </c>
    </row>
    <row r="61" spans="2:28" ht="13.5" thickBot="1">
      <c r="B61" s="579"/>
      <c r="C61" s="579"/>
      <c r="D61" s="579"/>
      <c r="E61" s="579"/>
      <c r="F61" s="579"/>
      <c r="I61" s="959" t="s">
        <v>427</v>
      </c>
      <c r="J61" s="960"/>
      <c r="K61" s="960"/>
      <c r="L61" s="960"/>
      <c r="M61" s="960"/>
      <c r="X61" s="579"/>
      <c r="Y61" s="579"/>
      <c r="Z61" s="579"/>
      <c r="AA61" s="579"/>
      <c r="AB61" s="579"/>
    </row>
    <row r="62" spans="2:28" ht="13.5" thickBot="1">
      <c r="B62" s="578"/>
      <c r="C62" s="579"/>
      <c r="D62" s="579"/>
      <c r="E62" s="579"/>
      <c r="F62" s="579"/>
      <c r="I62" s="587" t="s">
        <v>443</v>
      </c>
      <c r="J62" s="588"/>
      <c r="K62" s="588"/>
      <c r="L62" s="588"/>
      <c r="M62" s="588"/>
      <c r="X62" s="578"/>
      <c r="Y62" s="579"/>
      <c r="Z62" s="579"/>
      <c r="AA62" s="579"/>
      <c r="AB62" s="579"/>
    </row>
    <row r="63" spans="2:28" ht="13.5" thickBot="1">
      <c r="B63" s="580" t="s">
        <v>402</v>
      </c>
      <c r="C63" s="581"/>
      <c r="D63" s="581"/>
      <c r="E63" s="581"/>
      <c r="F63" s="581"/>
      <c r="I63" s="961" t="s">
        <v>1082</v>
      </c>
      <c r="J63" s="962"/>
      <c r="K63" s="962"/>
      <c r="L63" s="962"/>
      <c r="M63" s="962"/>
      <c r="U63" s="628"/>
      <c r="V63" s="629"/>
      <c r="W63" s="629"/>
      <c r="X63" s="580" t="s">
        <v>402</v>
      </c>
      <c r="Y63" s="581"/>
      <c r="Z63" s="581"/>
      <c r="AA63" s="581"/>
      <c r="AB63" s="581"/>
    </row>
    <row r="64" spans="2:28" ht="13.5" thickBot="1">
      <c r="B64" s="587" t="s">
        <v>443</v>
      </c>
      <c r="C64" s="588"/>
      <c r="D64" s="588"/>
      <c r="E64" s="588"/>
      <c r="F64" s="588"/>
      <c r="I64" s="597"/>
      <c r="J64" s="598" t="s">
        <v>444</v>
      </c>
      <c r="K64" s="4" t="s">
        <v>445</v>
      </c>
      <c r="L64" s="579"/>
      <c r="M64" s="599">
        <f>'January Budget'!BH8</f>
        <v>0</v>
      </c>
      <c r="U64" s="630"/>
      <c r="V64" s="629"/>
      <c r="W64" s="629"/>
      <c r="X64" s="587" t="s">
        <v>443</v>
      </c>
      <c r="Y64" s="588"/>
      <c r="Z64" s="588"/>
      <c r="AA64" s="588"/>
      <c r="AB64" s="588"/>
    </row>
    <row r="65" spans="2:28" ht="13.5" thickBot="1">
      <c r="B65" s="594" t="s">
        <v>492</v>
      </c>
      <c r="C65" s="595"/>
      <c r="D65" s="595"/>
      <c r="E65" s="595"/>
      <c r="F65" s="595"/>
      <c r="I65" s="597"/>
      <c r="J65" s="598"/>
      <c r="K65" s="4"/>
      <c r="L65" s="579"/>
      <c r="M65" s="603"/>
      <c r="U65" s="631"/>
      <c r="V65" s="629"/>
      <c r="W65" s="629"/>
      <c r="X65" s="594" t="s">
        <v>921</v>
      </c>
      <c r="Y65" s="595"/>
      <c r="Z65" s="595"/>
      <c r="AA65" s="595"/>
      <c r="AB65" s="595"/>
    </row>
    <row r="66" spans="2:28" ht="13.5" thickBot="1">
      <c r="B66" s="597"/>
      <c r="C66" s="598" t="s">
        <v>444</v>
      </c>
      <c r="D66" s="4" t="s">
        <v>445</v>
      </c>
      <c r="E66" s="579"/>
      <c r="F66" s="599">
        <f>'April Budget'!$BA$8</f>
        <v>0</v>
      </c>
      <c r="I66" s="520"/>
      <c r="J66" s="598" t="s">
        <v>446</v>
      </c>
      <c r="K66" s="4" t="s">
        <v>447</v>
      </c>
      <c r="L66" s="579"/>
      <c r="M66" s="599">
        <f>'January Budget'!BH9</f>
        <v>650</v>
      </c>
      <c r="U66" s="629"/>
      <c r="V66" s="632"/>
      <c r="W66" s="630"/>
      <c r="X66" s="597"/>
      <c r="Y66" s="598" t="s">
        <v>444</v>
      </c>
      <c r="Z66" s="4" t="s">
        <v>445</v>
      </c>
      <c r="AA66" s="579"/>
      <c r="AB66" s="599">
        <f>'April Budget'!BH29</f>
        <v>0</v>
      </c>
    </row>
    <row r="67" spans="2:28" ht="13.5" thickBot="1">
      <c r="B67" s="520"/>
      <c r="C67" s="598" t="s">
        <v>446</v>
      </c>
      <c r="D67" s="4" t="s">
        <v>447</v>
      </c>
      <c r="E67" s="579"/>
      <c r="F67" s="599">
        <f>'April Budget'!$BA$9</f>
        <v>11500</v>
      </c>
      <c r="I67" s="520"/>
      <c r="J67" s="598" t="s">
        <v>448</v>
      </c>
      <c r="K67" s="4" t="s">
        <v>449</v>
      </c>
      <c r="L67" s="579"/>
      <c r="M67" s="689">
        <f>+(M64/M66)</f>
        <v>0</v>
      </c>
      <c r="U67" s="633"/>
      <c r="V67" s="632"/>
      <c r="W67" s="630"/>
      <c r="X67" s="520"/>
      <c r="Y67" s="598" t="s">
        <v>446</v>
      </c>
      <c r="Z67" s="4" t="s">
        <v>447</v>
      </c>
      <c r="AA67" s="579"/>
      <c r="AB67" s="599">
        <f>'April Budget'!$BH30</f>
        <v>850</v>
      </c>
    </row>
    <row r="68" spans="2:28" ht="13.5" thickBot="1">
      <c r="B68" s="520"/>
      <c r="C68" s="598" t="s">
        <v>448</v>
      </c>
      <c r="D68" s="4" t="s">
        <v>449</v>
      </c>
      <c r="E68" s="579"/>
      <c r="F68" s="607">
        <f>(F66/F67)</f>
        <v>0</v>
      </c>
      <c r="I68" s="520"/>
      <c r="J68" s="598" t="s">
        <v>450</v>
      </c>
      <c r="K68" s="4" t="s">
        <v>1083</v>
      </c>
      <c r="L68" s="579"/>
      <c r="M68" s="609">
        <v>0.05</v>
      </c>
      <c r="U68" s="633"/>
      <c r="V68" s="632"/>
      <c r="W68" s="630"/>
      <c r="X68" s="520"/>
      <c r="Y68" s="598" t="s">
        <v>448</v>
      </c>
      <c r="Z68" s="4" t="s">
        <v>449</v>
      </c>
      <c r="AA68" s="579"/>
      <c r="AB68" s="607">
        <f>(AB66/AB67)</f>
        <v>0</v>
      </c>
    </row>
    <row r="69" spans="2:28" ht="16.5" thickBot="1">
      <c r="B69" s="520"/>
      <c r="C69" s="598" t="s">
        <v>450</v>
      </c>
      <c r="D69" s="4" t="s">
        <v>451</v>
      </c>
      <c r="E69" s="579"/>
      <c r="F69" s="609">
        <f>'April Budget'!$BA$11</f>
        <v>0.05</v>
      </c>
      <c r="I69" s="522"/>
      <c r="J69" s="612" t="s">
        <v>452</v>
      </c>
      <c r="K69" s="613" t="s">
        <v>453</v>
      </c>
      <c r="L69" s="614"/>
      <c r="M69" s="525">
        <f>+((M64/M66)/(1-M68))</f>
        <v>0</v>
      </c>
      <c r="U69" s="633"/>
      <c r="V69" s="632"/>
      <c r="W69" s="630"/>
      <c r="X69" s="520"/>
      <c r="Y69" s="598" t="s">
        <v>450</v>
      </c>
      <c r="Z69" s="4" t="s">
        <v>451</v>
      </c>
      <c r="AA69" s="579"/>
      <c r="AB69" s="609">
        <f>'April Budget'!$BH32</f>
        <v>0.05</v>
      </c>
    </row>
    <row r="70" spans="2:28" ht="13.5" thickBot="1">
      <c r="B70" s="522"/>
      <c r="C70" s="612" t="s">
        <v>452</v>
      </c>
      <c r="D70" s="613" t="s">
        <v>453</v>
      </c>
      <c r="E70" s="614"/>
      <c r="F70" s="615">
        <f>(F68/(1-F69))</f>
        <v>0</v>
      </c>
      <c r="I70" s="520"/>
      <c r="J70" s="598" t="s">
        <v>454</v>
      </c>
      <c r="K70" s="4" t="s">
        <v>455</v>
      </c>
      <c r="L70" s="579"/>
      <c r="M70" s="609">
        <v>0.95</v>
      </c>
      <c r="U70" s="633"/>
      <c r="V70" s="632"/>
      <c r="W70" s="630"/>
      <c r="X70" s="522"/>
      <c r="Y70" s="612" t="s">
        <v>452</v>
      </c>
      <c r="Z70" s="613" t="s">
        <v>453</v>
      </c>
      <c r="AA70" s="614"/>
      <c r="AB70" s="615">
        <f>(AB68/(1-AB69))</f>
        <v>0</v>
      </c>
    </row>
    <row r="71" spans="2:28" ht="13.5" thickBot="1">
      <c r="B71" s="520"/>
      <c r="C71" s="598" t="s">
        <v>454</v>
      </c>
      <c r="D71" s="4" t="s">
        <v>455</v>
      </c>
      <c r="E71" s="579"/>
      <c r="F71" s="609">
        <f>'April Budget'!$BA$13</f>
        <v>0.45</v>
      </c>
      <c r="I71" s="520"/>
      <c r="J71" s="598" t="s">
        <v>456</v>
      </c>
      <c r="K71" s="4" t="s">
        <v>457</v>
      </c>
      <c r="L71" s="579"/>
      <c r="M71" s="607">
        <f>SUM(M69/M70)</f>
        <v>0</v>
      </c>
      <c r="U71" s="633"/>
      <c r="V71" s="632"/>
      <c r="W71" s="630"/>
      <c r="X71" s="520"/>
      <c r="Y71" s="598" t="s">
        <v>454</v>
      </c>
      <c r="Z71" s="4" t="s">
        <v>455</v>
      </c>
      <c r="AA71" s="579"/>
      <c r="AB71" s="609">
        <f>'April Budget'!$BH34</f>
        <v>0.95</v>
      </c>
    </row>
    <row r="72" spans="2:28" ht="13.5" thickBot="1">
      <c r="B72" s="520"/>
      <c r="C72" s="598" t="s">
        <v>456</v>
      </c>
      <c r="D72" s="4" t="s">
        <v>457</v>
      </c>
      <c r="E72" s="579"/>
      <c r="F72" s="607">
        <f>SUM(F70/F71)</f>
        <v>0</v>
      </c>
      <c r="I72" s="520"/>
      <c r="J72" s="598" t="s">
        <v>458</v>
      </c>
      <c r="K72" s="4" t="s">
        <v>459</v>
      </c>
      <c r="L72" s="579"/>
      <c r="M72" s="703">
        <v>21</v>
      </c>
      <c r="U72" s="633"/>
      <c r="V72" s="632"/>
      <c r="W72" s="630"/>
      <c r="X72" s="520"/>
      <c r="Y72" s="598" t="s">
        <v>456</v>
      </c>
      <c r="Z72" s="4" t="s">
        <v>457</v>
      </c>
      <c r="AA72" s="579"/>
      <c r="AB72" s="607">
        <f>SUM(AB70/AB71)</f>
        <v>0</v>
      </c>
    </row>
    <row r="73" spans="2:28" ht="13.5" thickBot="1">
      <c r="B73" s="520"/>
      <c r="C73" s="598" t="s">
        <v>458</v>
      </c>
      <c r="D73" s="4" t="s">
        <v>459</v>
      </c>
      <c r="E73" s="579"/>
      <c r="F73" s="701">
        <f>'April Budget'!$BA$15</f>
        <v>22</v>
      </c>
      <c r="I73" s="520"/>
      <c r="J73" s="598" t="s">
        <v>460</v>
      </c>
      <c r="K73" s="4" t="s">
        <v>461</v>
      </c>
      <c r="L73" s="579"/>
      <c r="M73" s="619">
        <f>(M71/M72)</f>
        <v>0</v>
      </c>
      <c r="U73" s="633"/>
      <c r="V73" s="632"/>
      <c r="W73" s="630"/>
      <c r="X73" s="520"/>
      <c r="Y73" s="598" t="s">
        <v>458</v>
      </c>
      <c r="Z73" s="4" t="s">
        <v>459</v>
      </c>
      <c r="AA73" s="579"/>
      <c r="AB73" s="701">
        <f>'April Budget'!$BH36</f>
        <v>21</v>
      </c>
    </row>
    <row r="74" spans="2:28" ht="13.5" thickBot="1">
      <c r="B74" s="520"/>
      <c r="C74" s="598" t="s">
        <v>460</v>
      </c>
      <c r="D74" s="4" t="s">
        <v>461</v>
      </c>
      <c r="E74" s="579"/>
      <c r="F74" s="619">
        <f>(F72/F73)</f>
        <v>0</v>
      </c>
      <c r="I74" s="621"/>
      <c r="J74" s="612" t="s">
        <v>463</v>
      </c>
      <c r="K74" s="613" t="s">
        <v>464</v>
      </c>
      <c r="L74" s="614"/>
      <c r="M74" s="622">
        <f>+(M64/M72)</f>
        <v>0</v>
      </c>
      <c r="U74" s="633"/>
      <c r="V74" s="632"/>
      <c r="W74" s="630"/>
      <c r="X74" s="520"/>
      <c r="Y74" s="598" t="s">
        <v>460</v>
      </c>
      <c r="Z74" s="4" t="s">
        <v>461</v>
      </c>
      <c r="AA74" s="579"/>
      <c r="AB74" s="619">
        <f>(AB72/AB73)</f>
        <v>0</v>
      </c>
    </row>
    <row r="75" spans="2:28" ht="13.5" thickBot="1">
      <c r="B75" s="621"/>
      <c r="C75" s="612" t="s">
        <v>463</v>
      </c>
      <c r="D75" s="613" t="s">
        <v>464</v>
      </c>
      <c r="E75" s="614"/>
      <c r="F75" s="622">
        <f>+(F66/F73)</f>
        <v>0</v>
      </c>
      <c r="U75" s="629"/>
      <c r="V75" s="632"/>
      <c r="W75" s="630"/>
      <c r="X75" s="621"/>
      <c r="Y75" s="612" t="s">
        <v>463</v>
      </c>
      <c r="Z75" s="613" t="s">
        <v>464</v>
      </c>
      <c r="AA75" s="614"/>
      <c r="AB75" s="622">
        <f>+(AB66/AB73)</f>
        <v>0</v>
      </c>
    </row>
    <row r="76" spans="2:28" ht="13.5" thickBot="1">
      <c r="B76" s="623"/>
      <c r="C76" s="624" t="s">
        <v>503</v>
      </c>
      <c r="D76" s="297" t="s">
        <v>470</v>
      </c>
      <c r="E76" s="8"/>
      <c r="F76" s="702">
        <f>'April Budget'!$BA$19</f>
        <v>0</v>
      </c>
      <c r="I76" s="959" t="s">
        <v>428</v>
      </c>
      <c r="J76" s="960"/>
      <c r="K76" s="960"/>
      <c r="L76" s="960"/>
      <c r="M76" s="960"/>
      <c r="U76" s="629"/>
      <c r="V76" s="632"/>
      <c r="W76" s="630"/>
      <c r="X76" s="623"/>
      <c r="Y76" s="624" t="s">
        <v>503</v>
      </c>
      <c r="Z76" s="297" t="s">
        <v>470</v>
      </c>
      <c r="AA76" s="8"/>
      <c r="AB76" s="702">
        <f>'April Budget'!$BH40</f>
        <v>0</v>
      </c>
    </row>
    <row r="77" spans="2:28" ht="13.5" thickBot="1">
      <c r="B77" s="597"/>
      <c r="C77" s="598" t="s">
        <v>504</v>
      </c>
      <c r="D77" s="4" t="s">
        <v>471</v>
      </c>
      <c r="F77" s="702">
        <f>'April Budget'!$BA$20</f>
        <v>0</v>
      </c>
      <c r="I77" s="587" t="s">
        <v>443</v>
      </c>
      <c r="J77" s="588"/>
      <c r="K77" s="588"/>
      <c r="L77" s="588"/>
      <c r="M77" s="588"/>
      <c r="U77" s="629"/>
      <c r="V77" s="632"/>
      <c r="W77" s="630"/>
      <c r="X77" s="597"/>
      <c r="Y77" s="598" t="s">
        <v>504</v>
      </c>
      <c r="Z77" s="4" t="s">
        <v>471</v>
      </c>
      <c r="AB77" s="702">
        <f>'April Budget'!$BH41</f>
        <v>0</v>
      </c>
    </row>
    <row r="78" spans="2:28" ht="15.75" thickBot="1">
      <c r="B78" s="597"/>
      <c r="C78" s="598" t="s">
        <v>505</v>
      </c>
      <c r="D78" s="4" t="s">
        <v>465</v>
      </c>
      <c r="F78" s="625">
        <f>SUM(F72-(F76+F77))</f>
        <v>0</v>
      </c>
      <c r="I78" s="961" t="s">
        <v>1082</v>
      </c>
      <c r="J78" s="962"/>
      <c r="K78" s="962"/>
      <c r="L78" s="962"/>
      <c r="M78" s="962"/>
      <c r="U78" s="629"/>
      <c r="V78" s="632"/>
      <c r="W78" s="630"/>
      <c r="X78" s="597"/>
      <c r="Y78" s="598" t="s">
        <v>505</v>
      </c>
      <c r="Z78" s="4" t="s">
        <v>465</v>
      </c>
      <c r="AB78" s="625">
        <v>150</v>
      </c>
    </row>
    <row r="79" spans="2:28" ht="13.5" thickBot="1">
      <c r="B79" s="597"/>
      <c r="C79" s="598" t="s">
        <v>506</v>
      </c>
      <c r="D79" s="4" t="s">
        <v>466</v>
      </c>
      <c r="F79" s="702">
        <f>'April Budget'!$BA$22</f>
        <v>100</v>
      </c>
      <c r="I79" s="597"/>
      <c r="J79" s="598" t="s">
        <v>444</v>
      </c>
      <c r="K79" s="4" t="s">
        <v>445</v>
      </c>
      <c r="L79" s="579"/>
      <c r="M79" s="599">
        <f>'February Budget'!BH$8</f>
        <v>0</v>
      </c>
      <c r="U79" s="629"/>
      <c r="V79" s="632"/>
      <c r="W79" s="630"/>
      <c r="X79" s="597"/>
      <c r="Y79" s="598" t="s">
        <v>506</v>
      </c>
      <c r="Z79" s="4" t="s">
        <v>466</v>
      </c>
      <c r="AB79" s="702">
        <f>'April Budget'!$BH43</f>
        <v>80</v>
      </c>
    </row>
    <row r="80" spans="2:28" ht="15.75" thickBot="1">
      <c r="B80" s="621"/>
      <c r="C80" s="612" t="s">
        <v>507</v>
      </c>
      <c r="D80" s="613" t="s">
        <v>467</v>
      </c>
      <c r="E80" s="1"/>
      <c r="F80" s="626">
        <f>+(F78*F79)</f>
        <v>0</v>
      </c>
      <c r="I80" s="520"/>
      <c r="J80" s="598" t="s">
        <v>446</v>
      </c>
      <c r="K80" s="4" t="s">
        <v>447</v>
      </c>
      <c r="L80" s="579"/>
      <c r="M80" s="599">
        <f>'February Budget'!BH$9</f>
        <v>638</v>
      </c>
      <c r="U80" s="629"/>
      <c r="V80" s="632"/>
      <c r="W80" s="630"/>
      <c r="X80" s="621"/>
      <c r="Y80" s="612" t="s">
        <v>507</v>
      </c>
      <c r="Z80" s="613" t="s">
        <v>467</v>
      </c>
      <c r="AA80" s="1"/>
      <c r="AB80" s="626">
        <f>+(AB78*AB79)</f>
        <v>12000</v>
      </c>
    </row>
    <row r="81" spans="2:28" ht="13.5" thickBot="1">
      <c r="I81" s="520"/>
      <c r="J81" s="598" t="s">
        <v>448</v>
      </c>
      <c r="K81" s="4" t="s">
        <v>449</v>
      </c>
      <c r="L81" s="579"/>
      <c r="M81" s="607">
        <f>(M79/M80)</f>
        <v>0</v>
      </c>
      <c r="U81" s="139"/>
      <c r="V81" s="139"/>
      <c r="W81" s="139"/>
    </row>
    <row r="82" spans="2:28" ht="13.5" thickBot="1">
      <c r="B82" s="580" t="s">
        <v>508</v>
      </c>
      <c r="C82" s="581"/>
      <c r="D82" s="581"/>
      <c r="E82" s="581"/>
      <c r="F82" s="581"/>
      <c r="I82" s="520"/>
      <c r="J82" s="598" t="s">
        <v>450</v>
      </c>
      <c r="K82" s="4" t="s">
        <v>1084</v>
      </c>
      <c r="L82" s="579"/>
      <c r="M82" s="609">
        <v>0.01</v>
      </c>
      <c r="X82" s="580" t="s">
        <v>508</v>
      </c>
      <c r="Y82" s="581"/>
      <c r="Z82" s="581"/>
      <c r="AA82" s="581"/>
      <c r="AB82" s="581"/>
    </row>
    <row r="83" spans="2:28" ht="13.5" thickBot="1">
      <c r="B83" s="587" t="s">
        <v>443</v>
      </c>
      <c r="C83" s="588"/>
      <c r="D83" s="588"/>
      <c r="E83" s="588"/>
      <c r="F83" s="588"/>
      <c r="I83" s="522"/>
      <c r="J83" s="612" t="s">
        <v>452</v>
      </c>
      <c r="K83" s="613" t="s">
        <v>453</v>
      </c>
      <c r="L83" s="614"/>
      <c r="M83" s="615">
        <f>(M81/(1-M82))</f>
        <v>0</v>
      </c>
      <c r="X83" s="587" t="s">
        <v>443</v>
      </c>
      <c r="Y83" s="588"/>
      <c r="Z83" s="588"/>
      <c r="AA83" s="588"/>
      <c r="AB83" s="588"/>
    </row>
    <row r="84" spans="2:28" ht="13.5" thickBot="1">
      <c r="B84" s="594" t="s">
        <v>492</v>
      </c>
      <c r="C84" s="595"/>
      <c r="D84" s="595"/>
      <c r="E84" s="595"/>
      <c r="F84" s="595"/>
      <c r="I84" s="520"/>
      <c r="J84" s="598" t="s">
        <v>454</v>
      </c>
      <c r="K84" s="4" t="s">
        <v>455</v>
      </c>
      <c r="L84" s="579"/>
      <c r="M84" s="609">
        <v>0.99</v>
      </c>
      <c r="X84" s="594" t="s">
        <v>921</v>
      </c>
      <c r="Y84" s="595"/>
      <c r="Z84" s="595"/>
      <c r="AA84" s="595"/>
      <c r="AB84" s="595"/>
    </row>
    <row r="85" spans="2:28" ht="13.5" thickBot="1">
      <c r="B85" s="597"/>
      <c r="C85" s="598" t="s">
        <v>444</v>
      </c>
      <c r="D85" s="4" t="s">
        <v>445</v>
      </c>
      <c r="E85" s="579"/>
      <c r="F85" s="599">
        <f>'May Budget'!$BA$8</f>
        <v>0</v>
      </c>
      <c r="I85" s="520"/>
      <c r="J85" s="598" t="s">
        <v>456</v>
      </c>
      <c r="K85" s="4" t="s">
        <v>457</v>
      </c>
      <c r="L85" s="579"/>
      <c r="M85" s="607">
        <f>SUM(M83/M84)</f>
        <v>0</v>
      </c>
      <c r="X85" s="597"/>
      <c r="Y85" s="598" t="s">
        <v>444</v>
      </c>
      <c r="Z85" s="4" t="s">
        <v>445</v>
      </c>
      <c r="AA85" s="579"/>
      <c r="AB85" s="599">
        <f>'May Budget'!$BH29</f>
        <v>0</v>
      </c>
    </row>
    <row r="86" spans="2:28" ht="13.5" thickBot="1">
      <c r="B86" s="520"/>
      <c r="C86" s="598" t="s">
        <v>446</v>
      </c>
      <c r="D86" s="4" t="s">
        <v>447</v>
      </c>
      <c r="E86" s="579"/>
      <c r="F86" s="599">
        <f>'May Budget'!$BA$9</f>
        <v>6900</v>
      </c>
      <c r="I86" s="520"/>
      <c r="J86" s="598" t="s">
        <v>458</v>
      </c>
      <c r="K86" s="4" t="s">
        <v>459</v>
      </c>
      <c r="L86" s="579"/>
      <c r="M86" s="701">
        <v>21</v>
      </c>
      <c r="X86" s="520"/>
      <c r="Y86" s="598" t="s">
        <v>446</v>
      </c>
      <c r="Z86" s="4" t="s">
        <v>447</v>
      </c>
      <c r="AA86" s="579"/>
      <c r="AB86" s="599">
        <f>'May Budget'!$BH30</f>
        <v>850</v>
      </c>
    </row>
    <row r="87" spans="2:28" ht="13.5" thickBot="1">
      <c r="B87" s="520"/>
      <c r="C87" s="598" t="s">
        <v>448</v>
      </c>
      <c r="D87" s="4" t="s">
        <v>449</v>
      </c>
      <c r="E87" s="579"/>
      <c r="F87" s="607">
        <f>(F85/F86)</f>
        <v>0</v>
      </c>
      <c r="I87" s="520"/>
      <c r="J87" s="598" t="s">
        <v>460</v>
      </c>
      <c r="K87" s="4" t="s">
        <v>461</v>
      </c>
      <c r="L87" s="579"/>
      <c r="M87" s="619">
        <f>(M85/M86)</f>
        <v>0</v>
      </c>
      <c r="X87" s="520"/>
      <c r="Y87" s="598" t="s">
        <v>448</v>
      </c>
      <c r="Z87" s="4" t="s">
        <v>449</v>
      </c>
      <c r="AA87" s="579"/>
      <c r="AB87" s="607">
        <f>(AB85/AB86)</f>
        <v>0</v>
      </c>
    </row>
    <row r="88" spans="2:28" ht="13.5" thickBot="1">
      <c r="B88" s="520"/>
      <c r="C88" s="598" t="s">
        <v>450</v>
      </c>
      <c r="D88" s="4" t="s">
        <v>451</v>
      </c>
      <c r="E88" s="579"/>
      <c r="F88" s="609">
        <f>'May Budget'!$BA$11</f>
        <v>0.05</v>
      </c>
      <c r="I88" s="621"/>
      <c r="J88" s="612" t="s">
        <v>463</v>
      </c>
      <c r="K88" s="613" t="s">
        <v>464</v>
      </c>
      <c r="L88" s="614"/>
      <c r="M88" s="622">
        <f>+(M79/M86)</f>
        <v>0</v>
      </c>
      <c r="X88" s="520"/>
      <c r="Y88" s="598" t="s">
        <v>450</v>
      </c>
      <c r="Z88" s="4" t="s">
        <v>451</v>
      </c>
      <c r="AA88" s="579"/>
      <c r="AB88" s="609">
        <f>'May Budget'!$BH32</f>
        <v>0</v>
      </c>
    </row>
    <row r="89" spans="2:28" ht="13.5" thickBot="1">
      <c r="B89" s="522"/>
      <c r="C89" s="612" t="s">
        <v>452</v>
      </c>
      <c r="D89" s="613" t="s">
        <v>453</v>
      </c>
      <c r="E89" s="614"/>
      <c r="F89" s="615">
        <f>(F87/(1-F88))</f>
        <v>0</v>
      </c>
      <c r="X89" s="522"/>
      <c r="Y89" s="612" t="s">
        <v>452</v>
      </c>
      <c r="Z89" s="613" t="s">
        <v>453</v>
      </c>
      <c r="AA89" s="614"/>
      <c r="AB89" s="615">
        <f>(AB87/(1-AB88))</f>
        <v>0</v>
      </c>
    </row>
    <row r="90" spans="2:28" ht="13.5" thickBot="1">
      <c r="B90" s="520"/>
      <c r="C90" s="598" t="s">
        <v>454</v>
      </c>
      <c r="D90" s="4" t="s">
        <v>455</v>
      </c>
      <c r="E90" s="579"/>
      <c r="F90" s="609">
        <f>'May Budget'!$BA$13</f>
        <v>0.5</v>
      </c>
      <c r="I90" s="959" t="s">
        <v>401</v>
      </c>
      <c r="J90" s="960"/>
      <c r="K90" s="960"/>
      <c r="L90" s="960"/>
      <c r="M90" s="960"/>
      <c r="X90" s="520"/>
      <c r="Y90" s="598" t="s">
        <v>454</v>
      </c>
      <c r="Z90" s="4" t="s">
        <v>455</v>
      </c>
      <c r="AA90" s="579"/>
      <c r="AB90" s="609">
        <f>'May Budget'!$BH34</f>
        <v>0.95</v>
      </c>
    </row>
    <row r="91" spans="2:28" ht="13.5" thickBot="1">
      <c r="B91" s="520"/>
      <c r="C91" s="598" t="s">
        <v>456</v>
      </c>
      <c r="D91" s="4" t="s">
        <v>457</v>
      </c>
      <c r="E91" s="579"/>
      <c r="F91" s="607">
        <f>SUM(F89/F90)</f>
        <v>0</v>
      </c>
      <c r="I91" s="587" t="s">
        <v>443</v>
      </c>
      <c r="J91" s="588"/>
      <c r="K91" s="588"/>
      <c r="L91" s="588"/>
      <c r="M91" s="588"/>
      <c r="X91" s="520"/>
      <c r="Y91" s="598" t="s">
        <v>456</v>
      </c>
      <c r="Z91" s="4" t="s">
        <v>457</v>
      </c>
      <c r="AA91" s="579"/>
      <c r="AB91" s="607">
        <f>SUM(AB89/AB90)</f>
        <v>0</v>
      </c>
    </row>
    <row r="92" spans="2:28" ht="13.5" thickBot="1">
      <c r="B92" s="520"/>
      <c r="C92" s="598" t="s">
        <v>458</v>
      </c>
      <c r="D92" s="4" t="s">
        <v>459</v>
      </c>
      <c r="E92" s="579"/>
      <c r="F92" s="701">
        <f>'May Budget'!$BA$15</f>
        <v>21</v>
      </c>
      <c r="I92" s="961" t="s">
        <v>1082</v>
      </c>
      <c r="J92" s="962"/>
      <c r="K92" s="962"/>
      <c r="L92" s="962"/>
      <c r="M92" s="962"/>
      <c r="X92" s="520"/>
      <c r="Y92" s="598" t="s">
        <v>458</v>
      </c>
      <c r="Z92" s="4" t="s">
        <v>459</v>
      </c>
      <c r="AA92" s="579"/>
      <c r="AB92" s="701">
        <f>'May Budget'!$BH36</f>
        <v>21</v>
      </c>
    </row>
    <row r="93" spans="2:28" ht="13.5" thickBot="1">
      <c r="B93" s="520"/>
      <c r="C93" s="598" t="s">
        <v>460</v>
      </c>
      <c r="D93" s="4" t="s">
        <v>461</v>
      </c>
      <c r="E93" s="579"/>
      <c r="F93" s="619">
        <f>(F91/F92)</f>
        <v>0</v>
      </c>
      <c r="I93" s="597"/>
      <c r="J93" s="598" t="s">
        <v>444</v>
      </c>
      <c r="K93" s="4" t="s">
        <v>445</v>
      </c>
      <c r="L93" s="579"/>
      <c r="M93" s="599">
        <f>'March Budget'!BH$8</f>
        <v>0</v>
      </c>
      <c r="X93" s="520"/>
      <c r="Y93" s="598" t="s">
        <v>460</v>
      </c>
      <c r="Z93" s="4" t="s">
        <v>461</v>
      </c>
      <c r="AA93" s="579"/>
      <c r="AB93" s="619">
        <f>(AB91/AB92)</f>
        <v>0</v>
      </c>
    </row>
    <row r="94" spans="2:28" ht="13.5" thickBot="1">
      <c r="B94" s="621"/>
      <c r="C94" s="612" t="s">
        <v>463</v>
      </c>
      <c r="D94" s="613" t="s">
        <v>464</v>
      </c>
      <c r="E94" s="614"/>
      <c r="F94" s="622">
        <f>+(F85/F92)</f>
        <v>0</v>
      </c>
      <c r="I94" s="520"/>
      <c r="J94" s="598" t="s">
        <v>446</v>
      </c>
      <c r="K94" s="4" t="s">
        <v>447</v>
      </c>
      <c r="L94" s="579"/>
      <c r="M94" s="599">
        <f>'February Budget'!BH$9</f>
        <v>638</v>
      </c>
      <c r="X94" s="621"/>
      <c r="Y94" s="612" t="s">
        <v>463</v>
      </c>
      <c r="Z94" s="613" t="s">
        <v>464</v>
      </c>
      <c r="AA94" s="614"/>
      <c r="AB94" s="622">
        <f>+(AB85/AB92)</f>
        <v>0</v>
      </c>
    </row>
    <row r="95" spans="2:28" ht="13.5" thickBot="1">
      <c r="B95" s="623"/>
      <c r="C95" s="624" t="s">
        <v>503</v>
      </c>
      <c r="D95" s="297" t="s">
        <v>470</v>
      </c>
      <c r="E95" s="8"/>
      <c r="F95" s="702">
        <f>'May Budget'!$BA$19</f>
        <v>0</v>
      </c>
      <c r="I95" s="520"/>
      <c r="J95" s="598" t="s">
        <v>448</v>
      </c>
      <c r="K95" s="4" t="s">
        <v>449</v>
      </c>
      <c r="L95" s="579"/>
      <c r="M95" s="607">
        <f>(M93/M94)</f>
        <v>0</v>
      </c>
      <c r="X95" s="623"/>
      <c r="Y95" s="624" t="s">
        <v>503</v>
      </c>
      <c r="Z95" s="297" t="s">
        <v>470</v>
      </c>
      <c r="AA95" s="8"/>
      <c r="AB95" s="702">
        <f>'May Budget'!$BH40</f>
        <v>0</v>
      </c>
    </row>
    <row r="96" spans="2:28" ht="13.5" thickBot="1">
      <c r="B96" s="597"/>
      <c r="C96" s="598" t="s">
        <v>504</v>
      </c>
      <c r="D96" s="4" t="s">
        <v>471</v>
      </c>
      <c r="F96" s="702">
        <f>'May Budget'!$BA$20</f>
        <v>0</v>
      </c>
      <c r="I96" s="520"/>
      <c r="J96" s="598" t="s">
        <v>450</v>
      </c>
      <c r="K96" s="4" t="s">
        <v>1084</v>
      </c>
      <c r="L96" s="579"/>
      <c r="M96" s="609">
        <v>0.01</v>
      </c>
      <c r="X96" s="597"/>
      <c r="Y96" s="598" t="s">
        <v>504</v>
      </c>
      <c r="Z96" s="4" t="s">
        <v>471</v>
      </c>
      <c r="AB96" s="702">
        <f>'May Budget'!$BH41</f>
        <v>0</v>
      </c>
    </row>
    <row r="97" spans="2:28" ht="15.75" thickBot="1">
      <c r="B97" s="597"/>
      <c r="C97" s="598" t="s">
        <v>505</v>
      </c>
      <c r="D97" s="4" t="s">
        <v>465</v>
      </c>
      <c r="F97" s="625">
        <f>SUM(F91-(F95+F96))</f>
        <v>0</v>
      </c>
      <c r="I97" s="522"/>
      <c r="J97" s="612" t="s">
        <v>452</v>
      </c>
      <c r="K97" s="613" t="s">
        <v>453</v>
      </c>
      <c r="L97" s="614"/>
      <c r="M97" s="615">
        <f>(M95/(1-M96))</f>
        <v>0</v>
      </c>
      <c r="X97" s="597"/>
      <c r="Y97" s="598" t="s">
        <v>505</v>
      </c>
      <c r="Z97" s="4" t="s">
        <v>465</v>
      </c>
      <c r="AB97" s="625">
        <f>SUM(AB91-(AB95+AB96))</f>
        <v>0</v>
      </c>
    </row>
    <row r="98" spans="2:28" ht="13.5" thickBot="1">
      <c r="B98" s="597"/>
      <c r="C98" s="598" t="s">
        <v>506</v>
      </c>
      <c r="D98" s="4" t="s">
        <v>466</v>
      </c>
      <c r="F98" s="702">
        <f>'May Budget'!$BA$22</f>
        <v>300</v>
      </c>
      <c r="I98" s="520"/>
      <c r="J98" s="598" t="s">
        <v>454</v>
      </c>
      <c r="K98" s="4" t="s">
        <v>455</v>
      </c>
      <c r="L98" s="579"/>
      <c r="M98" s="609">
        <v>0.99</v>
      </c>
      <c r="X98" s="597"/>
      <c r="Y98" s="598" t="s">
        <v>506</v>
      </c>
      <c r="Z98" s="4" t="s">
        <v>466</v>
      </c>
      <c r="AB98" s="702">
        <f>'May Budget'!$BH43</f>
        <v>80</v>
      </c>
    </row>
    <row r="99" spans="2:28" ht="15.75" thickBot="1">
      <c r="B99" s="621"/>
      <c r="C99" s="612" t="s">
        <v>507</v>
      </c>
      <c r="D99" s="613" t="s">
        <v>467</v>
      </c>
      <c r="E99" s="1"/>
      <c r="F99" s="626">
        <f>+(F97*F98)</f>
        <v>0</v>
      </c>
      <c r="I99" s="520"/>
      <c r="J99" s="598" t="s">
        <v>456</v>
      </c>
      <c r="K99" s="4" t="s">
        <v>457</v>
      </c>
      <c r="L99" s="579"/>
      <c r="M99" s="607">
        <v>99</v>
      </c>
      <c r="X99" s="621"/>
      <c r="Y99" s="612" t="s">
        <v>507</v>
      </c>
      <c r="Z99" s="613" t="s">
        <v>467</v>
      </c>
      <c r="AA99" s="1"/>
      <c r="AB99" s="626">
        <f>+(AB97*AB98)</f>
        <v>0</v>
      </c>
    </row>
    <row r="100" spans="2:28" ht="13.5" thickBot="1">
      <c r="I100" s="520"/>
      <c r="J100" s="598" t="s">
        <v>458</v>
      </c>
      <c r="K100" s="4" t="s">
        <v>459</v>
      </c>
      <c r="L100" s="579"/>
      <c r="M100" s="701">
        <v>21</v>
      </c>
    </row>
    <row r="101" spans="2:28" ht="13.5" thickBot="1">
      <c r="I101" s="520"/>
      <c r="J101" s="598" t="s">
        <v>460</v>
      </c>
      <c r="K101" s="4" t="s">
        <v>461</v>
      </c>
      <c r="L101" s="579"/>
      <c r="M101" s="619">
        <f>(M99/M100)</f>
        <v>4.7142857142857144</v>
      </c>
    </row>
    <row r="102" spans="2:28" ht="13.5" thickBot="1">
      <c r="I102" s="621"/>
      <c r="J102" s="612" t="s">
        <v>463</v>
      </c>
      <c r="K102" s="613" t="s">
        <v>464</v>
      </c>
      <c r="L102" s="614"/>
      <c r="M102" s="622">
        <f>+(M93/M100)</f>
        <v>0</v>
      </c>
    </row>
    <row r="103" spans="2:28" ht="13.5" thickBot="1">
      <c r="B103" s="580" t="s">
        <v>403</v>
      </c>
      <c r="C103" s="581"/>
      <c r="D103" s="581"/>
      <c r="E103" s="581"/>
      <c r="F103" s="581"/>
      <c r="X103" s="580" t="s">
        <v>403</v>
      </c>
      <c r="Y103" s="581"/>
      <c r="Z103" s="581"/>
      <c r="AA103" s="581"/>
      <c r="AB103" s="581"/>
    </row>
    <row r="104" spans="2:28" ht="13.5" thickBot="1">
      <c r="B104" s="587" t="s">
        <v>443</v>
      </c>
      <c r="C104" s="588"/>
      <c r="D104" s="588"/>
      <c r="E104" s="588"/>
      <c r="F104" s="588"/>
      <c r="I104" s="959" t="s">
        <v>1130</v>
      </c>
      <c r="J104" s="960"/>
      <c r="K104" s="960"/>
      <c r="L104" s="960"/>
      <c r="M104" s="960"/>
      <c r="X104" s="587" t="s">
        <v>443</v>
      </c>
      <c r="Y104" s="588"/>
      <c r="Z104" s="588"/>
      <c r="AA104" s="588"/>
      <c r="AB104" s="588"/>
    </row>
    <row r="105" spans="2:28" ht="13.5" thickBot="1">
      <c r="B105" s="594" t="s">
        <v>492</v>
      </c>
      <c r="C105" s="595"/>
      <c r="D105" s="595"/>
      <c r="E105" s="595"/>
      <c r="F105" s="595"/>
      <c r="I105" s="587" t="s">
        <v>443</v>
      </c>
      <c r="J105" s="588"/>
      <c r="K105" s="588"/>
      <c r="L105" s="588"/>
      <c r="M105" s="588"/>
      <c r="X105" s="594" t="s">
        <v>921</v>
      </c>
      <c r="Y105" s="595"/>
      <c r="Z105" s="595"/>
      <c r="AA105" s="595"/>
      <c r="AB105" s="595"/>
    </row>
    <row r="106" spans="2:28" ht="13.5" thickBot="1">
      <c r="B106" s="597"/>
      <c r="C106" s="598" t="s">
        <v>444</v>
      </c>
      <c r="D106" s="4" t="s">
        <v>445</v>
      </c>
      <c r="E106" s="579"/>
      <c r="F106" s="599">
        <f>'June Budget'!$BA$8</f>
        <v>0</v>
      </c>
      <c r="I106" s="961" t="s">
        <v>1082</v>
      </c>
      <c r="J106" s="962"/>
      <c r="K106" s="962"/>
      <c r="L106" s="962"/>
      <c r="M106" s="962"/>
      <c r="X106" s="597"/>
      <c r="Y106" s="598" t="s">
        <v>444</v>
      </c>
      <c r="Z106" s="4" t="s">
        <v>445</v>
      </c>
      <c r="AA106" s="579"/>
      <c r="AB106" s="599">
        <f>'June Budget'!$BH29</f>
        <v>0</v>
      </c>
    </row>
    <row r="107" spans="2:28" ht="13.5" thickBot="1">
      <c r="B107" s="520"/>
      <c r="C107" s="598" t="s">
        <v>446</v>
      </c>
      <c r="D107" s="4" t="s">
        <v>447</v>
      </c>
      <c r="E107" s="579"/>
      <c r="F107" s="599">
        <f>'June Budget'!$BA$9</f>
        <v>8000</v>
      </c>
      <c r="I107" s="597"/>
      <c r="J107" s="598" t="s">
        <v>444</v>
      </c>
      <c r="K107" s="4" t="s">
        <v>445</v>
      </c>
      <c r="L107" s="579"/>
      <c r="M107" s="599">
        <f>'April Budget'!BH$8</f>
        <v>0</v>
      </c>
      <c r="X107" s="520"/>
      <c r="Y107" s="598" t="s">
        <v>446</v>
      </c>
      <c r="Z107" s="4" t="s">
        <v>447</v>
      </c>
      <c r="AA107" s="579"/>
      <c r="AB107" s="599">
        <f>'June Budget'!$BH30</f>
        <v>850</v>
      </c>
    </row>
    <row r="108" spans="2:28" ht="13.5" thickBot="1">
      <c r="B108" s="520"/>
      <c r="C108" s="598" t="s">
        <v>448</v>
      </c>
      <c r="D108" s="4" t="s">
        <v>449</v>
      </c>
      <c r="E108" s="579"/>
      <c r="F108" s="607">
        <f>(F106/F107)</f>
        <v>0</v>
      </c>
      <c r="I108" s="520"/>
      <c r="J108" s="598" t="s">
        <v>446</v>
      </c>
      <c r="K108" s="4" t="s">
        <v>447</v>
      </c>
      <c r="L108" s="579"/>
      <c r="M108" s="599">
        <f>'February Budget'!BH$9</f>
        <v>638</v>
      </c>
      <c r="X108" s="520"/>
      <c r="Y108" s="598" t="s">
        <v>448</v>
      </c>
      <c r="Z108" s="4" t="s">
        <v>449</v>
      </c>
      <c r="AA108" s="579"/>
      <c r="AB108" s="607">
        <f>(AB106/AB107)</f>
        <v>0</v>
      </c>
    </row>
    <row r="109" spans="2:28" ht="13.5" thickBot="1">
      <c r="B109" s="520"/>
      <c r="C109" s="598" t="s">
        <v>450</v>
      </c>
      <c r="D109" s="4" t="s">
        <v>451</v>
      </c>
      <c r="E109" s="579"/>
      <c r="F109" s="609">
        <f>'June Budget'!$BA$11</f>
        <v>0.05</v>
      </c>
      <c r="I109" s="520"/>
      <c r="J109" s="598" t="s">
        <v>448</v>
      </c>
      <c r="K109" s="4" t="s">
        <v>449</v>
      </c>
      <c r="L109" s="579"/>
      <c r="M109" s="607">
        <f>(M107/M108)</f>
        <v>0</v>
      </c>
      <c r="X109" s="520"/>
      <c r="Y109" s="598" t="s">
        <v>450</v>
      </c>
      <c r="Z109" s="4" t="s">
        <v>451</v>
      </c>
      <c r="AA109" s="579"/>
      <c r="AB109" s="609">
        <f>'June Budget'!$BH32</f>
        <v>0</v>
      </c>
    </row>
    <row r="110" spans="2:28" ht="13.5" thickBot="1">
      <c r="B110" s="522"/>
      <c r="C110" s="612" t="s">
        <v>452</v>
      </c>
      <c r="D110" s="613" t="s">
        <v>453</v>
      </c>
      <c r="E110" s="614"/>
      <c r="F110" s="615">
        <f>(F108/(1-F109))</f>
        <v>0</v>
      </c>
      <c r="I110" s="520"/>
      <c r="J110" s="598" t="s">
        <v>450</v>
      </c>
      <c r="K110" s="4" t="s">
        <v>1084</v>
      </c>
      <c r="L110" s="579"/>
      <c r="M110" s="609">
        <v>0.05</v>
      </c>
      <c r="X110" s="522"/>
      <c r="Y110" s="612" t="s">
        <v>452</v>
      </c>
      <c r="Z110" s="613" t="s">
        <v>453</v>
      </c>
      <c r="AA110" s="614"/>
      <c r="AB110" s="615">
        <f>(AB108/(1-AB109))</f>
        <v>0</v>
      </c>
    </row>
    <row r="111" spans="2:28" ht="13.5" thickBot="1">
      <c r="B111" s="520"/>
      <c r="C111" s="598" t="s">
        <v>454</v>
      </c>
      <c r="D111" s="4" t="s">
        <v>455</v>
      </c>
      <c r="E111" s="579"/>
      <c r="F111" s="609">
        <f>'June Budget'!$BA$13</f>
        <v>0.6</v>
      </c>
      <c r="I111" s="522"/>
      <c r="J111" s="612" t="s">
        <v>452</v>
      </c>
      <c r="K111" s="613" t="s">
        <v>453</v>
      </c>
      <c r="L111" s="614"/>
      <c r="M111" s="615">
        <f>(M109/(1-M110))</f>
        <v>0</v>
      </c>
      <c r="X111" s="520"/>
      <c r="Y111" s="598" t="s">
        <v>454</v>
      </c>
      <c r="Z111" s="4" t="s">
        <v>455</v>
      </c>
      <c r="AA111" s="579"/>
      <c r="AB111" s="609">
        <f>'June Budget'!$BH34</f>
        <v>0.95</v>
      </c>
    </row>
    <row r="112" spans="2:28" ht="13.5" thickBot="1">
      <c r="B112" s="520"/>
      <c r="C112" s="598" t="s">
        <v>456</v>
      </c>
      <c r="D112" s="4" t="s">
        <v>457</v>
      </c>
      <c r="E112" s="579"/>
      <c r="F112" s="607">
        <f>SUM(F110/F111)</f>
        <v>0</v>
      </c>
      <c r="I112" s="520"/>
      <c r="J112" s="598" t="s">
        <v>454</v>
      </c>
      <c r="K112" s="4" t="s">
        <v>455</v>
      </c>
      <c r="L112" s="579"/>
      <c r="M112" s="609">
        <v>0.95</v>
      </c>
      <c r="X112" s="520"/>
      <c r="Y112" s="598" t="s">
        <v>456</v>
      </c>
      <c r="Z112" s="4" t="s">
        <v>457</v>
      </c>
      <c r="AA112" s="579"/>
      <c r="AB112" s="607">
        <f>SUM(AB110/AB111)</f>
        <v>0</v>
      </c>
    </row>
    <row r="113" spans="2:28" ht="13.5" thickBot="1">
      <c r="B113" s="520"/>
      <c r="C113" s="598" t="s">
        <v>458</v>
      </c>
      <c r="D113" s="4" t="s">
        <v>459</v>
      </c>
      <c r="E113" s="579"/>
      <c r="F113" s="701">
        <f>'June Budget'!$BA$15</f>
        <v>22</v>
      </c>
      <c r="I113" s="520"/>
      <c r="J113" s="598" t="s">
        <v>456</v>
      </c>
      <c r="K113" s="4" t="s">
        <v>457</v>
      </c>
      <c r="L113" s="579"/>
      <c r="M113" s="607">
        <f>SUM(M111/M112)</f>
        <v>0</v>
      </c>
      <c r="X113" s="520"/>
      <c r="Y113" s="598" t="s">
        <v>458</v>
      </c>
      <c r="Z113" s="4" t="s">
        <v>459</v>
      </c>
      <c r="AA113" s="579"/>
      <c r="AB113" s="701">
        <f>'June Budget'!$BH36</f>
        <v>21</v>
      </c>
    </row>
    <row r="114" spans="2:28" ht="13.5" thickBot="1">
      <c r="B114" s="520"/>
      <c r="C114" s="598" t="s">
        <v>460</v>
      </c>
      <c r="D114" s="4" t="s">
        <v>461</v>
      </c>
      <c r="E114" s="579"/>
      <c r="F114" s="619">
        <f>(F112/F113)</f>
        <v>0</v>
      </c>
      <c r="I114" s="520"/>
      <c r="J114" s="598" t="s">
        <v>458</v>
      </c>
      <c r="K114" s="4" t="s">
        <v>459</v>
      </c>
      <c r="L114" s="579"/>
      <c r="M114" s="701">
        <v>21</v>
      </c>
      <c r="X114" s="520"/>
      <c r="Y114" s="598" t="s">
        <v>460</v>
      </c>
      <c r="Z114" s="4" t="s">
        <v>461</v>
      </c>
      <c r="AA114" s="579"/>
      <c r="AB114" s="619">
        <f>(AB112/AB113)</f>
        <v>0</v>
      </c>
    </row>
    <row r="115" spans="2:28" ht="13.5" thickBot="1">
      <c r="B115" s="621"/>
      <c r="C115" s="612" t="s">
        <v>463</v>
      </c>
      <c r="D115" s="613" t="s">
        <v>464</v>
      </c>
      <c r="E115" s="614"/>
      <c r="F115" s="622">
        <f>+(F106/F113)</f>
        <v>0</v>
      </c>
      <c r="I115" s="520"/>
      <c r="J115" s="598" t="s">
        <v>460</v>
      </c>
      <c r="K115" s="4" t="s">
        <v>461</v>
      </c>
      <c r="L115" s="579"/>
      <c r="M115" s="619">
        <f>(M113/M114)</f>
        <v>0</v>
      </c>
      <c r="X115" s="621"/>
      <c r="Y115" s="612" t="s">
        <v>463</v>
      </c>
      <c r="Z115" s="613" t="s">
        <v>464</v>
      </c>
      <c r="AA115" s="614"/>
      <c r="AB115" s="622">
        <f>+(AB106/AB113)</f>
        <v>0</v>
      </c>
    </row>
    <row r="116" spans="2:28" ht="13.5" thickBot="1">
      <c r="B116" s="623"/>
      <c r="C116" s="624" t="s">
        <v>503</v>
      </c>
      <c r="D116" s="297" t="s">
        <v>470</v>
      </c>
      <c r="E116" s="8"/>
      <c r="F116" s="702">
        <f>'June Budget'!$BA$19</f>
        <v>0</v>
      </c>
      <c r="I116" s="621"/>
      <c r="J116" s="612" t="s">
        <v>463</v>
      </c>
      <c r="K116" s="613" t="s">
        <v>464</v>
      </c>
      <c r="L116" s="614"/>
      <c r="M116" s="622">
        <f>+(M107/M114)</f>
        <v>0</v>
      </c>
      <c r="X116" s="623"/>
      <c r="Y116" s="624" t="s">
        <v>503</v>
      </c>
      <c r="Z116" s="297" t="s">
        <v>470</v>
      </c>
      <c r="AA116" s="8"/>
      <c r="AB116" s="702">
        <f>'June Budget'!$BH40</f>
        <v>0</v>
      </c>
    </row>
    <row r="117" spans="2:28" ht="13.5" thickBot="1">
      <c r="B117" s="597"/>
      <c r="C117" s="598" t="s">
        <v>504</v>
      </c>
      <c r="D117" s="4" t="s">
        <v>471</v>
      </c>
      <c r="F117" s="702">
        <f>'June Budget'!$BA$20</f>
        <v>0</v>
      </c>
      <c r="X117" s="597"/>
      <c r="Y117" s="598" t="s">
        <v>504</v>
      </c>
      <c r="Z117" s="4" t="s">
        <v>471</v>
      </c>
      <c r="AB117" s="702">
        <f>'June Budget'!$BH41</f>
        <v>0</v>
      </c>
    </row>
    <row r="118" spans="2:28" ht="15.75" thickBot="1">
      <c r="B118" s="597"/>
      <c r="C118" s="598" t="s">
        <v>505</v>
      </c>
      <c r="D118" s="4" t="s">
        <v>465</v>
      </c>
      <c r="F118" s="625">
        <f>SUM(F112-(F116+F117))</f>
        <v>0</v>
      </c>
      <c r="I118" s="959" t="s">
        <v>186</v>
      </c>
      <c r="J118" s="960"/>
      <c r="K118" s="960"/>
      <c r="L118" s="960"/>
      <c r="M118" s="960"/>
      <c r="X118" s="597"/>
      <c r="Y118" s="598" t="s">
        <v>505</v>
      </c>
      <c r="Z118" s="4" t="s">
        <v>465</v>
      </c>
      <c r="AB118" s="625">
        <f>SUM(AB112-(AB116+AB117))</f>
        <v>0</v>
      </c>
    </row>
    <row r="119" spans="2:28" ht="13.5" thickBot="1">
      <c r="B119" s="597"/>
      <c r="C119" s="598" t="s">
        <v>506</v>
      </c>
      <c r="D119" s="4" t="s">
        <v>466</v>
      </c>
      <c r="F119" s="702">
        <f>'June Budget'!$BA$22</f>
        <v>300</v>
      </c>
      <c r="I119" s="587" t="s">
        <v>443</v>
      </c>
      <c r="J119" s="588"/>
      <c r="K119" s="588"/>
      <c r="L119" s="588"/>
      <c r="M119" s="588"/>
      <c r="X119" s="597"/>
      <c r="Y119" s="598" t="s">
        <v>506</v>
      </c>
      <c r="Z119" s="4" t="s">
        <v>466</v>
      </c>
      <c r="AB119" s="702">
        <f>'June Budget'!$BH43</f>
        <v>80</v>
      </c>
    </row>
    <row r="120" spans="2:28" ht="15.75" thickBot="1">
      <c r="B120" s="621"/>
      <c r="C120" s="612" t="s">
        <v>507</v>
      </c>
      <c r="D120" s="613" t="s">
        <v>467</v>
      </c>
      <c r="E120" s="1"/>
      <c r="F120" s="626">
        <f>+(F118*F119)</f>
        <v>0</v>
      </c>
      <c r="I120" s="961" t="s">
        <v>1082</v>
      </c>
      <c r="J120" s="962"/>
      <c r="K120" s="962"/>
      <c r="L120" s="962"/>
      <c r="M120" s="962"/>
      <c r="X120" s="621"/>
      <c r="Y120" s="612" t="s">
        <v>507</v>
      </c>
      <c r="Z120" s="613" t="s">
        <v>467</v>
      </c>
      <c r="AA120" s="1"/>
      <c r="AB120" s="626">
        <f>+(AB118*AB119)</f>
        <v>0</v>
      </c>
    </row>
    <row r="121" spans="2:28" ht="13.5" thickBot="1">
      <c r="I121" s="597"/>
      <c r="J121" s="598" t="s">
        <v>444</v>
      </c>
      <c r="K121" s="4" t="s">
        <v>445</v>
      </c>
      <c r="L121" s="579"/>
      <c r="M121" s="599">
        <f>'May Budget'!BH$8</f>
        <v>0</v>
      </c>
    </row>
    <row r="122" spans="2:28" ht="13.5" thickBot="1">
      <c r="I122" s="520"/>
      <c r="J122" s="598" t="s">
        <v>446</v>
      </c>
      <c r="K122" s="4" t="s">
        <v>447</v>
      </c>
      <c r="L122" s="579"/>
      <c r="M122" s="599">
        <f>'May Budget'!BH$9</f>
        <v>350</v>
      </c>
    </row>
    <row r="123" spans="2:28" ht="13.5" thickBot="1">
      <c r="B123" s="580" t="s">
        <v>404</v>
      </c>
      <c r="C123" s="581"/>
      <c r="D123" s="581"/>
      <c r="E123" s="581"/>
      <c r="F123" s="581"/>
      <c r="I123" s="520"/>
      <c r="J123" s="598" t="s">
        <v>448</v>
      </c>
      <c r="K123" s="4" t="s">
        <v>449</v>
      </c>
      <c r="L123" s="579"/>
      <c r="M123" s="607">
        <f>(M121/M122)</f>
        <v>0</v>
      </c>
      <c r="X123" s="580" t="s">
        <v>404</v>
      </c>
      <c r="Y123" s="581"/>
      <c r="Z123" s="581"/>
      <c r="AA123" s="581"/>
      <c r="AB123" s="581"/>
    </row>
    <row r="124" spans="2:28" ht="13.5" thickBot="1">
      <c r="B124" s="587" t="s">
        <v>443</v>
      </c>
      <c r="C124" s="588"/>
      <c r="D124" s="588"/>
      <c r="E124" s="588"/>
      <c r="F124" s="588"/>
      <c r="I124" s="520"/>
      <c r="J124" s="598" t="s">
        <v>450</v>
      </c>
      <c r="K124" s="4" t="s">
        <v>1084</v>
      </c>
      <c r="L124" s="579"/>
      <c r="M124" s="609">
        <v>0.05</v>
      </c>
      <c r="X124" s="587" t="s">
        <v>443</v>
      </c>
      <c r="Y124" s="588"/>
      <c r="Z124" s="588"/>
      <c r="AA124" s="588"/>
      <c r="AB124" s="588"/>
    </row>
    <row r="125" spans="2:28" ht="13.5" thickBot="1">
      <c r="B125" s="594" t="s">
        <v>492</v>
      </c>
      <c r="C125" s="595"/>
      <c r="D125" s="595"/>
      <c r="E125" s="595"/>
      <c r="F125" s="595"/>
      <c r="I125" s="522"/>
      <c r="J125" s="612" t="s">
        <v>452</v>
      </c>
      <c r="K125" s="613" t="s">
        <v>453</v>
      </c>
      <c r="L125" s="614"/>
      <c r="M125" s="615">
        <f>(M123/(1-M124))</f>
        <v>0</v>
      </c>
      <c r="X125" s="594" t="s">
        <v>921</v>
      </c>
      <c r="Y125" s="595"/>
      <c r="Z125" s="595"/>
      <c r="AA125" s="595"/>
      <c r="AB125" s="595"/>
    </row>
    <row r="126" spans="2:28" ht="13.5" thickBot="1">
      <c r="B126" s="597"/>
      <c r="C126" s="598" t="s">
        <v>444</v>
      </c>
      <c r="D126" s="4" t="s">
        <v>445</v>
      </c>
      <c r="E126" s="579"/>
      <c r="F126" s="599">
        <f>'July Budget'!$BA$8</f>
        <v>0</v>
      </c>
      <c r="I126" s="520"/>
      <c r="J126" s="598" t="s">
        <v>454</v>
      </c>
      <c r="K126" s="4" t="s">
        <v>455</v>
      </c>
      <c r="L126" s="579"/>
      <c r="M126" s="609">
        <v>0.95</v>
      </c>
      <c r="X126" s="597"/>
      <c r="Y126" s="598" t="s">
        <v>444</v>
      </c>
      <c r="Z126" s="4" t="s">
        <v>445</v>
      </c>
      <c r="AA126" s="579"/>
      <c r="AB126" s="599">
        <f>'July Budget'!$BH29</f>
        <v>0</v>
      </c>
    </row>
    <row r="127" spans="2:28" ht="13.5" thickBot="1">
      <c r="B127" s="520"/>
      <c r="C127" s="598" t="s">
        <v>446</v>
      </c>
      <c r="D127" s="4" t="s">
        <v>447</v>
      </c>
      <c r="E127" s="579"/>
      <c r="F127" s="599">
        <f>'July Budget'!$BA$9</f>
        <v>15000</v>
      </c>
      <c r="I127" s="520"/>
      <c r="J127" s="598" t="s">
        <v>456</v>
      </c>
      <c r="K127" s="4" t="s">
        <v>457</v>
      </c>
      <c r="L127" s="579"/>
      <c r="M127" s="607">
        <f>SUM(M125/M126)</f>
        <v>0</v>
      </c>
      <c r="X127" s="520"/>
      <c r="Y127" s="598" t="s">
        <v>446</v>
      </c>
      <c r="Z127" s="4" t="s">
        <v>447</v>
      </c>
      <c r="AA127" s="579"/>
      <c r="AB127" s="599">
        <f>'July Budget'!$BH30</f>
        <v>850</v>
      </c>
    </row>
    <row r="128" spans="2:28" ht="13.5" thickBot="1">
      <c r="B128" s="520"/>
      <c r="C128" s="598" t="s">
        <v>448</v>
      </c>
      <c r="D128" s="4" t="s">
        <v>449</v>
      </c>
      <c r="E128" s="579"/>
      <c r="F128" s="607">
        <f>(F126/F127)</f>
        <v>0</v>
      </c>
      <c r="I128" s="520"/>
      <c r="J128" s="598" t="s">
        <v>458</v>
      </c>
      <c r="K128" s="4" t="s">
        <v>459</v>
      </c>
      <c r="L128" s="579"/>
      <c r="M128" s="701">
        <f>'May Budget'!BH$15</f>
        <v>21</v>
      </c>
      <c r="X128" s="520"/>
      <c r="Y128" s="598" t="s">
        <v>448</v>
      </c>
      <c r="Z128" s="4" t="s">
        <v>449</v>
      </c>
      <c r="AA128" s="579"/>
      <c r="AB128" s="607">
        <f>(AB126/AB127)</f>
        <v>0</v>
      </c>
    </row>
    <row r="129" spans="2:28" ht="13.5" thickBot="1">
      <c r="B129" s="520"/>
      <c r="C129" s="598" t="s">
        <v>450</v>
      </c>
      <c r="D129" s="4" t="s">
        <v>451</v>
      </c>
      <c r="E129" s="579"/>
      <c r="F129" s="609">
        <f>'July Budget'!$BA$11</f>
        <v>0.05</v>
      </c>
      <c r="I129" s="520"/>
      <c r="J129" s="598" t="s">
        <v>460</v>
      </c>
      <c r="K129" s="4" t="s">
        <v>461</v>
      </c>
      <c r="L129" s="579"/>
      <c r="M129" s="619">
        <f>(M127/M128)</f>
        <v>0</v>
      </c>
      <c r="X129" s="520"/>
      <c r="Y129" s="598" t="s">
        <v>450</v>
      </c>
      <c r="Z129" s="4" t="s">
        <v>451</v>
      </c>
      <c r="AA129" s="579"/>
      <c r="AB129" s="609">
        <f>'July Budget'!$BH32</f>
        <v>0</v>
      </c>
    </row>
    <row r="130" spans="2:28" ht="13.5" thickBot="1">
      <c r="B130" s="522"/>
      <c r="C130" s="612" t="s">
        <v>452</v>
      </c>
      <c r="D130" s="613" t="s">
        <v>453</v>
      </c>
      <c r="E130" s="614"/>
      <c r="F130" s="615">
        <f>(F128/(1-F129))</f>
        <v>0</v>
      </c>
      <c r="I130" s="621"/>
      <c r="J130" s="612" t="s">
        <v>463</v>
      </c>
      <c r="K130" s="613" t="s">
        <v>464</v>
      </c>
      <c r="L130" s="614"/>
      <c r="M130" s="622">
        <f>+(M121/M128)</f>
        <v>0</v>
      </c>
      <c r="X130" s="522"/>
      <c r="Y130" s="612" t="s">
        <v>452</v>
      </c>
      <c r="Z130" s="613" t="s">
        <v>453</v>
      </c>
      <c r="AA130" s="614"/>
      <c r="AB130" s="615">
        <f>(AB128/(1-AB129))</f>
        <v>0</v>
      </c>
    </row>
    <row r="131" spans="2:28" ht="13.5" thickBot="1">
      <c r="B131" s="520"/>
      <c r="C131" s="598" t="s">
        <v>454</v>
      </c>
      <c r="D131" s="4" t="s">
        <v>455</v>
      </c>
      <c r="E131" s="579"/>
      <c r="F131" s="609">
        <f>'July Budget'!$BA$13</f>
        <v>0.45</v>
      </c>
      <c r="X131" s="520"/>
      <c r="Y131" s="598" t="s">
        <v>454</v>
      </c>
      <c r="Z131" s="4" t="s">
        <v>455</v>
      </c>
      <c r="AA131" s="579"/>
      <c r="AB131" s="609">
        <f>'July Budget'!$BH34</f>
        <v>0.95</v>
      </c>
    </row>
    <row r="132" spans="2:28" ht="13.5" thickBot="1">
      <c r="B132" s="520"/>
      <c r="C132" s="598" t="s">
        <v>456</v>
      </c>
      <c r="D132" s="4" t="s">
        <v>457</v>
      </c>
      <c r="E132" s="579"/>
      <c r="F132" s="607">
        <f>SUM(F130/F131)</f>
        <v>0</v>
      </c>
      <c r="I132" s="959" t="s">
        <v>403</v>
      </c>
      <c r="J132" s="960"/>
      <c r="K132" s="960"/>
      <c r="L132" s="960"/>
      <c r="M132" s="960"/>
      <c r="X132" s="520"/>
      <c r="Y132" s="598" t="s">
        <v>456</v>
      </c>
      <c r="Z132" s="4" t="s">
        <v>457</v>
      </c>
      <c r="AA132" s="579"/>
      <c r="AB132" s="607">
        <f>SUM(AB130/AB131)</f>
        <v>0</v>
      </c>
    </row>
    <row r="133" spans="2:28" ht="13.5" thickBot="1">
      <c r="B133" s="520"/>
      <c r="C133" s="598" t="s">
        <v>458</v>
      </c>
      <c r="D133" s="4" t="s">
        <v>459</v>
      </c>
      <c r="E133" s="579"/>
      <c r="F133" s="701">
        <f>'July Budget'!$BA$15</f>
        <v>21</v>
      </c>
      <c r="I133" s="587" t="s">
        <v>443</v>
      </c>
      <c r="J133" s="588"/>
      <c r="K133" s="588"/>
      <c r="L133" s="588"/>
      <c r="M133" s="588"/>
      <c r="X133" s="520"/>
      <c r="Y133" s="598" t="s">
        <v>458</v>
      </c>
      <c r="Z133" s="4" t="s">
        <v>459</v>
      </c>
      <c r="AA133" s="579"/>
      <c r="AB133" s="701">
        <f>'July Budget'!$BH36</f>
        <v>21</v>
      </c>
    </row>
    <row r="134" spans="2:28" ht="13.5" thickBot="1">
      <c r="B134" s="520"/>
      <c r="C134" s="598" t="s">
        <v>460</v>
      </c>
      <c r="D134" s="4" t="s">
        <v>461</v>
      </c>
      <c r="E134" s="579"/>
      <c r="F134" s="619">
        <f>(F132/F133)</f>
        <v>0</v>
      </c>
      <c r="I134" s="961" t="s">
        <v>1082</v>
      </c>
      <c r="J134" s="962"/>
      <c r="K134" s="962"/>
      <c r="L134" s="962"/>
      <c r="M134" s="962"/>
      <c r="X134" s="520"/>
      <c r="Y134" s="598" t="s">
        <v>460</v>
      </c>
      <c r="Z134" s="4" t="s">
        <v>461</v>
      </c>
      <c r="AA134" s="579"/>
      <c r="AB134" s="619">
        <f>(AB132/AB133)</f>
        <v>0</v>
      </c>
    </row>
    <row r="135" spans="2:28" ht="13.5" thickBot="1">
      <c r="B135" s="621"/>
      <c r="C135" s="612" t="s">
        <v>463</v>
      </c>
      <c r="D135" s="613" t="s">
        <v>464</v>
      </c>
      <c r="E135" s="614"/>
      <c r="F135" s="622">
        <f>+(F126/F133)</f>
        <v>0</v>
      </c>
      <c r="I135" s="597"/>
      <c r="J135" s="598" t="s">
        <v>444</v>
      </c>
      <c r="K135" s="4" t="s">
        <v>445</v>
      </c>
      <c r="L135" s="579"/>
      <c r="M135" s="599">
        <f>'June Budget'!BH$8</f>
        <v>0</v>
      </c>
      <c r="X135" s="621"/>
      <c r="Y135" s="612" t="s">
        <v>463</v>
      </c>
      <c r="Z135" s="613" t="s">
        <v>464</v>
      </c>
      <c r="AA135" s="614"/>
      <c r="AB135" s="622">
        <f>+(AB126/AB133)</f>
        <v>0</v>
      </c>
    </row>
    <row r="136" spans="2:28" ht="13.5" thickBot="1">
      <c r="B136" s="623"/>
      <c r="C136" s="624" t="s">
        <v>503</v>
      </c>
      <c r="D136" s="297" t="s">
        <v>470</v>
      </c>
      <c r="E136" s="8"/>
      <c r="F136" s="702">
        <f>'July Budget'!$BA$19</f>
        <v>0</v>
      </c>
      <c r="I136" s="520"/>
      <c r="J136" s="598" t="s">
        <v>446</v>
      </c>
      <c r="K136" s="4" t="s">
        <v>447</v>
      </c>
      <c r="L136" s="579"/>
      <c r="M136" s="599">
        <f>'June Budget'!BH$9</f>
        <v>350</v>
      </c>
      <c r="X136" s="623"/>
      <c r="Y136" s="624" t="s">
        <v>503</v>
      </c>
      <c r="Z136" s="297" t="s">
        <v>470</v>
      </c>
      <c r="AA136" s="8"/>
      <c r="AB136" s="702">
        <f>'July Budget'!$BH40</f>
        <v>0</v>
      </c>
    </row>
    <row r="137" spans="2:28" ht="13.5" thickBot="1">
      <c r="B137" s="597"/>
      <c r="C137" s="598" t="s">
        <v>504</v>
      </c>
      <c r="D137" s="4" t="s">
        <v>471</v>
      </c>
      <c r="F137" s="702">
        <f>'July Budget'!$BA$20</f>
        <v>0</v>
      </c>
      <c r="I137" s="520"/>
      <c r="J137" s="598" t="s">
        <v>448</v>
      </c>
      <c r="K137" s="4" t="s">
        <v>449</v>
      </c>
      <c r="L137" s="579"/>
      <c r="M137" s="607">
        <f>(M135/M136)</f>
        <v>0</v>
      </c>
      <c r="X137" s="597"/>
      <c r="Y137" s="598" t="s">
        <v>504</v>
      </c>
      <c r="Z137" s="4" t="s">
        <v>471</v>
      </c>
      <c r="AB137" s="702">
        <f>'July Budget'!$BH41</f>
        <v>0</v>
      </c>
    </row>
    <row r="138" spans="2:28" ht="15.75" thickBot="1">
      <c r="B138" s="597"/>
      <c r="C138" s="598" t="s">
        <v>505</v>
      </c>
      <c r="D138" s="4" t="s">
        <v>465</v>
      </c>
      <c r="F138" s="625">
        <f>SUM(F132-(F136+F137))</f>
        <v>0</v>
      </c>
      <c r="I138" s="520"/>
      <c r="J138" s="598" t="s">
        <v>450</v>
      </c>
      <c r="K138" s="4" t="s">
        <v>1084</v>
      </c>
      <c r="L138" s="579"/>
      <c r="M138" s="609">
        <v>0.05</v>
      </c>
      <c r="X138" s="597"/>
      <c r="Y138" s="598" t="s">
        <v>505</v>
      </c>
      <c r="Z138" s="4" t="s">
        <v>465</v>
      </c>
      <c r="AB138" s="625">
        <f>SUM(AB132-(AB136+AB137))</f>
        <v>0</v>
      </c>
    </row>
    <row r="139" spans="2:28" ht="13.5" thickBot="1">
      <c r="B139" s="597"/>
      <c r="C139" s="598" t="s">
        <v>506</v>
      </c>
      <c r="D139" s="4" t="s">
        <v>466</v>
      </c>
      <c r="F139" s="702">
        <f>'July Budget'!$BA$22</f>
        <v>300</v>
      </c>
      <c r="I139" s="522"/>
      <c r="J139" s="612" t="s">
        <v>452</v>
      </c>
      <c r="K139" s="613" t="s">
        <v>453</v>
      </c>
      <c r="L139" s="614"/>
      <c r="M139" s="615">
        <f>(M137/(1-M138))</f>
        <v>0</v>
      </c>
      <c r="X139" s="597"/>
      <c r="Y139" s="598" t="s">
        <v>506</v>
      </c>
      <c r="Z139" s="4" t="s">
        <v>466</v>
      </c>
      <c r="AB139" s="702">
        <f>'July Budget'!$BH43</f>
        <v>80</v>
      </c>
    </row>
    <row r="140" spans="2:28" ht="15.75" thickBot="1">
      <c r="B140" s="621"/>
      <c r="C140" s="612" t="s">
        <v>507</v>
      </c>
      <c r="D140" s="613" t="s">
        <v>467</v>
      </c>
      <c r="E140" s="1"/>
      <c r="F140" s="626">
        <f>+(F138*F139)</f>
        <v>0</v>
      </c>
      <c r="I140" s="520"/>
      <c r="J140" s="598" t="s">
        <v>454</v>
      </c>
      <c r="K140" s="4" t="s">
        <v>455</v>
      </c>
      <c r="L140" s="579"/>
      <c r="M140" s="609">
        <v>0.95</v>
      </c>
      <c r="X140" s="621"/>
      <c r="Y140" s="612" t="s">
        <v>507</v>
      </c>
      <c r="Z140" s="613" t="s">
        <v>467</v>
      </c>
      <c r="AA140" s="1"/>
      <c r="AB140" s="626">
        <f>+(AB138*AB139)</f>
        <v>0</v>
      </c>
    </row>
    <row r="141" spans="2:28" ht="13.5" thickBot="1">
      <c r="I141" s="520"/>
      <c r="J141" s="598" t="s">
        <v>456</v>
      </c>
      <c r="K141" s="4" t="s">
        <v>457</v>
      </c>
      <c r="L141" s="579"/>
      <c r="M141" s="607">
        <f>SUM(M139/M140)</f>
        <v>0</v>
      </c>
    </row>
    <row r="142" spans="2:28" ht="13.5" thickBot="1">
      <c r="B142" s="580" t="s">
        <v>431</v>
      </c>
      <c r="C142" s="581"/>
      <c r="D142" s="581"/>
      <c r="E142" s="581"/>
      <c r="F142" s="581"/>
      <c r="I142" s="520"/>
      <c r="J142" s="598" t="s">
        <v>458</v>
      </c>
      <c r="K142" s="4" t="s">
        <v>459</v>
      </c>
      <c r="L142" s="579"/>
      <c r="M142" s="701">
        <f>'June Budget'!BH$15</f>
        <v>21</v>
      </c>
      <c r="X142" s="580" t="s">
        <v>431</v>
      </c>
      <c r="Y142" s="581"/>
      <c r="Z142" s="581"/>
      <c r="AA142" s="581"/>
      <c r="AB142" s="581"/>
    </row>
    <row r="143" spans="2:28" ht="13.5" thickBot="1">
      <c r="B143" s="587" t="s">
        <v>443</v>
      </c>
      <c r="C143" s="588"/>
      <c r="D143" s="588"/>
      <c r="E143" s="588"/>
      <c r="F143" s="588"/>
      <c r="I143" s="520"/>
      <c r="J143" s="598" t="s">
        <v>460</v>
      </c>
      <c r="K143" s="4" t="s">
        <v>461</v>
      </c>
      <c r="L143" s="579"/>
      <c r="M143" s="619">
        <f>(M141/M142)</f>
        <v>0</v>
      </c>
      <c r="X143" s="587" t="s">
        <v>443</v>
      </c>
      <c r="Y143" s="588"/>
      <c r="Z143" s="588"/>
      <c r="AA143" s="588"/>
      <c r="AB143" s="588"/>
    </row>
    <row r="144" spans="2:28" ht="13.5" thickBot="1">
      <c r="B144" s="594" t="s">
        <v>492</v>
      </c>
      <c r="C144" s="595"/>
      <c r="D144" s="595"/>
      <c r="E144" s="595"/>
      <c r="F144" s="595"/>
      <c r="I144" s="621"/>
      <c r="J144" s="612" t="s">
        <v>463</v>
      </c>
      <c r="K144" s="613" t="s">
        <v>464</v>
      </c>
      <c r="L144" s="614"/>
      <c r="M144" s="622">
        <f>+(M135/M142)</f>
        <v>0</v>
      </c>
      <c r="X144" s="594" t="s">
        <v>921</v>
      </c>
      <c r="Y144" s="595"/>
      <c r="Z144" s="595"/>
      <c r="AA144" s="595"/>
      <c r="AB144" s="595"/>
    </row>
    <row r="145" spans="2:28" ht="13.5" thickBot="1">
      <c r="B145" s="597"/>
      <c r="C145" s="598" t="s">
        <v>444</v>
      </c>
      <c r="D145" s="4" t="s">
        <v>445</v>
      </c>
      <c r="E145" s="579"/>
      <c r="F145" s="599">
        <f>'August Budget'!$BA$8</f>
        <v>0</v>
      </c>
      <c r="X145" s="597"/>
      <c r="Y145" s="598" t="s">
        <v>444</v>
      </c>
      <c r="Z145" s="4" t="s">
        <v>445</v>
      </c>
      <c r="AA145" s="579"/>
      <c r="AB145" s="599">
        <f>'August Budget'!$BH29</f>
        <v>0</v>
      </c>
    </row>
    <row r="146" spans="2:28" ht="13.5" thickBot="1">
      <c r="B146" s="520"/>
      <c r="C146" s="598" t="s">
        <v>446</v>
      </c>
      <c r="D146" s="4" t="s">
        <v>447</v>
      </c>
      <c r="E146" s="579"/>
      <c r="F146" s="599">
        <f>'August Budget'!$BA$9</f>
        <v>25000</v>
      </c>
      <c r="I146" s="959" t="s">
        <v>404</v>
      </c>
      <c r="J146" s="960"/>
      <c r="K146" s="960"/>
      <c r="L146" s="960"/>
      <c r="M146" s="960"/>
      <c r="X146" s="520"/>
      <c r="Y146" s="598" t="s">
        <v>446</v>
      </c>
      <c r="Z146" s="4" t="s">
        <v>447</v>
      </c>
      <c r="AA146" s="579"/>
      <c r="AB146" s="599">
        <f>'August Budget'!$BH30</f>
        <v>850</v>
      </c>
    </row>
    <row r="147" spans="2:28" ht="13.5" thickBot="1">
      <c r="B147" s="520"/>
      <c r="C147" s="598" t="s">
        <v>448</v>
      </c>
      <c r="D147" s="4" t="s">
        <v>449</v>
      </c>
      <c r="E147" s="579"/>
      <c r="F147" s="607">
        <f>(F145/F146)</f>
        <v>0</v>
      </c>
      <c r="I147" s="587" t="s">
        <v>443</v>
      </c>
      <c r="J147" s="588"/>
      <c r="K147" s="588"/>
      <c r="L147" s="588"/>
      <c r="M147" s="588"/>
      <c r="X147" s="520"/>
      <c r="Y147" s="598" t="s">
        <v>448</v>
      </c>
      <c r="Z147" s="4" t="s">
        <v>449</v>
      </c>
      <c r="AA147" s="579"/>
      <c r="AB147" s="607">
        <f>(AB145/AB146)</f>
        <v>0</v>
      </c>
    </row>
    <row r="148" spans="2:28" ht="13.5" thickBot="1">
      <c r="B148" s="520"/>
      <c r="C148" s="598" t="s">
        <v>450</v>
      </c>
      <c r="D148" s="4" t="s">
        <v>451</v>
      </c>
      <c r="E148" s="579"/>
      <c r="F148" s="609">
        <f>'August Budget'!$BA$11</f>
        <v>0.05</v>
      </c>
      <c r="I148" s="961" t="s">
        <v>1082</v>
      </c>
      <c r="J148" s="962"/>
      <c r="K148" s="962"/>
      <c r="L148" s="962"/>
      <c r="M148" s="962"/>
      <c r="X148" s="520"/>
      <c r="Y148" s="598" t="s">
        <v>450</v>
      </c>
      <c r="Z148" s="4" t="s">
        <v>451</v>
      </c>
      <c r="AA148" s="579"/>
      <c r="AB148" s="609">
        <f>'August Budget'!$BH32</f>
        <v>0</v>
      </c>
    </row>
    <row r="149" spans="2:28" ht="13.5" thickBot="1">
      <c r="B149" s="522"/>
      <c r="C149" s="612" t="s">
        <v>452</v>
      </c>
      <c r="D149" s="613" t="s">
        <v>453</v>
      </c>
      <c r="E149" s="614"/>
      <c r="F149" s="615">
        <f>(F147/(1-F148))</f>
        <v>0</v>
      </c>
      <c r="I149" s="597"/>
      <c r="J149" s="598" t="s">
        <v>444</v>
      </c>
      <c r="K149" s="4" t="s">
        <v>445</v>
      </c>
      <c r="L149" s="579"/>
      <c r="M149" s="599">
        <f>'July Budget'!BH$8</f>
        <v>0</v>
      </c>
      <c r="X149" s="522"/>
      <c r="Y149" s="612" t="s">
        <v>452</v>
      </c>
      <c r="Z149" s="613" t="s">
        <v>453</v>
      </c>
      <c r="AA149" s="614"/>
      <c r="AB149" s="615">
        <f>(AB147/(1-AB148))</f>
        <v>0</v>
      </c>
    </row>
    <row r="150" spans="2:28" ht="13.5" thickBot="1">
      <c r="B150" s="520"/>
      <c r="C150" s="598" t="s">
        <v>454</v>
      </c>
      <c r="D150" s="4" t="s">
        <v>455</v>
      </c>
      <c r="E150" s="579"/>
      <c r="F150" s="609">
        <f>'August Budget'!$BA$13</f>
        <v>0.4</v>
      </c>
      <c r="I150" s="520"/>
      <c r="J150" s="598" t="s">
        <v>446</v>
      </c>
      <c r="K150" s="4" t="s">
        <v>447</v>
      </c>
      <c r="L150" s="579"/>
      <c r="M150" s="599">
        <f>'July Budget'!BH$9</f>
        <v>350</v>
      </c>
      <c r="X150" s="520"/>
      <c r="Y150" s="598" t="s">
        <v>454</v>
      </c>
      <c r="Z150" s="4" t="s">
        <v>455</v>
      </c>
      <c r="AA150" s="579"/>
      <c r="AB150" s="609">
        <f>'August Budget'!$BH34</f>
        <v>0.95</v>
      </c>
    </row>
    <row r="151" spans="2:28" ht="13.5" thickBot="1">
      <c r="B151" s="520"/>
      <c r="C151" s="598" t="s">
        <v>456</v>
      </c>
      <c r="D151" s="4" t="s">
        <v>457</v>
      </c>
      <c r="E151" s="579"/>
      <c r="F151" s="607">
        <f>SUM(F149/F150)</f>
        <v>0</v>
      </c>
      <c r="I151" s="520"/>
      <c r="J151" s="598" t="s">
        <v>448</v>
      </c>
      <c r="K151" s="4" t="s">
        <v>449</v>
      </c>
      <c r="L151" s="579"/>
      <c r="M151" s="607">
        <f>(M149/M150)</f>
        <v>0</v>
      </c>
      <c r="X151" s="520"/>
      <c r="Y151" s="598" t="s">
        <v>456</v>
      </c>
      <c r="Z151" s="4" t="s">
        <v>457</v>
      </c>
      <c r="AA151" s="579"/>
      <c r="AB151" s="607">
        <f>SUM(AB149/AB150)</f>
        <v>0</v>
      </c>
    </row>
    <row r="152" spans="2:28" ht="13.5" thickBot="1">
      <c r="B152" s="520"/>
      <c r="C152" s="598" t="s">
        <v>458</v>
      </c>
      <c r="D152" s="4" t="s">
        <v>459</v>
      </c>
      <c r="E152" s="579"/>
      <c r="F152" s="701">
        <f>'August Budget'!$BA$15</f>
        <v>21</v>
      </c>
      <c r="I152" s="520"/>
      <c r="J152" s="598" t="s">
        <v>450</v>
      </c>
      <c r="K152" s="4" t="s">
        <v>1084</v>
      </c>
      <c r="L152" s="579"/>
      <c r="M152" s="609">
        <v>0.05</v>
      </c>
      <c r="X152" s="520"/>
      <c r="Y152" s="598" t="s">
        <v>458</v>
      </c>
      <c r="Z152" s="4" t="s">
        <v>459</v>
      </c>
      <c r="AA152" s="579"/>
      <c r="AB152" s="701">
        <f>'August Budget'!$BH36</f>
        <v>21</v>
      </c>
    </row>
    <row r="153" spans="2:28" ht="13.5" thickBot="1">
      <c r="B153" s="520"/>
      <c r="C153" s="598" t="s">
        <v>460</v>
      </c>
      <c r="D153" s="4" t="s">
        <v>461</v>
      </c>
      <c r="E153" s="579"/>
      <c r="F153" s="619">
        <f>(F151/F152)</f>
        <v>0</v>
      </c>
      <c r="I153" s="522"/>
      <c r="J153" s="612" t="s">
        <v>452</v>
      </c>
      <c r="K153" s="613" t="s">
        <v>453</v>
      </c>
      <c r="L153" s="614"/>
      <c r="M153" s="615">
        <f>(M151/(1-M152))</f>
        <v>0</v>
      </c>
      <c r="X153" s="520"/>
      <c r="Y153" s="598" t="s">
        <v>460</v>
      </c>
      <c r="Z153" s="4" t="s">
        <v>461</v>
      </c>
      <c r="AA153" s="579"/>
      <c r="AB153" s="619">
        <f>(AB151/AB152)</f>
        <v>0</v>
      </c>
    </row>
    <row r="154" spans="2:28" ht="13.5" thickBot="1">
      <c r="B154" s="621"/>
      <c r="C154" s="612" t="s">
        <v>463</v>
      </c>
      <c r="D154" s="613" t="s">
        <v>464</v>
      </c>
      <c r="E154" s="614"/>
      <c r="F154" s="622">
        <f>+(F145/F152)</f>
        <v>0</v>
      </c>
      <c r="I154" s="520"/>
      <c r="J154" s="598" t="s">
        <v>454</v>
      </c>
      <c r="K154" s="4" t="s">
        <v>455</v>
      </c>
      <c r="L154" s="579"/>
      <c r="M154" s="609">
        <v>0.95</v>
      </c>
      <c r="X154" s="621"/>
      <c r="Y154" s="612" t="s">
        <v>463</v>
      </c>
      <c r="Z154" s="613" t="s">
        <v>464</v>
      </c>
      <c r="AA154" s="614"/>
      <c r="AB154" s="622">
        <f>+(AB145/AB152)</f>
        <v>0</v>
      </c>
    </row>
    <row r="155" spans="2:28" ht="13.5" thickBot="1">
      <c r="B155" s="623"/>
      <c r="C155" s="624" t="s">
        <v>503</v>
      </c>
      <c r="D155" s="297" t="s">
        <v>470</v>
      </c>
      <c r="E155" s="8"/>
      <c r="F155" s="702">
        <f>'August Budget'!$BA$19</f>
        <v>0</v>
      </c>
      <c r="I155" s="520"/>
      <c r="J155" s="598" t="s">
        <v>456</v>
      </c>
      <c r="K155" s="4" t="s">
        <v>457</v>
      </c>
      <c r="L155" s="579"/>
      <c r="M155" s="607">
        <f>SUM(M153/M154)</f>
        <v>0</v>
      </c>
      <c r="X155" s="623"/>
      <c r="Y155" s="624" t="s">
        <v>503</v>
      </c>
      <c r="Z155" s="297" t="s">
        <v>470</v>
      </c>
      <c r="AA155" s="8"/>
      <c r="AB155" s="702">
        <f>'August Budget'!$BH40</f>
        <v>0</v>
      </c>
    </row>
    <row r="156" spans="2:28" ht="13.5" thickBot="1">
      <c r="B156" s="597"/>
      <c r="C156" s="598" t="s">
        <v>504</v>
      </c>
      <c r="D156" s="4" t="s">
        <v>471</v>
      </c>
      <c r="F156" s="702">
        <f>'August Budget'!$BA$20</f>
        <v>0</v>
      </c>
      <c r="I156" s="520"/>
      <c r="J156" s="598" t="s">
        <v>458</v>
      </c>
      <c r="K156" s="4" t="s">
        <v>459</v>
      </c>
      <c r="L156" s="579"/>
      <c r="M156" s="701">
        <f>'July Budget'!BH$15</f>
        <v>21</v>
      </c>
      <c r="X156" s="597"/>
      <c r="Y156" s="598" t="s">
        <v>504</v>
      </c>
      <c r="Z156" s="4" t="s">
        <v>471</v>
      </c>
      <c r="AB156" s="702">
        <f>'August Budget'!$BH41</f>
        <v>0</v>
      </c>
    </row>
    <row r="157" spans="2:28" ht="15.75" thickBot="1">
      <c r="B157" s="597"/>
      <c r="C157" s="598" t="s">
        <v>505</v>
      </c>
      <c r="D157" s="4" t="s">
        <v>465</v>
      </c>
      <c r="F157" s="625">
        <f>SUM(F151-(F155+F156))</f>
        <v>0</v>
      </c>
      <c r="I157" s="520"/>
      <c r="J157" s="598" t="s">
        <v>460</v>
      </c>
      <c r="K157" s="4" t="s">
        <v>461</v>
      </c>
      <c r="L157" s="579"/>
      <c r="M157" s="619">
        <f>(M155/M156)</f>
        <v>0</v>
      </c>
      <c r="X157" s="597"/>
      <c r="Y157" s="598" t="s">
        <v>505</v>
      </c>
      <c r="Z157" s="4" t="s">
        <v>465</v>
      </c>
      <c r="AB157" s="625">
        <f>SUM(AB151-(AB155+AB156))</f>
        <v>0</v>
      </c>
    </row>
    <row r="158" spans="2:28" ht="13.5" thickBot="1">
      <c r="B158" s="597"/>
      <c r="C158" s="598" t="s">
        <v>506</v>
      </c>
      <c r="D158" s="4" t="s">
        <v>466</v>
      </c>
      <c r="F158" s="702">
        <f>'August Budget'!$BA$22</f>
        <v>300</v>
      </c>
      <c r="I158" s="621"/>
      <c r="J158" s="612" t="s">
        <v>463</v>
      </c>
      <c r="K158" s="613" t="s">
        <v>464</v>
      </c>
      <c r="L158" s="614"/>
      <c r="M158" s="622">
        <f>+(M149/M156)</f>
        <v>0</v>
      </c>
      <c r="X158" s="597"/>
      <c r="Y158" s="598" t="s">
        <v>506</v>
      </c>
      <c r="Z158" s="4" t="s">
        <v>466</v>
      </c>
      <c r="AB158" s="702">
        <f>'August Budget'!$BH43</f>
        <v>80</v>
      </c>
    </row>
    <row r="159" spans="2:28" ht="15.75" thickBot="1">
      <c r="B159" s="621"/>
      <c r="C159" s="612" t="s">
        <v>507</v>
      </c>
      <c r="D159" s="613" t="s">
        <v>467</v>
      </c>
      <c r="E159" s="1"/>
      <c r="F159" s="626">
        <f>+(F157*F158)</f>
        <v>0</v>
      </c>
      <c r="X159" s="621"/>
      <c r="Y159" s="612" t="s">
        <v>507</v>
      </c>
      <c r="Z159" s="613" t="s">
        <v>467</v>
      </c>
      <c r="AA159" s="1"/>
      <c r="AB159" s="626">
        <f>+(AB157*AB158)</f>
        <v>0</v>
      </c>
    </row>
    <row r="160" spans="2:28" ht="13.5" thickBot="1">
      <c r="I160" s="959" t="s">
        <v>431</v>
      </c>
      <c r="J160" s="960"/>
      <c r="K160" s="960"/>
      <c r="L160" s="960"/>
      <c r="M160" s="960"/>
    </row>
    <row r="161" spans="2:28" ht="13.5" thickBot="1">
      <c r="I161" s="587" t="s">
        <v>443</v>
      </c>
      <c r="J161" s="588"/>
      <c r="K161" s="588"/>
      <c r="L161" s="588"/>
      <c r="M161" s="588"/>
    </row>
    <row r="162" spans="2:28" ht="13.5" thickBot="1">
      <c r="I162" s="961" t="s">
        <v>1082</v>
      </c>
      <c r="J162" s="962"/>
      <c r="K162" s="962"/>
      <c r="L162" s="962"/>
      <c r="M162" s="962"/>
    </row>
    <row r="163" spans="2:28" ht="13.5" thickBot="1">
      <c r="B163" s="580" t="s">
        <v>432</v>
      </c>
      <c r="C163" s="581"/>
      <c r="D163" s="581"/>
      <c r="E163" s="581"/>
      <c r="F163" s="581"/>
      <c r="I163" s="597"/>
      <c r="J163" s="598" t="s">
        <v>444</v>
      </c>
      <c r="K163" s="4" t="s">
        <v>445</v>
      </c>
      <c r="L163" s="579"/>
      <c r="M163" s="599">
        <f>'August Budget'!BH$8</f>
        <v>0</v>
      </c>
      <c r="X163" s="580" t="s">
        <v>432</v>
      </c>
      <c r="Y163" s="581"/>
      <c r="Z163" s="581"/>
      <c r="AA163" s="581"/>
      <c r="AB163" s="581"/>
    </row>
    <row r="164" spans="2:28" ht="13.5" thickBot="1">
      <c r="B164" s="587" t="s">
        <v>443</v>
      </c>
      <c r="C164" s="588"/>
      <c r="D164" s="588"/>
      <c r="E164" s="588"/>
      <c r="F164" s="588"/>
      <c r="I164" s="520"/>
      <c r="J164" s="598" t="s">
        <v>446</v>
      </c>
      <c r="K164" s="4" t="s">
        <v>447</v>
      </c>
      <c r="L164" s="579"/>
      <c r="M164" s="599">
        <f>'August Budget'!BH$9</f>
        <v>350</v>
      </c>
      <c r="X164" s="587" t="s">
        <v>443</v>
      </c>
      <c r="Y164" s="588"/>
      <c r="Z164" s="588"/>
      <c r="AA164" s="588"/>
      <c r="AB164" s="588"/>
    </row>
    <row r="165" spans="2:28" ht="13.5" thickBot="1">
      <c r="B165" s="594" t="s">
        <v>492</v>
      </c>
      <c r="C165" s="595"/>
      <c r="D165" s="595"/>
      <c r="E165" s="595"/>
      <c r="F165" s="595"/>
      <c r="I165" s="520"/>
      <c r="J165" s="598" t="s">
        <v>448</v>
      </c>
      <c r="K165" s="4" t="s">
        <v>449</v>
      </c>
      <c r="L165" s="579"/>
      <c r="M165" s="607">
        <f>(M163/M164)</f>
        <v>0</v>
      </c>
      <c r="X165" s="594" t="s">
        <v>921</v>
      </c>
      <c r="Y165" s="595"/>
      <c r="Z165" s="595"/>
      <c r="AA165" s="595"/>
      <c r="AB165" s="595"/>
    </row>
    <row r="166" spans="2:28" ht="13.5" thickBot="1">
      <c r="B166" s="597"/>
      <c r="C166" s="598" t="s">
        <v>444</v>
      </c>
      <c r="D166" s="4" t="s">
        <v>445</v>
      </c>
      <c r="E166" s="579"/>
      <c r="F166" s="599">
        <f>'September Budget'!$BA$8</f>
        <v>0</v>
      </c>
      <c r="I166" s="520"/>
      <c r="J166" s="598" t="s">
        <v>450</v>
      </c>
      <c r="K166" s="4" t="s">
        <v>1084</v>
      </c>
      <c r="L166" s="579"/>
      <c r="M166" s="609">
        <v>0.05</v>
      </c>
      <c r="X166" s="597"/>
      <c r="Y166" s="598" t="s">
        <v>444</v>
      </c>
      <c r="Z166" s="4" t="s">
        <v>445</v>
      </c>
      <c r="AA166" s="579"/>
      <c r="AB166" s="599">
        <f>'September Budget'!$BH29</f>
        <v>0</v>
      </c>
    </row>
    <row r="167" spans="2:28" ht="13.5" thickBot="1">
      <c r="B167" s="520"/>
      <c r="C167" s="598" t="s">
        <v>446</v>
      </c>
      <c r="D167" s="4" t="s">
        <v>447</v>
      </c>
      <c r="E167" s="579"/>
      <c r="F167" s="599">
        <f>'September Budget'!$BA$9</f>
        <v>15000</v>
      </c>
      <c r="I167" s="522"/>
      <c r="J167" s="612" t="s">
        <v>452</v>
      </c>
      <c r="K167" s="613" t="s">
        <v>453</v>
      </c>
      <c r="L167" s="614"/>
      <c r="M167" s="615">
        <f>(M165/(1-M166))</f>
        <v>0</v>
      </c>
      <c r="X167" s="520"/>
      <c r="Y167" s="598" t="s">
        <v>446</v>
      </c>
      <c r="Z167" s="4" t="s">
        <v>447</v>
      </c>
      <c r="AA167" s="579"/>
      <c r="AB167" s="599">
        <f>'September Budget'!$BH30</f>
        <v>850</v>
      </c>
    </row>
    <row r="168" spans="2:28" ht="13.5" thickBot="1">
      <c r="B168" s="520"/>
      <c r="C168" s="598" t="s">
        <v>448</v>
      </c>
      <c r="D168" s="4" t="s">
        <v>449</v>
      </c>
      <c r="E168" s="579"/>
      <c r="F168" s="607">
        <f>(F166/F167)</f>
        <v>0</v>
      </c>
      <c r="I168" s="520"/>
      <c r="J168" s="598" t="s">
        <v>454</v>
      </c>
      <c r="K168" s="4" t="s">
        <v>455</v>
      </c>
      <c r="L168" s="579"/>
      <c r="M168" s="609">
        <v>0.95</v>
      </c>
      <c r="X168" s="520"/>
      <c r="Y168" s="598" t="s">
        <v>448</v>
      </c>
      <c r="Z168" s="4" t="s">
        <v>449</v>
      </c>
      <c r="AA168" s="579"/>
      <c r="AB168" s="607">
        <f>(AB166/AB167)</f>
        <v>0</v>
      </c>
    </row>
    <row r="169" spans="2:28" ht="13.5" thickBot="1">
      <c r="B169" s="520"/>
      <c r="C169" s="598" t="s">
        <v>450</v>
      </c>
      <c r="D169" s="4" t="s">
        <v>451</v>
      </c>
      <c r="E169" s="579"/>
      <c r="F169" s="609">
        <f>'September Budget'!$BA$11</f>
        <v>0.1</v>
      </c>
      <c r="I169" s="520"/>
      <c r="J169" s="598" t="s">
        <v>456</v>
      </c>
      <c r="K169" s="4" t="s">
        <v>457</v>
      </c>
      <c r="L169" s="579"/>
      <c r="M169" s="607">
        <f>SUM(M167/M168)</f>
        <v>0</v>
      </c>
      <c r="X169" s="520"/>
      <c r="Y169" s="598" t="s">
        <v>450</v>
      </c>
      <c r="Z169" s="4" t="s">
        <v>451</v>
      </c>
      <c r="AA169" s="579"/>
      <c r="AB169" s="609">
        <f>'September Budget'!$BH32</f>
        <v>0</v>
      </c>
    </row>
    <row r="170" spans="2:28" ht="13.5" thickBot="1">
      <c r="B170" s="522"/>
      <c r="C170" s="612" t="s">
        <v>452</v>
      </c>
      <c r="D170" s="613" t="s">
        <v>453</v>
      </c>
      <c r="E170" s="614"/>
      <c r="F170" s="615">
        <f>(F168/(1-F169))</f>
        <v>0</v>
      </c>
      <c r="I170" s="520"/>
      <c r="J170" s="598" t="s">
        <v>458</v>
      </c>
      <c r="K170" s="4" t="s">
        <v>459</v>
      </c>
      <c r="L170" s="579"/>
      <c r="M170" s="701">
        <f>'August Budget'!BH$15</f>
        <v>21</v>
      </c>
      <c r="X170" s="522"/>
      <c r="Y170" s="612" t="s">
        <v>452</v>
      </c>
      <c r="Z170" s="613" t="s">
        <v>453</v>
      </c>
      <c r="AA170" s="614"/>
      <c r="AB170" s="615">
        <f>(AB168/(1-AB169))</f>
        <v>0</v>
      </c>
    </row>
    <row r="171" spans="2:28" ht="13.5" thickBot="1">
      <c r="B171" s="520"/>
      <c r="C171" s="598" t="s">
        <v>454</v>
      </c>
      <c r="D171" s="4" t="s">
        <v>455</v>
      </c>
      <c r="E171" s="579"/>
      <c r="F171" s="609">
        <f>'September Budget'!$BA$13</f>
        <v>0.45</v>
      </c>
      <c r="I171" s="520"/>
      <c r="J171" s="598" t="s">
        <v>460</v>
      </c>
      <c r="K171" s="4" t="s">
        <v>461</v>
      </c>
      <c r="L171" s="579"/>
      <c r="M171" s="619">
        <f>(M169/M170)</f>
        <v>0</v>
      </c>
      <c r="X171" s="520"/>
      <c r="Y171" s="598" t="s">
        <v>454</v>
      </c>
      <c r="Z171" s="4" t="s">
        <v>455</v>
      </c>
      <c r="AA171" s="579"/>
      <c r="AB171" s="609">
        <f>'September Budget'!$BH34</f>
        <v>0.95</v>
      </c>
    </row>
    <row r="172" spans="2:28" ht="13.5" thickBot="1">
      <c r="B172" s="520"/>
      <c r="C172" s="598" t="s">
        <v>456</v>
      </c>
      <c r="D172" s="4" t="s">
        <v>457</v>
      </c>
      <c r="E172" s="579"/>
      <c r="F172" s="607">
        <f>SUM(F170/F171)</f>
        <v>0</v>
      </c>
      <c r="I172" s="621"/>
      <c r="J172" s="612" t="s">
        <v>463</v>
      </c>
      <c r="K172" s="613" t="s">
        <v>464</v>
      </c>
      <c r="L172" s="614"/>
      <c r="M172" s="622">
        <f>+(M163/M170)</f>
        <v>0</v>
      </c>
      <c r="X172" s="520"/>
      <c r="Y172" s="598" t="s">
        <v>456</v>
      </c>
      <c r="Z172" s="4" t="s">
        <v>457</v>
      </c>
      <c r="AA172" s="579"/>
      <c r="AB172" s="607">
        <f>SUM(AB170/AB171)</f>
        <v>0</v>
      </c>
    </row>
    <row r="173" spans="2:28" ht="13.5" thickBot="1">
      <c r="B173" s="520"/>
      <c r="C173" s="598" t="s">
        <v>458</v>
      </c>
      <c r="D173" s="4" t="s">
        <v>459</v>
      </c>
      <c r="E173" s="579"/>
      <c r="F173" s="701">
        <f>'September Budget'!$BA$15</f>
        <v>24</v>
      </c>
      <c r="X173" s="520"/>
      <c r="Y173" s="598" t="s">
        <v>458</v>
      </c>
      <c r="Z173" s="4" t="s">
        <v>459</v>
      </c>
      <c r="AA173" s="579"/>
      <c r="AB173" s="701">
        <f>'September Budget'!$BH36</f>
        <v>21</v>
      </c>
    </row>
    <row r="174" spans="2:28" ht="13.5" thickBot="1">
      <c r="B174" s="520"/>
      <c r="C174" s="598" t="s">
        <v>460</v>
      </c>
      <c r="D174" s="4" t="s">
        <v>461</v>
      </c>
      <c r="E174" s="579"/>
      <c r="F174" s="619">
        <f>(F172/F173)</f>
        <v>0</v>
      </c>
      <c r="I174" s="959" t="s">
        <v>432</v>
      </c>
      <c r="J174" s="960"/>
      <c r="K174" s="960"/>
      <c r="L174" s="960"/>
      <c r="M174" s="960"/>
      <c r="X174" s="520"/>
      <c r="Y174" s="598" t="s">
        <v>460</v>
      </c>
      <c r="Z174" s="4" t="s">
        <v>461</v>
      </c>
      <c r="AA174" s="579"/>
      <c r="AB174" s="619">
        <f>(AB172/AB173)</f>
        <v>0</v>
      </c>
    </row>
    <row r="175" spans="2:28" ht="13.5" thickBot="1">
      <c r="B175" s="621"/>
      <c r="C175" s="612" t="s">
        <v>463</v>
      </c>
      <c r="D175" s="613" t="s">
        <v>464</v>
      </c>
      <c r="E175" s="614"/>
      <c r="F175" s="622">
        <f>+(F166/F173)</f>
        <v>0</v>
      </c>
      <c r="I175" s="587" t="s">
        <v>443</v>
      </c>
      <c r="J175" s="588"/>
      <c r="K175" s="588"/>
      <c r="L175" s="588"/>
      <c r="M175" s="588"/>
      <c r="X175" s="621"/>
      <c r="Y175" s="612" t="s">
        <v>463</v>
      </c>
      <c r="Z175" s="613" t="s">
        <v>464</v>
      </c>
      <c r="AA175" s="614"/>
      <c r="AB175" s="622">
        <f>+(AB166/AB173)</f>
        <v>0</v>
      </c>
    </row>
    <row r="176" spans="2:28" ht="13.5" thickBot="1">
      <c r="B176" s="623"/>
      <c r="C176" s="624" t="s">
        <v>503</v>
      </c>
      <c r="D176" s="297" t="s">
        <v>470</v>
      </c>
      <c r="E176" s="8"/>
      <c r="F176" s="702">
        <f>'September Budget'!$BA$19</f>
        <v>0</v>
      </c>
      <c r="I176" s="961" t="s">
        <v>1082</v>
      </c>
      <c r="J176" s="962"/>
      <c r="K176" s="962"/>
      <c r="L176" s="962"/>
      <c r="M176" s="962"/>
      <c r="X176" s="623"/>
      <c r="Y176" s="624" t="s">
        <v>503</v>
      </c>
      <c r="Z176" s="297" t="s">
        <v>470</v>
      </c>
      <c r="AA176" s="8"/>
      <c r="AB176" s="702">
        <f>'September Budget'!$BH40</f>
        <v>0</v>
      </c>
    </row>
    <row r="177" spans="2:28" ht="13.5" thickBot="1">
      <c r="B177" s="597"/>
      <c r="C177" s="598" t="s">
        <v>504</v>
      </c>
      <c r="D177" s="4" t="s">
        <v>471</v>
      </c>
      <c r="F177" s="702">
        <f>'September Budget'!$BA$20</f>
        <v>0</v>
      </c>
      <c r="I177" s="597"/>
      <c r="J177" s="598" t="s">
        <v>444</v>
      </c>
      <c r="K177" s="4" t="s">
        <v>445</v>
      </c>
      <c r="L177" s="579"/>
      <c r="M177" s="599">
        <f>'September Budget'!BH$8</f>
        <v>0</v>
      </c>
      <c r="X177" s="597"/>
      <c r="Y177" s="598" t="s">
        <v>504</v>
      </c>
      <c r="Z177" s="4" t="s">
        <v>471</v>
      </c>
      <c r="AB177" s="702">
        <f>'September Budget'!$BH41</f>
        <v>0</v>
      </c>
    </row>
    <row r="178" spans="2:28" ht="15.75" thickBot="1">
      <c r="B178" s="597"/>
      <c r="C178" s="598" t="s">
        <v>505</v>
      </c>
      <c r="D178" s="4" t="s">
        <v>465</v>
      </c>
      <c r="F178" s="625">
        <f>SUM(F172-(F176+F177))</f>
        <v>0</v>
      </c>
      <c r="I178" s="520"/>
      <c r="J178" s="598" t="s">
        <v>446</v>
      </c>
      <c r="K178" s="4" t="s">
        <v>447</v>
      </c>
      <c r="L178" s="579"/>
      <c r="M178" s="599">
        <f>'September Budget'!BH$9</f>
        <v>350</v>
      </c>
      <c r="X178" s="597"/>
      <c r="Y178" s="598" t="s">
        <v>505</v>
      </c>
      <c r="Z178" s="4" t="s">
        <v>465</v>
      </c>
      <c r="AB178" s="625">
        <f>SUM(AB172-(AB176+AB177))</f>
        <v>0</v>
      </c>
    </row>
    <row r="179" spans="2:28" ht="13.5" thickBot="1">
      <c r="B179" s="597"/>
      <c r="C179" s="598" t="s">
        <v>506</v>
      </c>
      <c r="D179" s="4" t="s">
        <v>466</v>
      </c>
      <c r="F179" s="702">
        <f>'September Budget'!$BA$22</f>
        <v>300</v>
      </c>
      <c r="I179" s="520"/>
      <c r="J179" s="598" t="s">
        <v>448</v>
      </c>
      <c r="K179" s="4" t="s">
        <v>449</v>
      </c>
      <c r="L179" s="579"/>
      <c r="M179" s="607">
        <f>(M177/M178)</f>
        <v>0</v>
      </c>
      <c r="X179" s="597"/>
      <c r="Y179" s="598" t="s">
        <v>506</v>
      </c>
      <c r="Z179" s="4" t="s">
        <v>466</v>
      </c>
      <c r="AB179" s="702">
        <f>'September Budget'!$BH43</f>
        <v>80</v>
      </c>
    </row>
    <row r="180" spans="2:28" ht="15.75" thickBot="1">
      <c r="B180" s="621"/>
      <c r="C180" s="612" t="s">
        <v>507</v>
      </c>
      <c r="D180" s="613" t="s">
        <v>467</v>
      </c>
      <c r="E180" s="1"/>
      <c r="F180" s="626">
        <f>+(F178*F179)</f>
        <v>0</v>
      </c>
      <c r="I180" s="520"/>
      <c r="J180" s="598" t="s">
        <v>450</v>
      </c>
      <c r="K180" s="4" t="s">
        <v>1084</v>
      </c>
      <c r="L180" s="579"/>
      <c r="M180" s="609">
        <v>0.05</v>
      </c>
      <c r="X180" s="621"/>
      <c r="Y180" s="612" t="s">
        <v>507</v>
      </c>
      <c r="Z180" s="613" t="s">
        <v>467</v>
      </c>
      <c r="AA180" s="1"/>
      <c r="AB180" s="626">
        <f>+(AB178*AB179)</f>
        <v>0</v>
      </c>
    </row>
    <row r="181" spans="2:28" ht="13.5" thickBot="1">
      <c r="I181" s="522"/>
      <c r="J181" s="612" t="s">
        <v>452</v>
      </c>
      <c r="K181" s="613" t="s">
        <v>453</v>
      </c>
      <c r="L181" s="614"/>
      <c r="M181" s="615">
        <f>(M179/(1-M180))</f>
        <v>0</v>
      </c>
    </row>
    <row r="182" spans="2:28" ht="13.5" thickBot="1">
      <c r="I182" s="520"/>
      <c r="J182" s="598" t="s">
        <v>454</v>
      </c>
      <c r="K182" s="4" t="s">
        <v>455</v>
      </c>
      <c r="L182" s="579"/>
      <c r="M182" s="609">
        <v>0.95</v>
      </c>
    </row>
    <row r="183" spans="2:28" ht="13.5" thickBot="1">
      <c r="B183" s="580" t="s">
        <v>434</v>
      </c>
      <c r="C183" s="581"/>
      <c r="D183" s="581"/>
      <c r="E183" s="581"/>
      <c r="F183" s="581"/>
      <c r="I183" s="520"/>
      <c r="J183" s="598" t="s">
        <v>456</v>
      </c>
      <c r="K183" s="4" t="s">
        <v>457</v>
      </c>
      <c r="L183" s="579"/>
      <c r="M183" s="607">
        <f>SUM(M181/M182)</f>
        <v>0</v>
      </c>
      <c r="X183" s="580" t="s">
        <v>434</v>
      </c>
      <c r="Y183" s="581"/>
      <c r="Z183" s="581"/>
      <c r="AA183" s="581"/>
      <c r="AB183" s="581"/>
    </row>
    <row r="184" spans="2:28" ht="13.5" thickBot="1">
      <c r="B184" s="587" t="s">
        <v>443</v>
      </c>
      <c r="C184" s="588"/>
      <c r="D184" s="588"/>
      <c r="E184" s="588"/>
      <c r="F184" s="588"/>
      <c r="I184" s="520"/>
      <c r="J184" s="598" t="s">
        <v>458</v>
      </c>
      <c r="K184" s="4" t="s">
        <v>459</v>
      </c>
      <c r="L184" s="579"/>
      <c r="M184" s="701">
        <f>'September Budget'!BH$15</f>
        <v>21</v>
      </c>
      <c r="X184" s="587" t="s">
        <v>443</v>
      </c>
      <c r="Y184" s="588"/>
      <c r="Z184" s="588"/>
      <c r="AA184" s="588"/>
      <c r="AB184" s="588"/>
    </row>
    <row r="185" spans="2:28" ht="13.5" thickBot="1">
      <c r="B185" s="594" t="s">
        <v>492</v>
      </c>
      <c r="C185" s="595"/>
      <c r="D185" s="595"/>
      <c r="E185" s="595"/>
      <c r="F185" s="595"/>
      <c r="I185" s="520"/>
      <c r="J185" s="598" t="s">
        <v>460</v>
      </c>
      <c r="K185" s="4" t="s">
        <v>461</v>
      </c>
      <c r="L185" s="579"/>
      <c r="M185" s="619">
        <f>(M183/M184)</f>
        <v>0</v>
      </c>
      <c r="X185" s="594" t="s">
        <v>921</v>
      </c>
      <c r="Y185" s="595"/>
      <c r="Z185" s="595"/>
      <c r="AA185" s="595"/>
      <c r="AB185" s="595"/>
    </row>
    <row r="186" spans="2:28" ht="13.5" thickBot="1">
      <c r="B186" s="597"/>
      <c r="C186" s="598" t="s">
        <v>444</v>
      </c>
      <c r="D186" s="4" t="s">
        <v>445</v>
      </c>
      <c r="E186" s="579"/>
      <c r="F186" s="599">
        <f>'October Budget'!$BA$8</f>
        <v>0</v>
      </c>
      <c r="I186" s="621"/>
      <c r="J186" s="612" t="s">
        <v>463</v>
      </c>
      <c r="K186" s="613" t="s">
        <v>464</v>
      </c>
      <c r="L186" s="614"/>
      <c r="M186" s="622">
        <f>+(M177/M184)</f>
        <v>0</v>
      </c>
      <c r="X186" s="597"/>
      <c r="Y186" s="598" t="s">
        <v>444</v>
      </c>
      <c r="Z186" s="4" t="s">
        <v>445</v>
      </c>
      <c r="AA186" s="579"/>
      <c r="AB186" s="599">
        <f>'October Budget'!$BH29</f>
        <v>0</v>
      </c>
    </row>
    <row r="187" spans="2:28" ht="13.5" thickBot="1">
      <c r="B187" s="520"/>
      <c r="C187" s="598" t="s">
        <v>446</v>
      </c>
      <c r="D187" s="4" t="s">
        <v>447</v>
      </c>
      <c r="E187" s="579"/>
      <c r="F187" s="599">
        <f>'October Budget'!$BA$9</f>
        <v>15000</v>
      </c>
      <c r="X187" s="520"/>
      <c r="Y187" s="598" t="s">
        <v>446</v>
      </c>
      <c r="Z187" s="4" t="s">
        <v>447</v>
      </c>
      <c r="AA187" s="579"/>
      <c r="AB187" s="599">
        <f>'October Budget'!$BH30</f>
        <v>850</v>
      </c>
    </row>
    <row r="188" spans="2:28" ht="13.5" thickBot="1">
      <c r="B188" s="520"/>
      <c r="C188" s="598" t="s">
        <v>448</v>
      </c>
      <c r="D188" s="4" t="s">
        <v>449</v>
      </c>
      <c r="E188" s="579"/>
      <c r="F188" s="607">
        <f>(F186/F187)</f>
        <v>0</v>
      </c>
      <c r="I188" s="959" t="s">
        <v>434</v>
      </c>
      <c r="J188" s="960"/>
      <c r="K188" s="960"/>
      <c r="L188" s="960"/>
      <c r="M188" s="960"/>
      <c r="X188" s="520"/>
      <c r="Y188" s="598" t="s">
        <v>448</v>
      </c>
      <c r="Z188" s="4" t="s">
        <v>449</v>
      </c>
      <c r="AA188" s="579"/>
      <c r="AB188" s="607">
        <f>(AB186/AB187)</f>
        <v>0</v>
      </c>
    </row>
    <row r="189" spans="2:28" ht="13.5" thickBot="1">
      <c r="B189" s="520"/>
      <c r="C189" s="598" t="s">
        <v>450</v>
      </c>
      <c r="D189" s="4" t="s">
        <v>451</v>
      </c>
      <c r="E189" s="579"/>
      <c r="F189" s="609">
        <f>'October Budget'!$BA$11</f>
        <v>0.05</v>
      </c>
      <c r="I189" s="587" t="s">
        <v>443</v>
      </c>
      <c r="J189" s="588"/>
      <c r="K189" s="588"/>
      <c r="L189" s="588"/>
      <c r="M189" s="588"/>
      <c r="X189" s="520"/>
      <c r="Y189" s="598" t="s">
        <v>450</v>
      </c>
      <c r="Z189" s="4" t="s">
        <v>451</v>
      </c>
      <c r="AA189" s="579"/>
      <c r="AB189" s="609">
        <f>'October Budget'!$BH32</f>
        <v>0.05</v>
      </c>
    </row>
    <row r="190" spans="2:28" ht="13.5" thickBot="1">
      <c r="B190" s="522"/>
      <c r="C190" s="612" t="s">
        <v>452</v>
      </c>
      <c r="D190" s="613" t="s">
        <v>453</v>
      </c>
      <c r="E190" s="614"/>
      <c r="F190" s="615">
        <f>(F188/(1-F189))</f>
        <v>0</v>
      </c>
      <c r="I190" s="961" t="s">
        <v>1082</v>
      </c>
      <c r="J190" s="962"/>
      <c r="K190" s="962"/>
      <c r="L190" s="962"/>
      <c r="M190" s="962"/>
      <c r="X190" s="522"/>
      <c r="Y190" s="612" t="s">
        <v>452</v>
      </c>
      <c r="Z190" s="613" t="s">
        <v>453</v>
      </c>
      <c r="AA190" s="614"/>
      <c r="AB190" s="615">
        <f>(AB188/(1-AB189))</f>
        <v>0</v>
      </c>
    </row>
    <row r="191" spans="2:28" ht="13.5" thickBot="1">
      <c r="B191" s="520"/>
      <c r="C191" s="598" t="s">
        <v>454</v>
      </c>
      <c r="D191" s="4" t="s">
        <v>455</v>
      </c>
      <c r="E191" s="579"/>
      <c r="F191" s="609">
        <f>'October Budget'!$BA$13</f>
        <v>0.4</v>
      </c>
      <c r="I191" s="597"/>
      <c r="J191" s="598" t="s">
        <v>444</v>
      </c>
      <c r="K191" s="4" t="s">
        <v>445</v>
      </c>
      <c r="L191" s="579"/>
      <c r="M191" s="599">
        <f>'October Budget'!BH$8</f>
        <v>0</v>
      </c>
      <c r="X191" s="520"/>
      <c r="Y191" s="598" t="s">
        <v>454</v>
      </c>
      <c r="Z191" s="4" t="s">
        <v>455</v>
      </c>
      <c r="AA191" s="579"/>
      <c r="AB191" s="609">
        <f>'October Budget'!$BH34</f>
        <v>0.95</v>
      </c>
    </row>
    <row r="192" spans="2:28" ht="13.5" thickBot="1">
      <c r="B192" s="520"/>
      <c r="C192" s="598" t="s">
        <v>456</v>
      </c>
      <c r="D192" s="4" t="s">
        <v>457</v>
      </c>
      <c r="E192" s="579"/>
      <c r="F192" s="607">
        <f>SUM(F190/F191)</f>
        <v>0</v>
      </c>
      <c r="I192" s="520"/>
      <c r="J192" s="598" t="s">
        <v>446</v>
      </c>
      <c r="K192" s="4" t="s">
        <v>447</v>
      </c>
      <c r="L192" s="579"/>
      <c r="M192" s="599">
        <f>'October Budget'!BH$9</f>
        <v>350</v>
      </c>
      <c r="X192" s="520"/>
      <c r="Y192" s="598" t="s">
        <v>456</v>
      </c>
      <c r="Z192" s="4" t="s">
        <v>457</v>
      </c>
      <c r="AA192" s="579"/>
      <c r="AB192" s="607">
        <f>SUM(AB190/AB191)</f>
        <v>0</v>
      </c>
    </row>
    <row r="193" spans="2:28" ht="13.5" thickBot="1">
      <c r="B193" s="520"/>
      <c r="C193" s="598" t="s">
        <v>458</v>
      </c>
      <c r="D193" s="4" t="s">
        <v>459</v>
      </c>
      <c r="E193" s="579"/>
      <c r="F193" s="701">
        <f>'October Budget'!$BA$15</f>
        <v>21</v>
      </c>
      <c r="I193" s="520"/>
      <c r="J193" s="598" t="s">
        <v>448</v>
      </c>
      <c r="K193" s="4" t="s">
        <v>449</v>
      </c>
      <c r="L193" s="579"/>
      <c r="M193" s="607">
        <f>(M191/M192)</f>
        <v>0</v>
      </c>
      <c r="X193" s="520"/>
      <c r="Y193" s="598" t="s">
        <v>458</v>
      </c>
      <c r="Z193" s="4" t="s">
        <v>459</v>
      </c>
      <c r="AA193" s="579"/>
      <c r="AB193" s="701">
        <f>'October Budget'!$BH36</f>
        <v>21</v>
      </c>
    </row>
    <row r="194" spans="2:28" ht="13.5" thickBot="1">
      <c r="B194" s="520"/>
      <c r="C194" s="598" t="s">
        <v>460</v>
      </c>
      <c r="D194" s="4" t="s">
        <v>461</v>
      </c>
      <c r="E194" s="579"/>
      <c r="F194" s="619">
        <f>(F192/F193)</f>
        <v>0</v>
      </c>
      <c r="I194" s="520"/>
      <c r="J194" s="598" t="s">
        <v>450</v>
      </c>
      <c r="K194" s="4" t="s">
        <v>1084</v>
      </c>
      <c r="L194" s="579"/>
      <c r="M194" s="609">
        <v>0.05</v>
      </c>
      <c r="X194" s="520"/>
      <c r="Y194" s="598" t="s">
        <v>460</v>
      </c>
      <c r="Z194" s="4" t="s">
        <v>461</v>
      </c>
      <c r="AA194" s="579"/>
      <c r="AB194" s="619">
        <f>(AB192/AB193)</f>
        <v>0</v>
      </c>
    </row>
    <row r="195" spans="2:28" ht="13.5" thickBot="1">
      <c r="B195" s="621"/>
      <c r="C195" s="612" t="s">
        <v>463</v>
      </c>
      <c r="D195" s="613" t="s">
        <v>464</v>
      </c>
      <c r="E195" s="614"/>
      <c r="F195" s="622">
        <f>+(F186/F193)</f>
        <v>0</v>
      </c>
      <c r="I195" s="522"/>
      <c r="J195" s="612" t="s">
        <v>452</v>
      </c>
      <c r="K195" s="613" t="s">
        <v>453</v>
      </c>
      <c r="L195" s="614"/>
      <c r="M195" s="615">
        <f>(M193/(1-M194))</f>
        <v>0</v>
      </c>
      <c r="X195" s="621"/>
      <c r="Y195" s="612" t="s">
        <v>463</v>
      </c>
      <c r="Z195" s="613" t="s">
        <v>464</v>
      </c>
      <c r="AA195" s="614"/>
      <c r="AB195" s="622">
        <f>+(AB186/AB193)</f>
        <v>0</v>
      </c>
    </row>
    <row r="196" spans="2:28" ht="13.5" thickBot="1">
      <c r="B196" s="623"/>
      <c r="C196" s="624" t="s">
        <v>503</v>
      </c>
      <c r="D196" s="297" t="s">
        <v>470</v>
      </c>
      <c r="E196" s="8"/>
      <c r="F196" s="702">
        <f>'October Budget'!$BA$19</f>
        <v>0</v>
      </c>
      <c r="I196" s="520"/>
      <c r="J196" s="598" t="s">
        <v>454</v>
      </c>
      <c r="K196" s="4" t="s">
        <v>455</v>
      </c>
      <c r="L196" s="579"/>
      <c r="M196" s="609">
        <v>0.95</v>
      </c>
      <c r="X196" s="623"/>
      <c r="Y196" s="624" t="s">
        <v>503</v>
      </c>
      <c r="Z196" s="297" t="s">
        <v>470</v>
      </c>
      <c r="AA196" s="8"/>
      <c r="AB196" s="702">
        <f>'October Budget'!$BH40</f>
        <v>0</v>
      </c>
    </row>
    <row r="197" spans="2:28" ht="13.5" thickBot="1">
      <c r="B197" s="597"/>
      <c r="C197" s="598" t="s">
        <v>504</v>
      </c>
      <c r="D197" s="4" t="s">
        <v>471</v>
      </c>
      <c r="F197" s="702">
        <f>'October Budget'!$BA$20</f>
        <v>0</v>
      </c>
      <c r="I197" s="520"/>
      <c r="J197" s="598" t="s">
        <v>456</v>
      </c>
      <c r="K197" s="4" t="s">
        <v>457</v>
      </c>
      <c r="L197" s="579"/>
      <c r="M197" s="607">
        <f>SUM(M195/M196)</f>
        <v>0</v>
      </c>
      <c r="X197" s="597"/>
      <c r="Y197" s="598" t="s">
        <v>504</v>
      </c>
      <c r="Z197" s="4" t="s">
        <v>471</v>
      </c>
      <c r="AB197" s="702">
        <f>'October Budget'!$BH41</f>
        <v>0</v>
      </c>
    </row>
    <row r="198" spans="2:28" ht="15.75" thickBot="1">
      <c r="B198" s="597"/>
      <c r="C198" s="598" t="s">
        <v>505</v>
      </c>
      <c r="D198" s="4" t="s">
        <v>465</v>
      </c>
      <c r="F198" s="625">
        <f>SUM(F192-(F196+F197))</f>
        <v>0</v>
      </c>
      <c r="I198" s="520"/>
      <c r="J198" s="598" t="s">
        <v>458</v>
      </c>
      <c r="K198" s="4" t="s">
        <v>459</v>
      </c>
      <c r="L198" s="579"/>
      <c r="M198" s="701">
        <f>'October Budget'!BH$15</f>
        <v>21</v>
      </c>
      <c r="X198" s="597"/>
      <c r="Y198" s="598" t="s">
        <v>505</v>
      </c>
      <c r="Z198" s="4" t="s">
        <v>465</v>
      </c>
      <c r="AB198" s="625">
        <f>SUM(AB192-(AB196+AB197))</f>
        <v>0</v>
      </c>
    </row>
    <row r="199" spans="2:28" ht="13.5" thickBot="1">
      <c r="B199" s="597"/>
      <c r="C199" s="598" t="s">
        <v>506</v>
      </c>
      <c r="D199" s="4" t="s">
        <v>466</v>
      </c>
      <c r="F199" s="702">
        <f>'October Budget'!$BA$22</f>
        <v>300</v>
      </c>
      <c r="I199" s="520"/>
      <c r="J199" s="598" t="s">
        <v>460</v>
      </c>
      <c r="K199" s="4" t="s">
        <v>461</v>
      </c>
      <c r="L199" s="579"/>
      <c r="M199" s="619">
        <f>(M197/M198)</f>
        <v>0</v>
      </c>
      <c r="X199" s="597"/>
      <c r="Y199" s="598" t="s">
        <v>506</v>
      </c>
      <c r="Z199" s="4" t="s">
        <v>466</v>
      </c>
      <c r="AB199" s="702">
        <f>'October Budget'!$BH43</f>
        <v>80</v>
      </c>
    </row>
    <row r="200" spans="2:28" ht="15.75" thickBot="1">
      <c r="B200" s="621"/>
      <c r="C200" s="612" t="s">
        <v>507</v>
      </c>
      <c r="D200" s="613" t="s">
        <v>467</v>
      </c>
      <c r="E200" s="1"/>
      <c r="F200" s="626">
        <f>+(F198*F199)</f>
        <v>0</v>
      </c>
      <c r="I200" s="621"/>
      <c r="J200" s="612" t="s">
        <v>463</v>
      </c>
      <c r="K200" s="613" t="s">
        <v>464</v>
      </c>
      <c r="L200" s="614"/>
      <c r="M200" s="622">
        <f>+(M191/M198)</f>
        <v>0</v>
      </c>
      <c r="X200" s="621"/>
      <c r="Y200" s="612" t="s">
        <v>507</v>
      </c>
      <c r="Z200" s="613" t="s">
        <v>467</v>
      </c>
      <c r="AA200" s="1"/>
      <c r="AB200" s="626">
        <f>+(AB198*AB199)</f>
        <v>0</v>
      </c>
    </row>
    <row r="201" spans="2:28" ht="13.5" thickBot="1"/>
    <row r="202" spans="2:28" ht="13.5" thickBot="1">
      <c r="B202" s="580" t="s">
        <v>435</v>
      </c>
      <c r="C202" s="581"/>
      <c r="D202" s="581"/>
      <c r="E202" s="581"/>
      <c r="F202" s="581"/>
      <c r="I202" s="959" t="s">
        <v>435</v>
      </c>
      <c r="J202" s="960"/>
      <c r="K202" s="960"/>
      <c r="L202" s="960"/>
      <c r="M202" s="960"/>
      <c r="X202" s="580" t="s">
        <v>435</v>
      </c>
      <c r="Y202" s="581"/>
      <c r="Z202" s="581"/>
      <c r="AA202" s="581"/>
      <c r="AB202" s="581"/>
    </row>
    <row r="203" spans="2:28" ht="13.5" thickBot="1">
      <c r="B203" s="587" t="s">
        <v>443</v>
      </c>
      <c r="C203" s="588"/>
      <c r="D203" s="588"/>
      <c r="E203" s="588"/>
      <c r="F203" s="588"/>
      <c r="I203" s="587" t="s">
        <v>443</v>
      </c>
      <c r="J203" s="588"/>
      <c r="K203" s="588"/>
      <c r="L203" s="588"/>
      <c r="M203" s="588"/>
      <c r="X203" s="587" t="s">
        <v>443</v>
      </c>
      <c r="Y203" s="588"/>
      <c r="Z203" s="588"/>
      <c r="AA203" s="588"/>
      <c r="AB203" s="588"/>
    </row>
    <row r="204" spans="2:28" ht="13.5" thickBot="1">
      <c r="B204" s="594" t="s">
        <v>492</v>
      </c>
      <c r="C204" s="595"/>
      <c r="D204" s="595"/>
      <c r="E204" s="595"/>
      <c r="F204" s="595"/>
      <c r="I204" s="961" t="s">
        <v>1082</v>
      </c>
      <c r="J204" s="962"/>
      <c r="K204" s="962"/>
      <c r="L204" s="962"/>
      <c r="M204" s="962"/>
      <c r="X204" s="594" t="s">
        <v>921</v>
      </c>
      <c r="Y204" s="595"/>
      <c r="Z204" s="595"/>
      <c r="AA204" s="595"/>
      <c r="AB204" s="595"/>
    </row>
    <row r="205" spans="2:28" ht="13.5" thickBot="1">
      <c r="B205" s="597"/>
      <c r="C205" s="598" t="s">
        <v>444</v>
      </c>
      <c r="D205" s="4" t="s">
        <v>445</v>
      </c>
      <c r="E205" s="579"/>
      <c r="F205" s="599">
        <f>'November Budget'!$BA$9</f>
        <v>15000</v>
      </c>
      <c r="I205" s="597"/>
      <c r="J205" s="598" t="s">
        <v>444</v>
      </c>
      <c r="K205" s="4" t="s">
        <v>445</v>
      </c>
      <c r="L205" s="579"/>
      <c r="M205" s="599">
        <f>'November Budget'!BH$8</f>
        <v>0</v>
      </c>
      <c r="X205" s="597"/>
      <c r="Y205" s="598" t="s">
        <v>444</v>
      </c>
      <c r="Z205" s="4" t="s">
        <v>445</v>
      </c>
      <c r="AA205" s="579"/>
      <c r="AB205" s="599">
        <f>'November Budget'!$BH29</f>
        <v>0</v>
      </c>
    </row>
    <row r="206" spans="2:28" ht="13.5" thickBot="1">
      <c r="B206" s="520"/>
      <c r="C206" s="598" t="s">
        <v>446</v>
      </c>
      <c r="D206" s="4" t="s">
        <v>447</v>
      </c>
      <c r="E206" s="579"/>
      <c r="F206" s="599">
        <f>'November Budget'!$BA$8</f>
        <v>0</v>
      </c>
      <c r="I206" s="520"/>
      <c r="J206" s="598" t="s">
        <v>446</v>
      </c>
      <c r="K206" s="4" t="s">
        <v>447</v>
      </c>
      <c r="L206" s="579"/>
      <c r="M206" s="599">
        <f>'November Budget'!BH$9</f>
        <v>350</v>
      </c>
      <c r="X206" s="520"/>
      <c r="Y206" s="598" t="s">
        <v>446</v>
      </c>
      <c r="Z206" s="4" t="s">
        <v>447</v>
      </c>
      <c r="AA206" s="579"/>
      <c r="AB206" s="599">
        <f>'November Budget'!$BH30</f>
        <v>850</v>
      </c>
    </row>
    <row r="207" spans="2:28" ht="13.5" thickBot="1">
      <c r="B207" s="520"/>
      <c r="C207" s="598" t="s">
        <v>448</v>
      </c>
      <c r="D207" s="4" t="s">
        <v>449</v>
      </c>
      <c r="E207" s="579"/>
      <c r="F207" s="607" t="e">
        <f>(F205/F206)</f>
        <v>#DIV/0!</v>
      </c>
      <c r="I207" s="520"/>
      <c r="J207" s="598" t="s">
        <v>448</v>
      </c>
      <c r="K207" s="4" t="s">
        <v>449</v>
      </c>
      <c r="L207" s="579"/>
      <c r="M207" s="607">
        <f>(M205/M206)</f>
        <v>0</v>
      </c>
      <c r="X207" s="520"/>
      <c r="Y207" s="598" t="s">
        <v>448</v>
      </c>
      <c r="Z207" s="4" t="s">
        <v>449</v>
      </c>
      <c r="AA207" s="579"/>
      <c r="AB207" s="607">
        <f>(AB205/AB206)</f>
        <v>0</v>
      </c>
    </row>
    <row r="208" spans="2:28" ht="13.5" thickBot="1">
      <c r="B208" s="520"/>
      <c r="C208" s="598" t="s">
        <v>450</v>
      </c>
      <c r="D208" s="4" t="s">
        <v>451</v>
      </c>
      <c r="E208" s="579"/>
      <c r="F208" s="609">
        <f>'November Budget'!$BA$11</f>
        <v>0.05</v>
      </c>
      <c r="I208" s="520"/>
      <c r="J208" s="598" t="s">
        <v>450</v>
      </c>
      <c r="K208" s="4" t="s">
        <v>1084</v>
      </c>
      <c r="L208" s="579"/>
      <c r="M208" s="609">
        <v>0.05</v>
      </c>
      <c r="X208" s="520"/>
      <c r="Y208" s="598" t="s">
        <v>450</v>
      </c>
      <c r="Z208" s="4" t="s">
        <v>451</v>
      </c>
      <c r="AA208" s="579"/>
      <c r="AB208" s="609">
        <f>'November Budget'!$BH32</f>
        <v>0.05</v>
      </c>
    </row>
    <row r="209" spans="2:28" ht="13.5" thickBot="1">
      <c r="B209" s="522"/>
      <c r="C209" s="612" t="s">
        <v>452</v>
      </c>
      <c r="D209" s="613" t="s">
        <v>453</v>
      </c>
      <c r="E209" s="614"/>
      <c r="F209" s="615" t="e">
        <f>(F207/(1-F208))</f>
        <v>#DIV/0!</v>
      </c>
      <c r="I209" s="522"/>
      <c r="J209" s="612" t="s">
        <v>452</v>
      </c>
      <c r="K209" s="613" t="s">
        <v>453</v>
      </c>
      <c r="L209" s="614"/>
      <c r="M209" s="615">
        <f>(M207/(1-M208))</f>
        <v>0</v>
      </c>
      <c r="X209" s="522"/>
      <c r="Y209" s="612" t="s">
        <v>452</v>
      </c>
      <c r="Z209" s="613" t="s">
        <v>453</v>
      </c>
      <c r="AA209" s="614"/>
      <c r="AB209" s="615">
        <f>(AB207/(1-AB208))</f>
        <v>0</v>
      </c>
    </row>
    <row r="210" spans="2:28" ht="13.5" thickBot="1">
      <c r="B210" s="520"/>
      <c r="C210" s="598" t="s">
        <v>454</v>
      </c>
      <c r="D210" s="4" t="s">
        <v>455</v>
      </c>
      <c r="E210" s="579"/>
      <c r="F210" s="609">
        <f>'November Budget'!$BA$13</f>
        <v>0.35</v>
      </c>
      <c r="I210" s="520"/>
      <c r="J210" s="598" t="s">
        <v>454</v>
      </c>
      <c r="K210" s="4" t="s">
        <v>455</v>
      </c>
      <c r="L210" s="579"/>
      <c r="M210" s="609">
        <v>0.95</v>
      </c>
      <c r="X210" s="520"/>
      <c r="Y210" s="598" t="s">
        <v>454</v>
      </c>
      <c r="Z210" s="4" t="s">
        <v>455</v>
      </c>
      <c r="AA210" s="579"/>
      <c r="AB210" s="609">
        <f>'November Budget'!$BH34</f>
        <v>0.95</v>
      </c>
    </row>
    <row r="211" spans="2:28" ht="13.5" thickBot="1">
      <c r="B211" s="520"/>
      <c r="C211" s="598" t="s">
        <v>456</v>
      </c>
      <c r="D211" s="4" t="s">
        <v>457</v>
      </c>
      <c r="E211" s="579"/>
      <c r="F211" s="607" t="e">
        <f>SUM(F209/F210)</f>
        <v>#DIV/0!</v>
      </c>
      <c r="I211" s="520"/>
      <c r="J211" s="598" t="s">
        <v>456</v>
      </c>
      <c r="K211" s="4" t="s">
        <v>457</v>
      </c>
      <c r="L211" s="579"/>
      <c r="M211" s="607">
        <f>SUM(M209/M210)</f>
        <v>0</v>
      </c>
      <c r="X211" s="520"/>
      <c r="Y211" s="598" t="s">
        <v>456</v>
      </c>
      <c r="Z211" s="4" t="s">
        <v>457</v>
      </c>
      <c r="AA211" s="579"/>
      <c r="AB211" s="607">
        <f>SUM(AB209/AB210)</f>
        <v>0</v>
      </c>
    </row>
    <row r="212" spans="2:28" ht="13.5" thickBot="1">
      <c r="B212" s="520"/>
      <c r="C212" s="598" t="s">
        <v>458</v>
      </c>
      <c r="D212" s="4" t="s">
        <v>459</v>
      </c>
      <c r="E212" s="579"/>
      <c r="F212" s="701">
        <f>'November Budget'!$BA$15</f>
        <v>20</v>
      </c>
      <c r="I212" s="520"/>
      <c r="J212" s="598" t="s">
        <v>458</v>
      </c>
      <c r="K212" s="4" t="s">
        <v>459</v>
      </c>
      <c r="L212" s="579"/>
      <c r="M212" s="701">
        <f>'November Budget'!BH$15</f>
        <v>21</v>
      </c>
      <c r="X212" s="520"/>
      <c r="Y212" s="598" t="s">
        <v>458</v>
      </c>
      <c r="Z212" s="4" t="s">
        <v>459</v>
      </c>
      <c r="AA212" s="579"/>
      <c r="AB212" s="701">
        <f>'November Budget'!$BH36</f>
        <v>21</v>
      </c>
    </row>
    <row r="213" spans="2:28" ht="13.5" thickBot="1">
      <c r="B213" s="520"/>
      <c r="C213" s="598" t="s">
        <v>460</v>
      </c>
      <c r="D213" s="4" t="s">
        <v>461</v>
      </c>
      <c r="E213" s="579"/>
      <c r="F213" s="619" t="e">
        <f>(F211/F212)</f>
        <v>#DIV/0!</v>
      </c>
      <c r="I213" s="520"/>
      <c r="J213" s="598" t="s">
        <v>460</v>
      </c>
      <c r="K213" s="4" t="s">
        <v>461</v>
      </c>
      <c r="L213" s="579"/>
      <c r="M213" s="619">
        <f>(M211/M212)</f>
        <v>0</v>
      </c>
      <c r="X213" s="520"/>
      <c r="Y213" s="598" t="s">
        <v>460</v>
      </c>
      <c r="Z213" s="4" t="s">
        <v>461</v>
      </c>
      <c r="AA213" s="579"/>
      <c r="AB213" s="619">
        <f>(AB211/AB212)</f>
        <v>0</v>
      </c>
    </row>
    <row r="214" spans="2:28" ht="13.5" thickBot="1">
      <c r="B214" s="621"/>
      <c r="C214" s="612" t="s">
        <v>463</v>
      </c>
      <c r="D214" s="613" t="s">
        <v>464</v>
      </c>
      <c r="E214" s="614"/>
      <c r="F214" s="622">
        <f>+(F205/F212)</f>
        <v>750</v>
      </c>
      <c r="I214" s="621"/>
      <c r="J214" s="612" t="s">
        <v>463</v>
      </c>
      <c r="K214" s="613" t="s">
        <v>464</v>
      </c>
      <c r="L214" s="614"/>
      <c r="M214" s="622">
        <f>+(M205/M212)</f>
        <v>0</v>
      </c>
      <c r="X214" s="621"/>
      <c r="Y214" s="612" t="s">
        <v>463</v>
      </c>
      <c r="Z214" s="613" t="s">
        <v>464</v>
      </c>
      <c r="AA214" s="614"/>
      <c r="AB214" s="622">
        <f>+(AB205/AB212)</f>
        <v>0</v>
      </c>
    </row>
    <row r="215" spans="2:28" ht="13.5" thickBot="1">
      <c r="B215" s="623"/>
      <c r="C215" s="624" t="s">
        <v>503</v>
      </c>
      <c r="D215" s="297" t="s">
        <v>470</v>
      </c>
      <c r="E215" s="8"/>
      <c r="F215" s="702">
        <f>'November Budget'!$BA$19</f>
        <v>0</v>
      </c>
      <c r="X215" s="623"/>
      <c r="Y215" s="624" t="s">
        <v>503</v>
      </c>
      <c r="Z215" s="297" t="s">
        <v>470</v>
      </c>
      <c r="AA215" s="8"/>
      <c r="AB215" s="702">
        <f>'November Budget'!$BH40</f>
        <v>0</v>
      </c>
    </row>
    <row r="216" spans="2:28" ht="13.5" thickBot="1">
      <c r="B216" s="597"/>
      <c r="C216" s="598" t="s">
        <v>504</v>
      </c>
      <c r="D216" s="4" t="s">
        <v>471</v>
      </c>
      <c r="F216" s="702">
        <f>'November Budget'!$BA$20</f>
        <v>0</v>
      </c>
      <c r="I216" s="959" t="s">
        <v>436</v>
      </c>
      <c r="J216" s="960"/>
      <c r="K216" s="960"/>
      <c r="L216" s="960"/>
      <c r="M216" s="960"/>
      <c r="X216" s="597"/>
      <c r="Y216" s="598" t="s">
        <v>504</v>
      </c>
      <c r="Z216" s="4" t="s">
        <v>471</v>
      </c>
      <c r="AB216" s="702">
        <f>'November Budget'!$BH41</f>
        <v>0</v>
      </c>
    </row>
    <row r="217" spans="2:28" ht="15.75" thickBot="1">
      <c r="B217" s="597"/>
      <c r="C217" s="598" t="s">
        <v>505</v>
      </c>
      <c r="D217" s="4" t="s">
        <v>465</v>
      </c>
      <c r="F217" s="625" t="e">
        <f>SUM(F211-(F215+F216))</f>
        <v>#DIV/0!</v>
      </c>
      <c r="I217" s="587" t="s">
        <v>443</v>
      </c>
      <c r="J217" s="588"/>
      <c r="K217" s="588"/>
      <c r="L217" s="588"/>
      <c r="M217" s="588"/>
      <c r="X217" s="597"/>
      <c r="Y217" s="598" t="s">
        <v>505</v>
      </c>
      <c r="Z217" s="4" t="s">
        <v>465</v>
      </c>
      <c r="AB217" s="625">
        <f>SUM(AB211-(AB215+AB216))</f>
        <v>0</v>
      </c>
    </row>
    <row r="218" spans="2:28" ht="13.5" thickBot="1">
      <c r="B218" s="597"/>
      <c r="C218" s="598" t="s">
        <v>506</v>
      </c>
      <c r="D218" s="4" t="s">
        <v>466</v>
      </c>
      <c r="F218" s="702">
        <f>'November Budget'!$BA$22</f>
        <v>300</v>
      </c>
      <c r="I218" s="961" t="s">
        <v>1082</v>
      </c>
      <c r="J218" s="962"/>
      <c r="K218" s="962"/>
      <c r="L218" s="962"/>
      <c r="M218" s="962"/>
      <c r="X218" s="597"/>
      <c r="Y218" s="598" t="s">
        <v>506</v>
      </c>
      <c r="Z218" s="4" t="s">
        <v>466</v>
      </c>
      <c r="AB218" s="702">
        <f>'November Budget'!$BH43</f>
        <v>80</v>
      </c>
    </row>
    <row r="219" spans="2:28" ht="15.75" thickBot="1">
      <c r="B219" s="621"/>
      <c r="C219" s="612" t="s">
        <v>507</v>
      </c>
      <c r="D219" s="613" t="s">
        <v>467</v>
      </c>
      <c r="E219" s="1"/>
      <c r="F219" s="626" t="e">
        <f>+(F217*F218)</f>
        <v>#DIV/0!</v>
      </c>
      <c r="I219" s="597"/>
      <c r="J219" s="598" t="s">
        <v>444</v>
      </c>
      <c r="K219" s="4" t="s">
        <v>445</v>
      </c>
      <c r="L219" s="579"/>
      <c r="M219" s="599">
        <f>'December Budget'!BH$8</f>
        <v>0</v>
      </c>
      <c r="X219" s="621"/>
      <c r="Y219" s="612" t="s">
        <v>507</v>
      </c>
      <c r="Z219" s="613" t="s">
        <v>467</v>
      </c>
      <c r="AA219" s="1"/>
      <c r="AB219" s="626">
        <f>+(AB217*AB218)</f>
        <v>0</v>
      </c>
    </row>
    <row r="220" spans="2:28" ht="13.5" thickBot="1">
      <c r="I220" s="520"/>
      <c r="J220" s="598" t="s">
        <v>446</v>
      </c>
      <c r="K220" s="4" t="s">
        <v>447</v>
      </c>
      <c r="L220" s="579"/>
      <c r="M220" s="599">
        <f>'December Budget'!BH$9</f>
        <v>350</v>
      </c>
    </row>
    <row r="221" spans="2:28" ht="13.5" thickBot="1">
      <c r="I221" s="520"/>
      <c r="J221" s="598" t="s">
        <v>448</v>
      </c>
      <c r="K221" s="4" t="s">
        <v>449</v>
      </c>
      <c r="L221" s="579"/>
      <c r="M221" s="607">
        <f>(M219/M220)</f>
        <v>0</v>
      </c>
    </row>
    <row r="222" spans="2:28" ht="13.5" thickBot="1">
      <c r="I222" s="520"/>
      <c r="J222" s="598" t="s">
        <v>450</v>
      </c>
      <c r="K222" s="4" t="s">
        <v>1084</v>
      </c>
      <c r="L222" s="579"/>
      <c r="M222" s="609">
        <v>0.05</v>
      </c>
    </row>
    <row r="223" spans="2:28" ht="13.5" thickBot="1">
      <c r="B223" s="580" t="s">
        <v>436</v>
      </c>
      <c r="C223" s="581"/>
      <c r="D223" s="581"/>
      <c r="E223" s="581"/>
      <c r="F223" s="581"/>
      <c r="I223" s="522"/>
      <c r="J223" s="612" t="s">
        <v>452</v>
      </c>
      <c r="K223" s="613" t="s">
        <v>453</v>
      </c>
      <c r="L223" s="614"/>
      <c r="M223" s="615">
        <f>(M221/(1-M222))</f>
        <v>0</v>
      </c>
      <c r="X223" s="580" t="s">
        <v>436</v>
      </c>
      <c r="Y223" s="581"/>
      <c r="Z223" s="581"/>
      <c r="AA223" s="581"/>
      <c r="AB223" s="581"/>
    </row>
    <row r="224" spans="2:28" ht="13.5" thickBot="1">
      <c r="B224" s="587" t="s">
        <v>443</v>
      </c>
      <c r="C224" s="588"/>
      <c r="D224" s="588"/>
      <c r="E224" s="588"/>
      <c r="F224" s="588"/>
      <c r="I224" s="520"/>
      <c r="J224" s="598" t="s">
        <v>454</v>
      </c>
      <c r="K224" s="4" t="s">
        <v>455</v>
      </c>
      <c r="L224" s="579"/>
      <c r="M224" s="609">
        <v>0.95</v>
      </c>
      <c r="X224" s="587" t="s">
        <v>443</v>
      </c>
      <c r="Y224" s="588"/>
      <c r="Z224" s="588"/>
      <c r="AA224" s="588"/>
      <c r="AB224" s="588"/>
    </row>
    <row r="225" spans="2:28" ht="13.5" thickBot="1">
      <c r="B225" s="594" t="s">
        <v>492</v>
      </c>
      <c r="C225" s="595"/>
      <c r="D225" s="595"/>
      <c r="E225" s="595"/>
      <c r="F225" s="595"/>
      <c r="I225" s="520"/>
      <c r="J225" s="598" t="s">
        <v>456</v>
      </c>
      <c r="K225" s="4" t="s">
        <v>457</v>
      </c>
      <c r="L225" s="579"/>
      <c r="M225" s="607">
        <f>SUM(M223/M224)</f>
        <v>0</v>
      </c>
      <c r="X225" s="594" t="s">
        <v>921</v>
      </c>
      <c r="Y225" s="595"/>
      <c r="Z225" s="595"/>
      <c r="AA225" s="595"/>
      <c r="AB225" s="595"/>
    </row>
    <row r="226" spans="2:28" ht="13.5" thickBot="1">
      <c r="B226" s="597"/>
      <c r="C226" s="598" t="s">
        <v>444</v>
      </c>
      <c r="D226" s="4" t="s">
        <v>445</v>
      </c>
      <c r="E226" s="579"/>
      <c r="F226" s="599">
        <f>'December Budget'!$BA$8</f>
        <v>0</v>
      </c>
      <c r="I226" s="520"/>
      <c r="J226" s="598" t="s">
        <v>458</v>
      </c>
      <c r="K226" s="4" t="s">
        <v>459</v>
      </c>
      <c r="L226" s="579"/>
      <c r="M226" s="701">
        <f>'December Budget'!BH$15</f>
        <v>21</v>
      </c>
      <c r="X226" s="597"/>
      <c r="Y226" s="598" t="s">
        <v>444</v>
      </c>
      <c r="Z226" s="4" t="s">
        <v>445</v>
      </c>
      <c r="AA226" s="579"/>
      <c r="AB226" s="599">
        <f>'December Budget'!$BH29</f>
        <v>0</v>
      </c>
    </row>
    <row r="227" spans="2:28" ht="13.5" thickBot="1">
      <c r="B227" s="520"/>
      <c r="C227" s="598" t="s">
        <v>446</v>
      </c>
      <c r="D227" s="4" t="s">
        <v>447</v>
      </c>
      <c r="E227" s="579"/>
      <c r="F227" s="599">
        <f>'December Budget'!$BA$9</f>
        <v>15000</v>
      </c>
      <c r="I227" s="520"/>
      <c r="J227" s="598" t="s">
        <v>460</v>
      </c>
      <c r="K227" s="4" t="s">
        <v>461</v>
      </c>
      <c r="L227" s="579"/>
      <c r="M227" s="619">
        <f>(M225/M226)</f>
        <v>0</v>
      </c>
      <c r="X227" s="520"/>
      <c r="Y227" s="598" t="s">
        <v>446</v>
      </c>
      <c r="Z227" s="4" t="s">
        <v>447</v>
      </c>
      <c r="AA227" s="579"/>
      <c r="AB227" s="599">
        <f>'December Budget'!$BH30</f>
        <v>850</v>
      </c>
    </row>
    <row r="228" spans="2:28" ht="13.5" thickBot="1">
      <c r="B228" s="520"/>
      <c r="C228" s="598" t="s">
        <v>448</v>
      </c>
      <c r="D228" s="4" t="s">
        <v>449</v>
      </c>
      <c r="E228" s="579"/>
      <c r="F228" s="607">
        <f>(F226/F227)</f>
        <v>0</v>
      </c>
      <c r="I228" s="621"/>
      <c r="J228" s="612" t="s">
        <v>463</v>
      </c>
      <c r="K228" s="613" t="s">
        <v>464</v>
      </c>
      <c r="L228" s="614"/>
      <c r="M228" s="622">
        <f>+(M219/M226)</f>
        <v>0</v>
      </c>
      <c r="X228" s="520"/>
      <c r="Y228" s="598" t="s">
        <v>448</v>
      </c>
      <c r="Z228" s="4" t="s">
        <v>449</v>
      </c>
      <c r="AA228" s="579"/>
      <c r="AB228" s="607">
        <f>(AB226/AB227)</f>
        <v>0</v>
      </c>
    </row>
    <row r="229" spans="2:28" ht="13.5" thickBot="1">
      <c r="B229" s="520"/>
      <c r="C229" s="598" t="s">
        <v>450</v>
      </c>
      <c r="D229" s="4" t="s">
        <v>451</v>
      </c>
      <c r="E229" s="579"/>
      <c r="F229" s="609">
        <f>'December Budget'!$BA$11</f>
        <v>0.05</v>
      </c>
      <c r="X229" s="520"/>
      <c r="Y229" s="598" t="s">
        <v>450</v>
      </c>
      <c r="Z229" s="4" t="s">
        <v>451</v>
      </c>
      <c r="AA229" s="579"/>
      <c r="AB229" s="609">
        <f>'December Budget'!$BH32</f>
        <v>0.05</v>
      </c>
    </row>
    <row r="230" spans="2:28" ht="13.5" thickBot="1">
      <c r="B230" s="522"/>
      <c r="C230" s="612" t="s">
        <v>452</v>
      </c>
      <c r="D230" s="613" t="s">
        <v>453</v>
      </c>
      <c r="E230" s="614"/>
      <c r="F230" s="615">
        <f>(F228/(1-F229))</f>
        <v>0</v>
      </c>
      <c r="X230" s="522"/>
      <c r="Y230" s="612" t="s">
        <v>452</v>
      </c>
      <c r="Z230" s="613" t="s">
        <v>453</v>
      </c>
      <c r="AA230" s="614"/>
      <c r="AB230" s="615">
        <f>(AB228/(1-AB229))</f>
        <v>0</v>
      </c>
    </row>
    <row r="231" spans="2:28" ht="13.5" thickBot="1">
      <c r="B231" s="520"/>
      <c r="C231" s="598" t="s">
        <v>454</v>
      </c>
      <c r="D231" s="4" t="s">
        <v>455</v>
      </c>
      <c r="E231" s="579"/>
      <c r="F231" s="609">
        <f>'December Budget'!$BA$13</f>
        <v>0.35</v>
      </c>
      <c r="X231" s="520"/>
      <c r="Y231" s="598" t="s">
        <v>454</v>
      </c>
      <c r="Z231" s="4" t="s">
        <v>455</v>
      </c>
      <c r="AA231" s="579"/>
      <c r="AB231" s="609">
        <f>'December Budget'!$BH34</f>
        <v>0.95</v>
      </c>
    </row>
    <row r="232" spans="2:28" ht="13.5" thickBot="1">
      <c r="B232" s="520"/>
      <c r="C232" s="598" t="s">
        <v>456</v>
      </c>
      <c r="D232" s="4" t="s">
        <v>457</v>
      </c>
      <c r="E232" s="579"/>
      <c r="F232" s="607">
        <f>SUM(F230/F231)</f>
        <v>0</v>
      </c>
      <c r="X232" s="520"/>
      <c r="Y232" s="598" t="s">
        <v>456</v>
      </c>
      <c r="Z232" s="4" t="s">
        <v>457</v>
      </c>
      <c r="AA232" s="579"/>
      <c r="AB232" s="607">
        <f>SUM(AB230/AB231)</f>
        <v>0</v>
      </c>
    </row>
    <row r="233" spans="2:28" ht="13.5" thickBot="1">
      <c r="B233" s="520"/>
      <c r="C233" s="598" t="s">
        <v>458</v>
      </c>
      <c r="D233" s="4" t="s">
        <v>459</v>
      </c>
      <c r="E233" s="579"/>
      <c r="F233" s="701">
        <f>'December Budget'!$BA$15</f>
        <v>21</v>
      </c>
      <c r="X233" s="520"/>
      <c r="Y233" s="598" t="s">
        <v>458</v>
      </c>
      <c r="Z233" s="4" t="s">
        <v>459</v>
      </c>
      <c r="AA233" s="579"/>
      <c r="AB233" s="701">
        <f>'December Budget'!$BH36</f>
        <v>21</v>
      </c>
    </row>
    <row r="234" spans="2:28" ht="13.5" thickBot="1">
      <c r="B234" s="520"/>
      <c r="C234" s="598" t="s">
        <v>460</v>
      </c>
      <c r="D234" s="4" t="s">
        <v>461</v>
      </c>
      <c r="E234" s="579"/>
      <c r="F234" s="619">
        <f>(F232/F233)</f>
        <v>0</v>
      </c>
      <c r="X234" s="520"/>
      <c r="Y234" s="598" t="s">
        <v>460</v>
      </c>
      <c r="Z234" s="4" t="s">
        <v>461</v>
      </c>
      <c r="AA234" s="579"/>
      <c r="AB234" s="619">
        <f>(AB232/AB233)</f>
        <v>0</v>
      </c>
    </row>
    <row r="235" spans="2:28" ht="13.5" thickBot="1">
      <c r="B235" s="621"/>
      <c r="C235" s="612" t="s">
        <v>463</v>
      </c>
      <c r="D235" s="613" t="s">
        <v>464</v>
      </c>
      <c r="E235" s="614"/>
      <c r="F235" s="622">
        <f>+(F226/F233)</f>
        <v>0</v>
      </c>
      <c r="X235" s="621"/>
      <c r="Y235" s="612" t="s">
        <v>463</v>
      </c>
      <c r="Z235" s="613" t="s">
        <v>464</v>
      </c>
      <c r="AA235" s="614"/>
      <c r="AB235" s="622">
        <f>+(AB226/AB233)</f>
        <v>0</v>
      </c>
    </row>
    <row r="236" spans="2:28" ht="13.5" thickBot="1">
      <c r="B236" s="623"/>
      <c r="C236" s="624" t="s">
        <v>503</v>
      </c>
      <c r="D236" s="297" t="s">
        <v>470</v>
      </c>
      <c r="E236" s="8"/>
      <c r="F236" s="702">
        <f>'December Budget'!$BA$19</f>
        <v>0</v>
      </c>
      <c r="X236" s="623"/>
      <c r="Y236" s="624" t="s">
        <v>503</v>
      </c>
      <c r="Z236" s="297" t="s">
        <v>470</v>
      </c>
      <c r="AA236" s="8"/>
      <c r="AB236" s="702">
        <f>'December Budget'!$BH40</f>
        <v>0</v>
      </c>
    </row>
    <row r="237" spans="2:28" ht="13.5" thickBot="1">
      <c r="B237" s="597"/>
      <c r="C237" s="598" t="s">
        <v>504</v>
      </c>
      <c r="D237" s="4" t="s">
        <v>471</v>
      </c>
      <c r="F237" s="702">
        <f>'December Budget'!$BA$20</f>
        <v>0</v>
      </c>
      <c r="X237" s="597"/>
      <c r="Y237" s="598" t="s">
        <v>504</v>
      </c>
      <c r="Z237" s="4" t="s">
        <v>471</v>
      </c>
      <c r="AB237" s="702">
        <f>'December Budget'!$BH41</f>
        <v>0</v>
      </c>
    </row>
    <row r="238" spans="2:28" ht="15.75" thickBot="1">
      <c r="B238" s="597"/>
      <c r="C238" s="598" t="s">
        <v>505</v>
      </c>
      <c r="D238" s="4" t="s">
        <v>465</v>
      </c>
      <c r="F238" s="625">
        <f>SUM(F232-(F236+F237))</f>
        <v>0</v>
      </c>
      <c r="X238" s="597"/>
      <c r="Y238" s="598" t="s">
        <v>505</v>
      </c>
      <c r="Z238" s="4" t="s">
        <v>465</v>
      </c>
      <c r="AB238" s="625">
        <f>SUM(AB232-(AB236+AB237))</f>
        <v>0</v>
      </c>
    </row>
    <row r="239" spans="2:28" ht="13.5" thickBot="1">
      <c r="B239" s="597"/>
      <c r="C239" s="598" t="s">
        <v>506</v>
      </c>
      <c r="D239" s="4" t="s">
        <v>466</v>
      </c>
      <c r="F239" s="702">
        <f>'December Budget'!$BA$22</f>
        <v>300</v>
      </c>
      <c r="X239" s="597"/>
      <c r="Y239" s="598" t="s">
        <v>506</v>
      </c>
      <c r="Z239" s="4" t="s">
        <v>466</v>
      </c>
      <c r="AB239" s="702">
        <f>'December Budget'!$BH43</f>
        <v>80</v>
      </c>
    </row>
    <row r="240" spans="2:28" ht="15.75" thickBot="1">
      <c r="B240" s="621"/>
      <c r="C240" s="612" t="s">
        <v>507</v>
      </c>
      <c r="D240" s="613" t="s">
        <v>467</v>
      </c>
      <c r="E240" s="1"/>
      <c r="F240" s="626">
        <f>+(F238*F239)</f>
        <v>0</v>
      </c>
      <c r="X240" s="621"/>
      <c r="Y240" s="612" t="s">
        <v>507</v>
      </c>
      <c r="Z240" s="613" t="s">
        <v>467</v>
      </c>
      <c r="AA240" s="1"/>
      <c r="AB240" s="626">
        <f>+(AB238*AB239)</f>
        <v>0</v>
      </c>
    </row>
  </sheetData>
  <phoneticPr fontId="0" type="noConversion"/>
  <pageMargins left="0.75" right="0.75" top="1" bottom="1" header="0.5" footer="0.5"/>
  <pageSetup orientation="portrait" horizontalDpi="4294967293"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F5279-4FB7-42D3-ADD7-12FA4F5FF45F}">
  <dimension ref="B2:H28"/>
  <sheetViews>
    <sheetView zoomScaleNormal="100" workbookViewId="0"/>
  </sheetViews>
  <sheetFormatPr defaultRowHeight="12.75"/>
  <cols>
    <col min="1" max="1" width="3.5703125" customWidth="1"/>
    <col min="2" max="2" width="44.7109375" customWidth="1"/>
    <col min="5" max="5" width="18.28515625" customWidth="1"/>
    <col min="6" max="6" width="27.42578125" customWidth="1"/>
  </cols>
  <sheetData>
    <row r="2" spans="2:8" ht="26.25">
      <c r="B2" s="667" t="s">
        <v>1045</v>
      </c>
    </row>
    <row r="3" spans="2:8">
      <c r="B3" s="928" t="s">
        <v>1046</v>
      </c>
    </row>
    <row r="4" spans="2:8">
      <c r="B4" s="928" t="s">
        <v>1047</v>
      </c>
    </row>
    <row r="6" spans="2:8">
      <c r="B6" s="937" t="s">
        <v>1048</v>
      </c>
      <c r="C6" s="93"/>
      <c r="D6" s="93"/>
      <c r="E6" s="102"/>
      <c r="F6" s="929">
        <v>15000</v>
      </c>
      <c r="H6" s="977" t="s">
        <v>1168</v>
      </c>
    </row>
    <row r="7" spans="2:8">
      <c r="B7" s="938"/>
      <c r="E7" s="61"/>
      <c r="F7" s="61"/>
    </row>
    <row r="8" spans="2:8">
      <c r="B8" s="939" t="s">
        <v>1054</v>
      </c>
      <c r="E8" s="61"/>
      <c r="F8" s="930">
        <v>200</v>
      </c>
      <c r="H8" s="579" t="s">
        <v>1055</v>
      </c>
    </row>
    <row r="9" spans="2:8" ht="13.5" thickBot="1">
      <c r="B9" s="938"/>
      <c r="E9" s="61"/>
      <c r="F9" s="931"/>
      <c r="H9" s="579" t="s">
        <v>1056</v>
      </c>
    </row>
    <row r="10" spans="2:8" ht="18.75" thickBot="1">
      <c r="B10" s="938" t="s">
        <v>1049</v>
      </c>
      <c r="E10" s="61"/>
      <c r="F10" s="932">
        <f>+(F6*F8)</f>
        <v>3000000</v>
      </c>
    </row>
    <row r="11" spans="2:8">
      <c r="B11" s="938"/>
      <c r="E11" s="61"/>
      <c r="F11" s="61"/>
    </row>
    <row r="12" spans="2:8">
      <c r="B12" s="938" t="s">
        <v>1050</v>
      </c>
      <c r="E12" s="61"/>
      <c r="F12" s="930">
        <v>20</v>
      </c>
      <c r="H12" s="579" t="s">
        <v>1057</v>
      </c>
    </row>
    <row r="13" spans="2:8">
      <c r="B13" s="938"/>
      <c r="E13" s="61"/>
      <c r="F13" s="61"/>
    </row>
    <row r="14" spans="2:8" ht="15.75">
      <c r="B14" s="940" t="s">
        <v>1062</v>
      </c>
      <c r="E14" s="946">
        <v>1000</v>
      </c>
      <c r="F14" s="61"/>
    </row>
    <row r="15" spans="2:8">
      <c r="B15" s="939" t="s">
        <v>1061</v>
      </c>
      <c r="E15" s="930">
        <v>20</v>
      </c>
      <c r="F15" s="61"/>
    </row>
    <row r="16" spans="2:8">
      <c r="B16" s="938" t="s">
        <v>1149</v>
      </c>
      <c r="E16" s="61"/>
      <c r="F16" s="933">
        <f>+(E14*E15)</f>
        <v>20000</v>
      </c>
    </row>
    <row r="17" spans="2:8">
      <c r="B17" s="938"/>
      <c r="E17" s="61"/>
      <c r="F17" s="61"/>
    </row>
    <row r="18" spans="2:8" ht="15.75">
      <c r="B18" s="940" t="s">
        <v>1051</v>
      </c>
      <c r="E18" s="943">
        <v>0.08</v>
      </c>
      <c r="F18" s="61"/>
      <c r="H18" s="579" t="s">
        <v>1146</v>
      </c>
    </row>
    <row r="19" spans="2:8">
      <c r="B19" s="939" t="s">
        <v>1058</v>
      </c>
      <c r="E19" s="934"/>
      <c r="F19" s="934">
        <f>+((0.4*$F$8)*($E$18*$F$6))</f>
        <v>96000</v>
      </c>
      <c r="H19" s="579" t="s">
        <v>1060</v>
      </c>
    </row>
    <row r="20" spans="2:8">
      <c r="B20" s="938" t="s">
        <v>1148</v>
      </c>
      <c r="E20" s="61"/>
      <c r="F20" s="933"/>
    </row>
    <row r="21" spans="2:8">
      <c r="B21" s="938"/>
      <c r="E21" s="61"/>
      <c r="F21" s="61"/>
    </row>
    <row r="22" spans="2:8" ht="15.75">
      <c r="B22" s="940" t="s">
        <v>1059</v>
      </c>
      <c r="E22" s="930">
        <v>20</v>
      </c>
      <c r="F22" s="61"/>
    </row>
    <row r="23" spans="2:8">
      <c r="B23" s="938" t="s">
        <v>1147</v>
      </c>
      <c r="E23" s="946">
        <v>700</v>
      </c>
      <c r="F23" s="61"/>
    </row>
    <row r="24" spans="2:8">
      <c r="B24" s="938" t="s">
        <v>1148</v>
      </c>
      <c r="E24" s="61"/>
      <c r="F24" s="933">
        <f>+(E22*E23)</f>
        <v>14000</v>
      </c>
    </row>
    <row r="25" spans="2:8">
      <c r="B25" s="938"/>
      <c r="E25" s="61"/>
      <c r="F25" s="61"/>
    </row>
    <row r="26" spans="2:8" ht="22.5">
      <c r="B26" s="941" t="s">
        <v>1052</v>
      </c>
      <c r="E26" s="61"/>
      <c r="F26" s="935">
        <f>+(F16+F19+F24)</f>
        <v>130000</v>
      </c>
    </row>
    <row r="27" spans="2:8">
      <c r="B27" s="938"/>
      <c r="E27" s="61"/>
      <c r="F27" s="61"/>
    </row>
    <row r="28" spans="2:8" ht="20.25">
      <c r="B28" s="942" t="s">
        <v>1053</v>
      </c>
      <c r="C28" s="944"/>
      <c r="D28" s="944"/>
      <c r="E28" s="945"/>
      <c r="F28" s="936">
        <f>+(F26/F10)</f>
        <v>4.3333333333333335E-2</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U145"/>
  <sheetViews>
    <sheetView zoomScaleNormal="100" workbookViewId="0"/>
  </sheetViews>
  <sheetFormatPr defaultRowHeight="12.75"/>
  <cols>
    <col min="1" max="1" width="3.42578125" customWidth="1"/>
    <col min="2" max="2" width="5.42578125" bestFit="1" customWidth="1"/>
    <col min="3" max="3" width="53" customWidth="1"/>
    <col min="4" max="4" width="18.5703125" style="161" customWidth="1"/>
    <col min="5" max="5" width="16.7109375" customWidth="1"/>
    <col min="6" max="6" width="17.28515625" customWidth="1"/>
    <col min="7" max="7" width="15.28515625" style="99" customWidth="1"/>
    <col min="8" max="8" width="17.7109375" customWidth="1"/>
    <col min="9" max="9" width="14.140625" style="99" customWidth="1"/>
    <col min="10" max="10" width="14.5703125" style="161" customWidth="1"/>
    <col min="11" max="11" width="15.42578125" style="99" customWidth="1"/>
    <col min="12" max="12" width="15.85546875" customWidth="1"/>
    <col min="13" max="13" width="12.42578125" style="99" customWidth="1"/>
    <col min="14" max="14" width="15.5703125" customWidth="1"/>
    <col min="15" max="15" width="11.140625" style="99" customWidth="1"/>
    <col min="16" max="16" width="13.42578125" bestFit="1" customWidth="1"/>
    <col min="17" max="17" width="15.5703125" style="99" customWidth="1"/>
    <col min="18" max="18" width="14.28515625" customWidth="1"/>
    <col min="19" max="19" width="13.140625" style="99" customWidth="1"/>
    <col min="20" max="20" width="14.28515625" customWidth="1"/>
    <col min="21" max="21" width="9.140625" style="99" customWidth="1"/>
    <col min="22" max="22" width="14" customWidth="1"/>
    <col min="23" max="23" width="9.140625" style="99" customWidth="1"/>
    <col min="24" max="24" width="12.140625" bestFit="1" customWidth="1"/>
    <col min="25" max="25" width="10.28515625" style="99" customWidth="1"/>
    <col min="26" max="26" width="12.140625" bestFit="1" customWidth="1"/>
    <col min="27" max="27" width="9.140625" style="99" customWidth="1"/>
    <col min="28" max="28" width="12.140625" bestFit="1" customWidth="1"/>
    <col min="29" max="29" width="9.140625" style="99" customWidth="1"/>
    <col min="30" max="30" width="12.140625" bestFit="1" customWidth="1"/>
    <col min="31" max="31" width="9.140625" style="99" customWidth="1"/>
    <col min="32" max="32" width="3.7109375" customWidth="1"/>
    <col min="33" max="33" width="33.42578125" customWidth="1"/>
    <col min="34" max="34" width="20.7109375" customWidth="1"/>
    <col min="35" max="35" width="18.5703125" customWidth="1"/>
    <col min="36" max="36" width="24.140625" customWidth="1"/>
    <col min="37" max="37" width="17.7109375" customWidth="1"/>
    <col min="38" max="38" width="15.85546875" customWidth="1"/>
    <col min="39" max="39" width="17.140625" customWidth="1"/>
    <col min="40" max="40" width="21.28515625" customWidth="1"/>
    <col min="41" max="41" width="14.140625" customWidth="1"/>
    <col min="42" max="42" width="14.42578125" customWidth="1"/>
    <col min="43" max="43" width="16.5703125" customWidth="1"/>
    <col min="44" max="44" width="13.85546875" customWidth="1"/>
    <col min="45" max="45" width="17.28515625" customWidth="1"/>
    <col min="46" max="46" width="11.7109375" customWidth="1"/>
    <col min="47" max="47" width="18.7109375" customWidth="1"/>
  </cols>
  <sheetData>
    <row r="2" spans="3:47">
      <c r="C2" s="579" t="s">
        <v>930</v>
      </c>
      <c r="D2" s="925">
        <f>SUM(D50+D51+D52+D53+D54+D55+D56+D57 + D5)</f>
        <v>0</v>
      </c>
      <c r="E2" s="927">
        <f>D2/D16</f>
        <v>0</v>
      </c>
    </row>
    <row r="3" spans="3:47">
      <c r="C3" s="4" t="s">
        <v>874</v>
      </c>
      <c r="D3"/>
    </row>
    <row r="4" spans="3:47">
      <c r="C4" s="926" t="s">
        <v>228</v>
      </c>
      <c r="D4"/>
    </row>
    <row r="5" spans="3:47" ht="15.75">
      <c r="C5" s="579" t="s">
        <v>927</v>
      </c>
      <c r="D5" s="829">
        <f>SUM(D21+D22+D28+D29)</f>
        <v>0</v>
      </c>
      <c r="F5" s="829">
        <f>SUM(F21+F22+F28+F29)</f>
        <v>0</v>
      </c>
      <c r="H5" s="829">
        <f>SUM(H21+H22+H28+H29)</f>
        <v>0</v>
      </c>
      <c r="J5" s="829">
        <f>SUM(J21+J22+J28+J29)</f>
        <v>0</v>
      </c>
      <c r="L5" s="829">
        <f>SUM(L21+L22+L28+L29)</f>
        <v>0</v>
      </c>
      <c r="N5" s="829">
        <f>SUM(N21+N22+N28+N29)</f>
        <v>0</v>
      </c>
      <c r="P5" s="829">
        <f>SUM(P21+P22+P28+P29)</f>
        <v>0</v>
      </c>
      <c r="R5" s="829">
        <f>SUM(R21+R22+R28+R29)</f>
        <v>0</v>
      </c>
      <c r="T5" s="829">
        <f>SUM(T21+T22+T28+T29)</f>
        <v>0</v>
      </c>
      <c r="V5" s="829">
        <f>SUM(V21+V22+V28+V29)</f>
        <v>0</v>
      </c>
      <c r="X5" s="829">
        <f>SUM(X21+X22+X28+X29)</f>
        <v>0</v>
      </c>
      <c r="Z5" s="829">
        <f>SUM(Z21+Z22+Z28+Z29)</f>
        <v>0</v>
      </c>
      <c r="AB5" s="829">
        <f>SUM(AB21+AB22+AB28+AB29)</f>
        <v>0</v>
      </c>
      <c r="AD5" s="829">
        <f>SUM(AD21+AD22+AD28+AD29)</f>
        <v>0</v>
      </c>
    </row>
    <row r="6" spans="3:47" ht="15.75">
      <c r="C6" s="579" t="s">
        <v>928</v>
      </c>
      <c r="D6" s="829">
        <f>SUM(D19+D20+D23+D24+D25+D26+D27)</f>
        <v>0</v>
      </c>
      <c r="F6" s="829">
        <f>SUM(F19+F20+F23+F24+F25+F26+F27)</f>
        <v>0</v>
      </c>
      <c r="H6" s="829">
        <f>SUM(H19+H20+H23+H24+H25+H26+H27)</f>
        <v>0</v>
      </c>
      <c r="J6" s="829">
        <f>SUM(J19+J20+J23+J24+J25+J26+J27)</f>
        <v>0</v>
      </c>
      <c r="L6" s="829">
        <f>SUM(L19+L20+L23+L24+L25+L26+L27)</f>
        <v>0</v>
      </c>
      <c r="N6" s="829">
        <f>SUM(N19+N20+N23+N24+N25+N26+N27)</f>
        <v>0</v>
      </c>
      <c r="P6" s="829">
        <f>SUM(P19+P20+P23+P24+P25+P26+P27)</f>
        <v>0</v>
      </c>
      <c r="R6" s="829">
        <f>SUM(R19+R20+R23+R24+R25+R26+R27)</f>
        <v>0</v>
      </c>
      <c r="T6" s="829">
        <f>SUM(T19+T20+T23+T24+T25+T26+T27)</f>
        <v>0</v>
      </c>
      <c r="V6" s="829">
        <f>SUM(V19+V20+V23+V24+V25+V26+V27)</f>
        <v>0</v>
      </c>
      <c r="X6" s="829">
        <f>SUM(X19+X20+X23+X24+X25+X26+X27)</f>
        <v>0</v>
      </c>
      <c r="Z6" s="829">
        <f>SUM(Z19+Z20+Z23+Z24+Z25+Z26+Z27)</f>
        <v>0</v>
      </c>
      <c r="AB6" s="829">
        <f>SUM(AB19+AB20+AB23+AB24+AB25+AB26+AB27)</f>
        <v>0</v>
      </c>
      <c r="AD6" s="829">
        <f>SUM(AD19+AD20+AD23+AD24+AD25+AD26+AD27)</f>
        <v>0</v>
      </c>
    </row>
    <row r="7" spans="3:47">
      <c r="D7"/>
      <c r="J7"/>
    </row>
    <row r="8" spans="3:47" ht="15.75">
      <c r="C8" s="830" t="s">
        <v>929</v>
      </c>
      <c r="D8" s="831">
        <f>D124</f>
        <v>1000000</v>
      </c>
      <c r="F8" s="831">
        <f>F124</f>
        <v>1000000</v>
      </c>
      <c r="H8" s="831">
        <f>H124</f>
        <v>0</v>
      </c>
      <c r="J8" s="831">
        <f>J124</f>
        <v>0</v>
      </c>
      <c r="L8" s="831">
        <f>L124</f>
        <v>0</v>
      </c>
      <c r="N8" s="831">
        <f>N124</f>
        <v>0</v>
      </c>
      <c r="P8" s="831">
        <f>P124</f>
        <v>0</v>
      </c>
      <c r="R8" s="831">
        <f>R124</f>
        <v>0</v>
      </c>
      <c r="T8" s="831">
        <f>T124</f>
        <v>0</v>
      </c>
      <c r="V8" s="831">
        <f>V124</f>
        <v>0</v>
      </c>
      <c r="X8" s="831">
        <f>X124</f>
        <v>0</v>
      </c>
      <c r="Z8" s="831">
        <f>Z124</f>
        <v>0</v>
      </c>
      <c r="AB8" s="831">
        <f>AB124</f>
        <v>0</v>
      </c>
      <c r="AD8" s="831">
        <f>AD124</f>
        <v>0</v>
      </c>
    </row>
    <row r="9" spans="3:47">
      <c r="D9"/>
      <c r="J9"/>
    </row>
    <row r="10" spans="3:47" ht="15.75">
      <c r="C10" s="832" t="s">
        <v>880</v>
      </c>
      <c r="D10" s="833" t="e">
        <f>+(((D6/D5*D8)/(D5+D6)+1))</f>
        <v>#DIV/0!</v>
      </c>
      <c r="F10" s="833" t="e">
        <f>+(((F6/F5*F8)/(F5+F6)+1))</f>
        <v>#DIV/0!</v>
      </c>
      <c r="H10" s="833" t="e">
        <f>+(((H6/H5*H8)/(H5+H6)+1))</f>
        <v>#DIV/0!</v>
      </c>
      <c r="J10" s="833" t="e">
        <f>+(((J6/J5*J8)/(J5+J6)+1))</f>
        <v>#DIV/0!</v>
      </c>
      <c r="L10" s="833" t="e">
        <f>+(((L6/L5*L8)/(L5+L6)+1))</f>
        <v>#DIV/0!</v>
      </c>
      <c r="N10" s="833" t="e">
        <f>+(((N6/N5*N8)/(N5+N6)+1))</f>
        <v>#DIV/0!</v>
      </c>
      <c r="P10" s="833" t="e">
        <f>+(((P6/P5*P8)/(P5+P6)+1))</f>
        <v>#DIV/0!</v>
      </c>
      <c r="R10" s="833" t="e">
        <f>+(((R6/R5*R8)/(R5+R6)+1))</f>
        <v>#DIV/0!</v>
      </c>
      <c r="T10" s="833" t="e">
        <f>+(((T6/T5*T8)/(T5+T6)+1))</f>
        <v>#DIV/0!</v>
      </c>
      <c r="V10" s="833" t="e">
        <f>+(((V6/V5*V8)/(V5+V6)+1))</f>
        <v>#DIV/0!</v>
      </c>
      <c r="X10" s="833" t="e">
        <f>+(((X6/X5*X8)/(X5+X6)+1))</f>
        <v>#DIV/0!</v>
      </c>
      <c r="Z10" s="833" t="e">
        <f>+(((Z6/Z5*Z8)/(Z5+Z6)+1))</f>
        <v>#DIV/0!</v>
      </c>
      <c r="AB10" s="833" t="e">
        <f>+(((AB6/AB5*AB8)/(AB5+AB6)+1))</f>
        <v>#DIV/0!</v>
      </c>
      <c r="AD10" s="833" t="e">
        <f>+(((AD6/AD5*AD8)/(AD5+AD6)+1))</f>
        <v>#DIV/0!</v>
      </c>
    </row>
    <row r="11" spans="3:47" ht="15.75">
      <c r="C11" s="832" t="s">
        <v>882</v>
      </c>
      <c r="D11" s="833" t="e">
        <f>+(((D5/D6*D8)/(D6+D5)+1))</f>
        <v>#DIV/0!</v>
      </c>
      <c r="F11" s="833" t="e">
        <f>+(((F5/F6*F8)/(F6+F5)+1))</f>
        <v>#DIV/0!</v>
      </c>
      <c r="H11" s="833" t="e">
        <f>+(((H5/H6*H8)/(H6+H5)+1))</f>
        <v>#DIV/0!</v>
      </c>
      <c r="J11" s="833" t="e">
        <f>+(((J5/J6*J8)/(J6+J5)+1))</f>
        <v>#DIV/0!</v>
      </c>
      <c r="L11" s="833" t="e">
        <f>+(((L5/L6*L8)/(L6+L5)+1))</f>
        <v>#DIV/0!</v>
      </c>
      <c r="N11" s="833" t="e">
        <f>+(((N5/N6*N8)/(N6+N5)+1))</f>
        <v>#DIV/0!</v>
      </c>
      <c r="P11" s="833" t="e">
        <f>+(((P5/P6*P8)/(P6+P5)+1))</f>
        <v>#DIV/0!</v>
      </c>
      <c r="R11" s="833" t="e">
        <f>+(((R5/R6*R8)/(R6+R5)+1))</f>
        <v>#DIV/0!</v>
      </c>
      <c r="T11" s="833" t="e">
        <f>+(((T5/T6*T8)/(T6+T5)+1))</f>
        <v>#DIV/0!</v>
      </c>
      <c r="V11" s="833" t="e">
        <f>+(((V5/V6*V8)/(V6+V5)+1))</f>
        <v>#DIV/0!</v>
      </c>
      <c r="X11" s="833" t="e">
        <f>+(((X5/X6*X8)/(X6+X5)+1))</f>
        <v>#DIV/0!</v>
      </c>
      <c r="Z11" s="833" t="e">
        <f>+(((Z5/Z6*Z8)/(Z6+Z5)+1))</f>
        <v>#DIV/0!</v>
      </c>
      <c r="AB11" s="833" t="e">
        <f>+(((AB5/AB6*AB8)/(AB6+AB5)+1))</f>
        <v>#DIV/0!</v>
      </c>
      <c r="AD11" s="833" t="e">
        <f>+(((AD5/AD6*AD8)/(AD6+AD5)+1))</f>
        <v>#DIV/0!</v>
      </c>
    </row>
    <row r="13" spans="3:47" ht="30.75" thickBot="1">
      <c r="C13" s="190" t="s">
        <v>355</v>
      </c>
      <c r="F13" s="978" t="e">
        <f>+(F$21/$D21)</f>
        <v>#DIV/0!</v>
      </c>
      <c r="H13" s="978" t="e">
        <f>+(H$21/$D21)</f>
        <v>#DIV/0!</v>
      </c>
      <c r="J13" s="927" t="e">
        <f>+(J$21/$D21)</f>
        <v>#DIV/0!</v>
      </c>
      <c r="L13" t="e">
        <f>+(L$21/$D21)</f>
        <v>#DIV/0!</v>
      </c>
      <c r="N13" t="e">
        <f>+(N$21/$D21)</f>
        <v>#DIV/0!</v>
      </c>
      <c r="P13" t="e">
        <f>+(P$21/$D21)</f>
        <v>#DIV/0!</v>
      </c>
      <c r="R13" t="e">
        <f>+(R$21/$D21)</f>
        <v>#DIV/0!</v>
      </c>
      <c r="T13" t="e">
        <f>+(T$21/$D21)</f>
        <v>#DIV/0!</v>
      </c>
      <c r="V13" t="e">
        <f>+(V$21/$D21)</f>
        <v>#DIV/0!</v>
      </c>
      <c r="X13" t="e">
        <f>+(X$21/$D21)</f>
        <v>#DIV/0!</v>
      </c>
      <c r="Z13" t="e">
        <f>+(Z$21/$D21)</f>
        <v>#DIV/0!</v>
      </c>
      <c r="AB13" t="e">
        <f>+(AB$21/$D21)</f>
        <v>#DIV/0!</v>
      </c>
      <c r="AD13" t="e">
        <f>+(AD$21/$D21)</f>
        <v>#DIV/0!</v>
      </c>
      <c r="AG13" s="135" t="s">
        <v>357</v>
      </c>
    </row>
    <row r="14" spans="3:47" ht="57.75" customHeight="1" thickTop="1" thickBot="1">
      <c r="C14" s="323" t="s">
        <v>227</v>
      </c>
      <c r="D14" s="1962" t="s">
        <v>228</v>
      </c>
      <c r="E14" s="1965"/>
      <c r="F14" s="1964" t="s">
        <v>2374</v>
      </c>
      <c r="G14" s="1962"/>
      <c r="H14" s="1961" t="s">
        <v>2379</v>
      </c>
      <c r="I14" s="1962"/>
      <c r="J14" s="1961" t="s">
        <v>231</v>
      </c>
      <c r="K14" s="1962"/>
      <c r="L14" s="1961" t="s">
        <v>2371</v>
      </c>
      <c r="M14" s="1962"/>
      <c r="N14" s="1961" t="s">
        <v>232</v>
      </c>
      <c r="O14" s="1962"/>
      <c r="P14" s="1961" t="s">
        <v>2372</v>
      </c>
      <c r="Q14" s="1962"/>
      <c r="R14" s="1961" t="s">
        <v>784</v>
      </c>
      <c r="S14" s="1962"/>
      <c r="T14" s="1961" t="s">
        <v>338</v>
      </c>
      <c r="U14" s="1962"/>
      <c r="V14" s="1961" t="s">
        <v>235</v>
      </c>
      <c r="W14" s="1962"/>
      <c r="X14" s="1961" t="s">
        <v>785</v>
      </c>
      <c r="Y14" s="1962"/>
      <c r="Z14" s="1961" t="s">
        <v>2373</v>
      </c>
      <c r="AA14" s="1962"/>
      <c r="AB14" s="1961" t="s">
        <v>2375</v>
      </c>
      <c r="AC14" s="1962"/>
      <c r="AD14" s="1961" t="s">
        <v>237</v>
      </c>
      <c r="AE14" s="1963"/>
      <c r="AG14" s="200" t="s">
        <v>201</v>
      </c>
      <c r="AH14" s="210" t="s">
        <v>2378</v>
      </c>
      <c r="AI14" s="216" t="s">
        <v>2379</v>
      </c>
      <c r="AJ14" s="216" t="s">
        <v>231</v>
      </c>
      <c r="AK14" s="216" t="s">
        <v>2380</v>
      </c>
      <c r="AL14" s="216" t="s">
        <v>232</v>
      </c>
      <c r="AM14" s="216" t="s">
        <v>2381</v>
      </c>
      <c r="AN14" s="216" t="s">
        <v>234</v>
      </c>
      <c r="AO14" s="216" t="s">
        <v>338</v>
      </c>
      <c r="AP14" s="211" t="s">
        <v>786</v>
      </c>
      <c r="AQ14" s="211" t="s">
        <v>787</v>
      </c>
      <c r="AR14" s="211" t="s">
        <v>2377</v>
      </c>
      <c r="AS14" s="211" t="s">
        <v>2376</v>
      </c>
      <c r="AT14" s="211" t="s">
        <v>237</v>
      </c>
      <c r="AU14" s="212" t="s">
        <v>196</v>
      </c>
    </row>
    <row r="15" spans="3:47" ht="17.25" thickTop="1" thickBot="1">
      <c r="C15" s="324"/>
      <c r="D15" s="309" t="s">
        <v>224</v>
      </c>
      <c r="E15" s="63" t="s">
        <v>225</v>
      </c>
      <c r="F15" s="58" t="s">
        <v>224</v>
      </c>
      <c r="G15" s="148" t="s">
        <v>225</v>
      </c>
      <c r="H15" s="66" t="s">
        <v>224</v>
      </c>
      <c r="I15" s="148" t="s">
        <v>225</v>
      </c>
      <c r="J15" s="162" t="s">
        <v>224</v>
      </c>
      <c r="K15" s="148" t="s">
        <v>225</v>
      </c>
      <c r="L15" s="66" t="s">
        <v>224</v>
      </c>
      <c r="M15" s="148" t="s">
        <v>225</v>
      </c>
      <c r="N15" s="66" t="s">
        <v>224</v>
      </c>
      <c r="O15" s="148" t="s">
        <v>225</v>
      </c>
      <c r="P15" s="66" t="s">
        <v>224</v>
      </c>
      <c r="Q15" s="148" t="s">
        <v>225</v>
      </c>
      <c r="R15" s="66" t="s">
        <v>224</v>
      </c>
      <c r="S15" s="148" t="s">
        <v>225</v>
      </c>
      <c r="T15" s="66" t="s">
        <v>224</v>
      </c>
      <c r="U15" s="148" t="s">
        <v>225</v>
      </c>
      <c r="V15" s="66" t="s">
        <v>224</v>
      </c>
      <c r="W15" s="148" t="s">
        <v>225</v>
      </c>
      <c r="X15" s="66" t="s">
        <v>224</v>
      </c>
      <c r="Y15" s="148" t="s">
        <v>225</v>
      </c>
      <c r="Z15" s="66" t="s">
        <v>224</v>
      </c>
      <c r="AA15" s="148" t="s">
        <v>225</v>
      </c>
      <c r="AB15" s="66" t="s">
        <v>224</v>
      </c>
      <c r="AC15" s="148" t="s">
        <v>225</v>
      </c>
      <c r="AD15" s="66" t="s">
        <v>224</v>
      </c>
      <c r="AE15" s="154" t="s">
        <v>225</v>
      </c>
      <c r="AG15" s="201" t="s">
        <v>348</v>
      </c>
      <c r="AH15" s="222">
        <f>+(F16)</f>
        <v>4000000</v>
      </c>
      <c r="AI15" s="347">
        <f>+(H16)</f>
        <v>0</v>
      </c>
      <c r="AJ15" s="347">
        <f>+(J16)</f>
        <v>0</v>
      </c>
      <c r="AK15" s="347">
        <f>+(L16)</f>
        <v>0</v>
      </c>
      <c r="AL15" s="347">
        <f>+(N16)</f>
        <v>0</v>
      </c>
      <c r="AM15" s="347">
        <f>+(P16)</f>
        <v>0</v>
      </c>
      <c r="AN15" s="347">
        <f>+(R16)</f>
        <v>0</v>
      </c>
      <c r="AO15" s="347">
        <f>+(T16)</f>
        <v>0</v>
      </c>
      <c r="AP15" s="347">
        <f>+(V16)</f>
        <v>0</v>
      </c>
      <c r="AQ15" s="347">
        <f>+(X16)</f>
        <v>0</v>
      </c>
      <c r="AR15" s="347">
        <f>+(Z16)</f>
        <v>0</v>
      </c>
      <c r="AS15" s="347">
        <f>+(AB16)</f>
        <v>0</v>
      </c>
      <c r="AT15" s="348">
        <f>+(AD16)</f>
        <v>0</v>
      </c>
      <c r="AU15" s="349">
        <f>SUM(AH15:AT15)</f>
        <v>4000000</v>
      </c>
    </row>
    <row r="16" spans="3:47" ht="17.25" thickTop="1" thickBot="1">
      <c r="C16" s="325" t="s">
        <v>218</v>
      </c>
      <c r="D16" s="310">
        <f>+F16+H16+J16+L16+N16+P16+R16+T16+V16+X16+Z16+AB16+AD16</f>
        <v>4000000</v>
      </c>
      <c r="E16" s="89">
        <f>+D16/$D$16</f>
        <v>1</v>
      </c>
      <c r="F16" s="232">
        <f>'What if Sales-mix'!C22</f>
        <v>4000000</v>
      </c>
      <c r="G16" s="77">
        <f>+F16/$F$16</f>
        <v>1</v>
      </c>
      <c r="H16" s="232">
        <f>'What if Sales-mix'!D22</f>
        <v>0</v>
      </c>
      <c r="I16" s="77" t="e">
        <f>+H16/$H$16</f>
        <v>#DIV/0!</v>
      </c>
      <c r="J16" s="232">
        <f>'What if Sales-mix'!E22</f>
        <v>0</v>
      </c>
      <c r="K16" s="77" t="e">
        <f>+J16/$J$16</f>
        <v>#DIV/0!</v>
      </c>
      <c r="L16" s="232">
        <f>'What if Sales-mix'!F22</f>
        <v>0</v>
      </c>
      <c r="M16" s="77" t="e">
        <f>+L16/$L$16</f>
        <v>#DIV/0!</v>
      </c>
      <c r="N16" s="232">
        <f>'What if Sales-mix'!G22</f>
        <v>0</v>
      </c>
      <c r="O16" s="77" t="e">
        <f>+N16/$N$16</f>
        <v>#DIV/0!</v>
      </c>
      <c r="P16" s="232">
        <f>'What if Sales-mix'!H22</f>
        <v>0</v>
      </c>
      <c r="Q16" s="77" t="e">
        <f>+P16/$P$16</f>
        <v>#DIV/0!</v>
      </c>
      <c r="R16" s="232">
        <f>'What if Sales-mix'!I22</f>
        <v>0</v>
      </c>
      <c r="S16" s="77" t="e">
        <f>+R16/$R$16</f>
        <v>#DIV/0!</v>
      </c>
      <c r="T16" s="232">
        <f>'What if Sales-mix'!J22</f>
        <v>0</v>
      </c>
      <c r="U16" s="77" t="e">
        <f>+T16/$T$16</f>
        <v>#DIV/0!</v>
      </c>
      <c r="V16" s="232">
        <f>'What if Sales-mix'!K22</f>
        <v>0</v>
      </c>
      <c r="W16" s="77" t="e">
        <f>+V16/$V$16</f>
        <v>#DIV/0!</v>
      </c>
      <c r="X16" s="232">
        <f>'What if Sales-mix'!L22</f>
        <v>0</v>
      </c>
      <c r="Y16" s="77" t="e">
        <f>+X16/$X$16</f>
        <v>#DIV/0!</v>
      </c>
      <c r="Z16" s="232">
        <f>'What if Sales-mix'!M22</f>
        <v>0</v>
      </c>
      <c r="AA16" s="77" t="e">
        <f>+Z16/$Z$16</f>
        <v>#DIV/0!</v>
      </c>
      <c r="AB16" s="232">
        <f>'What if Sales-mix'!N22</f>
        <v>0</v>
      </c>
      <c r="AC16" s="77" t="e">
        <f>+AB16/$AB$16</f>
        <v>#DIV/0!</v>
      </c>
      <c r="AD16" s="232">
        <f>'What if Sales-mix'!O22</f>
        <v>0</v>
      </c>
      <c r="AE16" s="155" t="e">
        <f>+AD16/$AD$16</f>
        <v>#DIV/0!</v>
      </c>
      <c r="AG16" s="353" t="s">
        <v>337</v>
      </c>
      <c r="AH16" s="351">
        <f>+AH15/$AU$15</f>
        <v>1</v>
      </c>
      <c r="AI16" s="396">
        <f t="shared" ref="AI16:AT16" si="0">+AI15/$AU$15</f>
        <v>0</v>
      </c>
      <c r="AJ16" s="396">
        <f t="shared" si="0"/>
        <v>0</v>
      </c>
      <c r="AK16" s="396">
        <f t="shared" si="0"/>
        <v>0</v>
      </c>
      <c r="AL16" s="396">
        <f t="shared" si="0"/>
        <v>0</v>
      </c>
      <c r="AM16" s="396">
        <f t="shared" si="0"/>
        <v>0</v>
      </c>
      <c r="AN16" s="396">
        <f t="shared" si="0"/>
        <v>0</v>
      </c>
      <c r="AO16" s="396">
        <f t="shared" si="0"/>
        <v>0</v>
      </c>
      <c r="AP16" s="396">
        <f t="shared" si="0"/>
        <v>0</v>
      </c>
      <c r="AQ16" s="396">
        <f t="shared" si="0"/>
        <v>0</v>
      </c>
      <c r="AR16" s="396">
        <f t="shared" si="0"/>
        <v>0</v>
      </c>
      <c r="AS16" s="396">
        <f t="shared" si="0"/>
        <v>0</v>
      </c>
      <c r="AT16" s="399">
        <f t="shared" si="0"/>
        <v>0</v>
      </c>
      <c r="AU16" s="213">
        <f>+AU15/AU15</f>
        <v>1</v>
      </c>
    </row>
    <row r="17" spans="3:47" ht="15.75" thickTop="1">
      <c r="C17" s="324"/>
      <c r="D17" s="311"/>
      <c r="E17" s="64"/>
      <c r="F17" s="231"/>
      <c r="G17" s="77"/>
      <c r="H17" s="233"/>
      <c r="I17" s="77"/>
      <c r="J17" s="163"/>
      <c r="K17" s="77"/>
      <c r="L17" s="67"/>
      <c r="M17" s="77"/>
      <c r="N17" s="67"/>
      <c r="O17" s="77"/>
      <c r="P17" s="67"/>
      <c r="Q17" s="77"/>
      <c r="R17" s="67"/>
      <c r="S17" s="77"/>
      <c r="T17" s="82"/>
      <c r="U17" s="77"/>
      <c r="V17" s="233"/>
      <c r="W17" s="77"/>
      <c r="X17" s="67"/>
      <c r="Y17" s="77"/>
      <c r="Z17" s="67"/>
      <c r="AA17" s="77"/>
      <c r="AB17" s="67"/>
      <c r="AC17" s="77"/>
      <c r="AD17" s="67"/>
      <c r="AE17" s="155"/>
      <c r="AG17" s="203" t="s">
        <v>349</v>
      </c>
      <c r="AH17" s="350">
        <f>+(G$33)</f>
        <v>1</v>
      </c>
      <c r="AI17" s="397" t="e">
        <f>+(I$33)</f>
        <v>#DIV/0!</v>
      </c>
      <c r="AJ17" s="397" t="e">
        <f>+(K$33)</f>
        <v>#DIV/0!</v>
      </c>
      <c r="AK17" s="397" t="e">
        <f>+(M$33)</f>
        <v>#DIV/0!</v>
      </c>
      <c r="AL17" s="397" t="e">
        <f>+(O$33)</f>
        <v>#DIV/0!</v>
      </c>
      <c r="AM17" s="397" t="e">
        <f>+(Q$33)</f>
        <v>#DIV/0!</v>
      </c>
      <c r="AN17" s="397" t="e">
        <f>+(S$33)</f>
        <v>#DIV/0!</v>
      </c>
      <c r="AO17" s="397" t="e">
        <f>+(U$33)</f>
        <v>#DIV/0!</v>
      </c>
      <c r="AP17" s="397" t="e">
        <f>+(W$33)</f>
        <v>#DIV/0!</v>
      </c>
      <c r="AQ17" s="397" t="e">
        <f>+(Y$33)</f>
        <v>#DIV/0!</v>
      </c>
      <c r="AR17" s="397" t="e">
        <f>+(AA$33)</f>
        <v>#DIV/0!</v>
      </c>
      <c r="AS17" s="397" t="e">
        <f>+(AC$33)</f>
        <v>#DIV/0!</v>
      </c>
      <c r="AT17" s="400" t="e">
        <f>+(AE$33)</f>
        <v>#DIV/0!</v>
      </c>
      <c r="AU17" s="214" t="e">
        <f>+AU18/AU15</f>
        <v>#DIV/0!</v>
      </c>
    </row>
    <row r="18" spans="3:47" ht="15.75">
      <c r="C18" s="326" t="s">
        <v>220</v>
      </c>
      <c r="D18" s="311"/>
      <c r="E18" s="64"/>
      <c r="F18" s="231"/>
      <c r="G18" s="77"/>
      <c r="H18" s="233"/>
      <c r="I18" s="77"/>
      <c r="J18" s="163"/>
      <c r="K18" s="77"/>
      <c r="L18" s="67"/>
      <c r="M18" s="77"/>
      <c r="N18" s="67"/>
      <c r="O18" s="77"/>
      <c r="P18" s="67"/>
      <c r="Q18" s="77"/>
      <c r="R18" s="67"/>
      <c r="S18" s="77"/>
      <c r="T18" s="82"/>
      <c r="U18" s="77"/>
      <c r="V18" s="233"/>
      <c r="W18" s="77"/>
      <c r="X18" s="67"/>
      <c r="Y18" s="77"/>
      <c r="Z18" s="67"/>
      <c r="AA18" s="77"/>
      <c r="AB18" s="67"/>
      <c r="AC18" s="77"/>
      <c r="AD18" s="67"/>
      <c r="AE18" s="155"/>
      <c r="AG18" s="202" t="s">
        <v>350</v>
      </c>
      <c r="AH18" s="272">
        <f t="shared" ref="AH18:AT18" si="1">+AH15*AH17</f>
        <v>4000000</v>
      </c>
      <c r="AI18" s="273" t="e">
        <f t="shared" si="1"/>
        <v>#DIV/0!</v>
      </c>
      <c r="AJ18" s="273" t="e">
        <f t="shared" si="1"/>
        <v>#DIV/0!</v>
      </c>
      <c r="AK18" s="273" t="e">
        <f t="shared" si="1"/>
        <v>#DIV/0!</v>
      </c>
      <c r="AL18" s="273" t="e">
        <f t="shared" si="1"/>
        <v>#DIV/0!</v>
      </c>
      <c r="AM18" s="273" t="e">
        <f t="shared" si="1"/>
        <v>#DIV/0!</v>
      </c>
      <c r="AN18" s="273" t="e">
        <f t="shared" si="1"/>
        <v>#DIV/0!</v>
      </c>
      <c r="AO18" s="273" t="e">
        <f t="shared" si="1"/>
        <v>#DIV/0!</v>
      </c>
      <c r="AP18" s="273" t="e">
        <f t="shared" si="1"/>
        <v>#DIV/0!</v>
      </c>
      <c r="AQ18" s="273" t="e">
        <f t="shared" si="1"/>
        <v>#DIV/0!</v>
      </c>
      <c r="AR18" s="273" t="e">
        <f t="shared" si="1"/>
        <v>#DIV/0!</v>
      </c>
      <c r="AS18" s="273" t="e">
        <f t="shared" si="1"/>
        <v>#DIV/0!</v>
      </c>
      <c r="AT18" s="274" t="e">
        <f t="shared" si="1"/>
        <v>#DIV/0!</v>
      </c>
      <c r="AU18" s="275" t="e">
        <f>SUM(AH18:AT18)</f>
        <v>#DIV/0!</v>
      </c>
    </row>
    <row r="19" spans="3:47" ht="15.75" thickBot="1">
      <c r="C19" s="327" t="s">
        <v>1592</v>
      </c>
      <c r="D19" s="311">
        <f t="shared" ref="D19:D30" si="2">+F19+H19+J19+L19+N19+P19+R19+T19+V19+X19+Z19+AB19+AD19</f>
        <v>0</v>
      </c>
      <c r="E19" s="89">
        <f>+D19/$D$16</f>
        <v>0</v>
      </c>
      <c r="F19" s="232">
        <f>+G19*$F$16</f>
        <v>0</v>
      </c>
      <c r="G19" s="220">
        <v>0</v>
      </c>
      <c r="H19" s="234">
        <f>+I19*$H$16</f>
        <v>0</v>
      </c>
      <c r="I19" s="220">
        <v>0</v>
      </c>
      <c r="J19" s="225">
        <f t="shared" ref="J19:J30" si="3">+K19*$J$16</f>
        <v>0</v>
      </c>
      <c r="K19" s="220">
        <v>0</v>
      </c>
      <c r="L19" s="225">
        <f>+$L$16*M19</f>
        <v>0</v>
      </c>
      <c r="M19" s="220">
        <v>0</v>
      </c>
      <c r="N19" s="225">
        <f>+O19*$N$16</f>
        <v>0</v>
      </c>
      <c r="O19" s="220">
        <v>0</v>
      </c>
      <c r="P19" s="147">
        <f>+Q19*$P$16</f>
        <v>0</v>
      </c>
      <c r="Q19" s="220">
        <v>0</v>
      </c>
      <c r="R19" s="225">
        <f>+S19*$R$16</f>
        <v>0</v>
      </c>
      <c r="S19" s="220">
        <v>0</v>
      </c>
      <c r="T19" s="253">
        <f>+U19*$T$16</f>
        <v>0</v>
      </c>
      <c r="U19" s="220">
        <v>0</v>
      </c>
      <c r="V19" s="225">
        <f>+W19*$V$16</f>
        <v>0</v>
      </c>
      <c r="W19" s="220">
        <v>0</v>
      </c>
      <c r="X19" s="147">
        <f>+Y19*$X$16</f>
        <v>0</v>
      </c>
      <c r="Y19" s="220">
        <v>1E-4</v>
      </c>
      <c r="Z19" s="921">
        <f>+AA19*$Z$16</f>
        <v>0</v>
      </c>
      <c r="AA19" s="220">
        <v>0</v>
      </c>
      <c r="AB19" s="921">
        <f>+AC19*$AB$16</f>
        <v>0</v>
      </c>
      <c r="AC19" s="220">
        <v>0</v>
      </c>
      <c r="AD19" s="225">
        <f>+AE19*$AD$16</f>
        <v>0</v>
      </c>
      <c r="AE19" s="220">
        <v>1E-4</v>
      </c>
      <c r="AF19" s="67"/>
      <c r="AG19" s="355" t="s">
        <v>351</v>
      </c>
      <c r="AH19" s="206">
        <f>+(AH20/AH15)</f>
        <v>0.25</v>
      </c>
      <c r="AI19" s="421" t="e">
        <f t="shared" ref="AI19:AU19" si="4">+(AI20/AI15)</f>
        <v>#DIV/0!</v>
      </c>
      <c r="AJ19" s="206" t="e">
        <f t="shared" si="4"/>
        <v>#DIV/0!</v>
      </c>
      <c r="AK19" s="421" t="e">
        <f t="shared" si="4"/>
        <v>#DIV/0!</v>
      </c>
      <c r="AL19" s="206" t="e">
        <f t="shared" si="4"/>
        <v>#DIV/0!</v>
      </c>
      <c r="AM19" s="421" t="e">
        <f t="shared" si="4"/>
        <v>#DIV/0!</v>
      </c>
      <c r="AN19" s="206" t="e">
        <f t="shared" si="4"/>
        <v>#DIV/0!</v>
      </c>
      <c r="AO19" s="421" t="e">
        <f t="shared" si="4"/>
        <v>#DIV/0!</v>
      </c>
      <c r="AP19" s="206" t="e">
        <f t="shared" si="4"/>
        <v>#DIV/0!</v>
      </c>
      <c r="AQ19" s="421" t="e">
        <f t="shared" si="4"/>
        <v>#DIV/0!</v>
      </c>
      <c r="AR19" s="206" t="e">
        <f t="shared" si="4"/>
        <v>#DIV/0!</v>
      </c>
      <c r="AS19" s="421" t="e">
        <f t="shared" si="4"/>
        <v>#DIV/0!</v>
      </c>
      <c r="AT19" s="206" t="e">
        <f t="shared" si="4"/>
        <v>#DIV/0!</v>
      </c>
      <c r="AU19" s="422">
        <f t="shared" si="4"/>
        <v>0.25</v>
      </c>
    </row>
    <row r="20" spans="3:47" ht="16.5" thickTop="1" thickBot="1">
      <c r="C20" s="327" t="s">
        <v>209</v>
      </c>
      <c r="D20" s="311">
        <f t="shared" si="2"/>
        <v>0</v>
      </c>
      <c r="E20" s="89">
        <f t="shared" ref="E20:E30" si="5">+D20/$D$16</f>
        <v>0</v>
      </c>
      <c r="F20" s="232">
        <f t="shared" ref="F20:F30" si="6">+G20*$F$16</f>
        <v>0</v>
      </c>
      <c r="G20" s="220">
        <v>0</v>
      </c>
      <c r="H20" s="234">
        <f t="shared" ref="H20:H30" si="7">+I20*$H$16</f>
        <v>0</v>
      </c>
      <c r="I20" s="220">
        <v>0</v>
      </c>
      <c r="J20" s="225">
        <f t="shared" si="3"/>
        <v>0</v>
      </c>
      <c r="K20" s="220">
        <v>0</v>
      </c>
      <c r="L20" s="225">
        <f t="shared" ref="L20:L30" si="8">+M20*$L$16</f>
        <v>0</v>
      </c>
      <c r="M20" s="220">
        <v>0</v>
      </c>
      <c r="N20" s="253">
        <f t="shared" ref="N20:N30" si="9">+O20*$N$16</f>
        <v>0</v>
      </c>
      <c r="O20" s="220">
        <v>0</v>
      </c>
      <c r="P20" s="147">
        <f t="shared" ref="P20:P30" si="10">+Q20*$P$16</f>
        <v>0</v>
      </c>
      <c r="Q20" s="220">
        <v>0</v>
      </c>
      <c r="R20" s="225">
        <f t="shared" ref="R20:R30" si="11">+S20*$R$16</f>
        <v>0</v>
      </c>
      <c r="S20" s="220">
        <v>0</v>
      </c>
      <c r="T20" s="253">
        <f t="shared" ref="T20:T30" si="12">+U20*$T$16</f>
        <v>0</v>
      </c>
      <c r="U20" s="220">
        <v>0</v>
      </c>
      <c r="V20" s="225">
        <f t="shared" ref="V20:V30" si="13">+W20*$V$16</f>
        <v>0</v>
      </c>
      <c r="W20" s="220">
        <v>0</v>
      </c>
      <c r="X20" s="147">
        <f t="shared" ref="X20:X30" si="14">+Y20*$X$16</f>
        <v>0</v>
      </c>
      <c r="Y20" s="220">
        <v>0</v>
      </c>
      <c r="Z20" s="921">
        <f t="shared" ref="Z20:Z30" si="15">+AA20*$Z$16</f>
        <v>0</v>
      </c>
      <c r="AA20" s="220">
        <v>0</v>
      </c>
      <c r="AB20" s="921">
        <f t="shared" ref="AB20:AB30" si="16">+AC20*$AB$16</f>
        <v>0</v>
      </c>
      <c r="AC20" s="220">
        <v>0</v>
      </c>
      <c r="AD20" s="225">
        <f t="shared" ref="AD20:AD30" si="17">+AE20*$AD$16</f>
        <v>0</v>
      </c>
      <c r="AE20" s="220">
        <v>0</v>
      </c>
      <c r="AF20" s="67"/>
      <c r="AG20" s="354" t="s">
        <v>352</v>
      </c>
      <c r="AH20" s="222">
        <f>+(F124)</f>
        <v>1000000</v>
      </c>
      <c r="AI20" s="356">
        <f>+(H124)</f>
        <v>0</v>
      </c>
      <c r="AJ20" s="356">
        <f>+(J124)</f>
        <v>0</v>
      </c>
      <c r="AK20" s="398">
        <f>+(L124)</f>
        <v>0</v>
      </c>
      <c r="AL20" s="398">
        <f>+(N124)</f>
        <v>0</v>
      </c>
      <c r="AM20" s="398">
        <f>+(P124)</f>
        <v>0</v>
      </c>
      <c r="AN20" s="398">
        <f>+(R124)</f>
        <v>0</v>
      </c>
      <c r="AO20" s="398">
        <f>+(T124)</f>
        <v>0</v>
      </c>
      <c r="AP20" s="398">
        <f>+(V124)</f>
        <v>0</v>
      </c>
      <c r="AQ20" s="398">
        <f>+(X124)</f>
        <v>0</v>
      </c>
      <c r="AR20" s="398">
        <f>+(Z124)</f>
        <v>0</v>
      </c>
      <c r="AS20" s="398">
        <f>+(AB124)</f>
        <v>0</v>
      </c>
      <c r="AT20" s="401">
        <f>+(AD124)</f>
        <v>0</v>
      </c>
      <c r="AU20" s="358">
        <f>SUM(AH20:AT20)</f>
        <v>1000000</v>
      </c>
    </row>
    <row r="21" spans="3:47">
      <c r="C21" s="327" t="s">
        <v>210</v>
      </c>
      <c r="D21" s="311">
        <f t="shared" si="2"/>
        <v>0</v>
      </c>
      <c r="E21" s="89">
        <f t="shared" si="5"/>
        <v>0</v>
      </c>
      <c r="F21" s="232">
        <f t="shared" si="6"/>
        <v>0</v>
      </c>
      <c r="G21" s="220">
        <v>0</v>
      </c>
      <c r="H21" s="234">
        <f t="shared" si="7"/>
        <v>0</v>
      </c>
      <c r="I21" s="220">
        <v>0</v>
      </c>
      <c r="J21" s="225">
        <f t="shared" si="3"/>
        <v>0</v>
      </c>
      <c r="K21" s="220">
        <v>0</v>
      </c>
      <c r="L21" s="225">
        <f t="shared" si="8"/>
        <v>0</v>
      </c>
      <c r="M21" s="220">
        <v>0</v>
      </c>
      <c r="N21" s="253">
        <f t="shared" si="9"/>
        <v>0</v>
      </c>
      <c r="O21" s="220">
        <v>0</v>
      </c>
      <c r="P21" s="147">
        <f t="shared" si="10"/>
        <v>0</v>
      </c>
      <c r="Q21" s="220">
        <v>0</v>
      </c>
      <c r="R21" s="225">
        <f t="shared" si="11"/>
        <v>0</v>
      </c>
      <c r="S21" s="220">
        <v>0</v>
      </c>
      <c r="T21" s="253">
        <f t="shared" si="12"/>
        <v>0</v>
      </c>
      <c r="U21" s="220">
        <v>0</v>
      </c>
      <c r="V21" s="225">
        <f t="shared" si="13"/>
        <v>0</v>
      </c>
      <c r="W21" s="220">
        <v>0</v>
      </c>
      <c r="X21" s="147">
        <f t="shared" si="14"/>
        <v>0</v>
      </c>
      <c r="Y21" s="220">
        <v>0</v>
      </c>
      <c r="Z21" s="921">
        <f t="shared" si="15"/>
        <v>0</v>
      </c>
      <c r="AA21" s="220">
        <v>0</v>
      </c>
      <c r="AB21" s="921">
        <f t="shared" si="16"/>
        <v>0</v>
      </c>
      <c r="AC21" s="220">
        <v>0</v>
      </c>
      <c r="AD21" s="225">
        <f t="shared" si="17"/>
        <v>0</v>
      </c>
      <c r="AE21" s="220">
        <v>0</v>
      </c>
      <c r="AF21" s="67"/>
      <c r="AG21" s="197" t="s">
        <v>358</v>
      </c>
      <c r="AH21" s="362">
        <f>+(F41+F42+F44+F45+F46+F51+F52+F56+F57+F64+F65+F66+F67+F69+F77+F78+F79+F83+F84+F91+F92+F93+F99+F100+F102+F104+F105+F106+F107+F110+F111+F112+F113+F116+F117+F118+F119+F120+F121)</f>
        <v>1000000</v>
      </c>
      <c r="AI21" s="423">
        <f>+(H41+H42+H44+H45+H46+H51+H52+H56+H57+H64+H65+H66+H67+H69+H77+H78+H79+H83+H84+H91+H92+H93+H99+H100+H102+H104+H105+H106+H107+H110+H111+H112+H113+H116+H117+H118+H119+H120+H121)</f>
        <v>0</v>
      </c>
      <c r="AJ21" s="362">
        <f>+(J41+J42+J44+J45+J46+J51+J52+J56+J57+J64+J65+J66+J67+J69+J77+J78+J79+J83+J84+J91+J92+J93+J99+J100+J102+J104+J105+J106+J107+J110+J111+J112+J113+J116+J117+J118+J119+J120+J121)</f>
        <v>0</v>
      </c>
      <c r="AK21" s="423">
        <f>+(L41+L42+L44+L45+L46+L51+L52+L56+L57+L64+L65+L66+L67+L69+L77+L78+L79+L83+L84+L91+L92+L93+L99+L100+L102+L104+L105+L106+L107+L110+L111+L112+L113+L116+L117+L118+L119+L120+L121)</f>
        <v>0</v>
      </c>
      <c r="AL21" s="362">
        <f>+(N41+N42+N44+N45+N46+N51+N52+N56+N57+N64+N65+N66+N67+N69+N77+N78+N79+N83+N84+N91+N92+N93+N99+N100+N102+N104+N105+N106+N107+N110+N111+N112+N113+N116+N117+N118+N119+N120+N121)</f>
        <v>0</v>
      </c>
      <c r="AM21" s="423">
        <f>+(P41+P42+P44+P45+P46+P51+P52+P56+P57+P64+P65+P66+P67+P69+P77+P78+P79+P83+P84+P91+P92+P93+P99+P100+P102+P104+P105+P106+P107+P110+P111+P112+P113+P116+P117+P118+P119+P120+P121)</f>
        <v>0</v>
      </c>
      <c r="AN21" s="362">
        <f>+(R41+R42+R44+R45+R46+R51+R52+R56+R57+R64+R65+R66+R67+R69+R77+R78+R79+R83+R84+R91+R92+R93+R99+R100+R102+R104+R105+R106+R107+R110+R111+R112+R113+R116+R117+R118+R119+R120+R121)</f>
        <v>0</v>
      </c>
      <c r="AO21" s="423">
        <f>+(T41+T42+T44+T45+T46+T51+T52+T56+T57+T64+T65+T66+T67+T69+T77+T78+T79+T83+T84+T91+T92+T93+T99+T100+T102+T104+T105+T106+T107+T110+T111+T112+T113+T116+T117+T118+T119+T120+T121)</f>
        <v>0</v>
      </c>
      <c r="AP21" s="362">
        <f>+(V41+V42+V44+V45+V46+V51+V52+V56+V57+V64+V65+V66+V67+V69+V77+V78+V79+V83+V84+V91+V92+V93+V99+V100+V102+V104+V105+V106+V107+V110+V111+V112+V113+V116+V117+V118+V119+V120+V121)</f>
        <v>0</v>
      </c>
      <c r="AQ21" s="423">
        <f>+(X41+X42+X44+X45+X46+X51+X52+X56+X57+X64+X65+X66+X67+X69+X77+X78+X79+X83+X84+X91+X92+X93+X99+X100+X102+X104+X105+X106+X107+X110+X111+X112+X113+X116+X117+X118+X119+X120+X121)</f>
        <v>0</v>
      </c>
      <c r="AR21" s="362">
        <f>+(Z41+Z42+Z44+Z45+Z46+Z51+Z52+Z56+Z57+Z64+Z65+Z66+Z67+Z69+Z77+Z78+Z79+Z83+Z84+Z91+Z92+Z93+Z99+Z100+Z102+Z104+Z105+Z106+Z107+Z110+Z111+Z112+Z113+Z116+Z117+Z118+Z119+Z120+Z121)</f>
        <v>0</v>
      </c>
      <c r="AS21" s="423">
        <f>+(AB41+AB42+AB44+AB45+AB46+AB51+AB52+AB56+AB57+AB64+AB65+AB66+AB67+AB69+AB77+AB78+AB79+AB83+AB84+AB91+AB92+AB93+AB99+AB100+AB102+AB104+AB105+AB106+AB107+AB110+AB111+AB112+AB113+AB116+AB117+AB118+AB119+AB120+AB121)</f>
        <v>0</v>
      </c>
      <c r="AT21" s="362">
        <f>+(AD41+AD42+AD44+AD45+AD46+AD51+AD52+AD56+AD57+AD64+AD65+AD66+AD67+AD69+AD77+AD78+AD79+AD83+AD84+AD91+AD92+AD93+AD99+AD100+AD102+AD104+AD105+AD106+AD107+AD110+AD111+AD112+AD113+AD116+AD117+AD118+AD119+AD120+AD121)</f>
        <v>0</v>
      </c>
      <c r="AU21" s="364">
        <f>SUM(AH21:AT21)</f>
        <v>1000000</v>
      </c>
    </row>
    <row r="22" spans="3:47">
      <c r="C22" s="327" t="s">
        <v>221</v>
      </c>
      <c r="D22" s="311">
        <f t="shared" si="2"/>
        <v>0</v>
      </c>
      <c r="E22" s="89">
        <f t="shared" si="5"/>
        <v>0</v>
      </c>
      <c r="F22" s="232">
        <f t="shared" si="6"/>
        <v>0</v>
      </c>
      <c r="G22" s="220">
        <v>0</v>
      </c>
      <c r="H22" s="234">
        <f t="shared" si="7"/>
        <v>0</v>
      </c>
      <c r="I22" s="220">
        <v>0</v>
      </c>
      <c r="J22" s="225">
        <f t="shared" si="3"/>
        <v>0</v>
      </c>
      <c r="K22" s="220">
        <v>0</v>
      </c>
      <c r="L22" s="225">
        <f t="shared" si="8"/>
        <v>0</v>
      </c>
      <c r="M22" s="220">
        <v>0</v>
      </c>
      <c r="N22" s="253">
        <f t="shared" si="9"/>
        <v>0</v>
      </c>
      <c r="O22" s="220">
        <v>0</v>
      </c>
      <c r="P22" s="147">
        <f t="shared" si="10"/>
        <v>0</v>
      </c>
      <c r="Q22" s="220">
        <v>0</v>
      </c>
      <c r="R22" s="225">
        <f t="shared" si="11"/>
        <v>0</v>
      </c>
      <c r="S22" s="220">
        <v>0</v>
      </c>
      <c r="T22" s="253">
        <f t="shared" si="12"/>
        <v>0</v>
      </c>
      <c r="U22" s="220">
        <v>0</v>
      </c>
      <c r="V22" s="225">
        <f t="shared" si="13"/>
        <v>0</v>
      </c>
      <c r="W22" s="220">
        <v>0.09</v>
      </c>
      <c r="X22" s="147">
        <f t="shared" si="14"/>
        <v>0</v>
      </c>
      <c r="Y22" s="220">
        <v>0</v>
      </c>
      <c r="Z22" s="921">
        <f t="shared" si="15"/>
        <v>0</v>
      </c>
      <c r="AA22" s="220">
        <v>0</v>
      </c>
      <c r="AB22" s="921">
        <f t="shared" si="16"/>
        <v>0</v>
      </c>
      <c r="AC22" s="220">
        <v>0</v>
      </c>
      <c r="AD22" s="225">
        <f t="shared" si="17"/>
        <v>0</v>
      </c>
      <c r="AE22" s="220">
        <v>0</v>
      </c>
      <c r="AF22" s="67"/>
      <c r="AG22" s="198" t="s">
        <v>359</v>
      </c>
      <c r="AH22" s="352">
        <f>+(AH21/AH15)</f>
        <v>0.25</v>
      </c>
      <c r="AI22" s="424" t="e">
        <f t="shared" ref="AI22:AU22" si="18">+(AI21/AI15)</f>
        <v>#DIV/0!</v>
      </c>
      <c r="AJ22" s="352" t="e">
        <f t="shared" si="18"/>
        <v>#DIV/0!</v>
      </c>
      <c r="AK22" s="424" t="e">
        <f t="shared" si="18"/>
        <v>#DIV/0!</v>
      </c>
      <c r="AL22" s="352" t="e">
        <f t="shared" si="18"/>
        <v>#DIV/0!</v>
      </c>
      <c r="AM22" s="424" t="e">
        <f t="shared" si="18"/>
        <v>#DIV/0!</v>
      </c>
      <c r="AN22" s="352" t="e">
        <f t="shared" si="18"/>
        <v>#DIV/0!</v>
      </c>
      <c r="AO22" s="424" t="e">
        <f t="shared" si="18"/>
        <v>#DIV/0!</v>
      </c>
      <c r="AP22" s="352" t="e">
        <f t="shared" si="18"/>
        <v>#DIV/0!</v>
      </c>
      <c r="AQ22" s="424" t="e">
        <f t="shared" si="18"/>
        <v>#DIV/0!</v>
      </c>
      <c r="AR22" s="352" t="e">
        <f t="shared" si="18"/>
        <v>#DIV/0!</v>
      </c>
      <c r="AS22" s="424" t="e">
        <f t="shared" si="18"/>
        <v>#DIV/0!</v>
      </c>
      <c r="AT22" s="352" t="e">
        <f t="shared" si="18"/>
        <v>#DIV/0!</v>
      </c>
      <c r="AU22" s="427">
        <f t="shared" si="18"/>
        <v>0.25</v>
      </c>
    </row>
    <row r="23" spans="3:47">
      <c r="C23" s="327" t="s">
        <v>211</v>
      </c>
      <c r="D23" s="311">
        <f t="shared" si="2"/>
        <v>0</v>
      </c>
      <c r="E23" s="89">
        <f t="shared" si="5"/>
        <v>0</v>
      </c>
      <c r="F23" s="232">
        <f t="shared" si="6"/>
        <v>0</v>
      </c>
      <c r="G23" s="220">
        <v>0</v>
      </c>
      <c r="H23" s="234">
        <f t="shared" si="7"/>
        <v>0</v>
      </c>
      <c r="I23" s="220">
        <v>0</v>
      </c>
      <c r="J23" s="225">
        <f t="shared" si="3"/>
        <v>0</v>
      </c>
      <c r="K23" s="220">
        <v>0</v>
      </c>
      <c r="L23" s="225">
        <f t="shared" si="8"/>
        <v>0</v>
      </c>
      <c r="M23" s="220">
        <v>0</v>
      </c>
      <c r="N23" s="253">
        <f t="shared" si="9"/>
        <v>0</v>
      </c>
      <c r="O23" s="220">
        <v>0</v>
      </c>
      <c r="P23" s="147">
        <f t="shared" si="10"/>
        <v>0</v>
      </c>
      <c r="Q23" s="220">
        <v>0</v>
      </c>
      <c r="R23" s="225">
        <f t="shared" si="11"/>
        <v>0</v>
      </c>
      <c r="S23" s="220">
        <v>0</v>
      </c>
      <c r="T23" s="253">
        <f t="shared" si="12"/>
        <v>0</v>
      </c>
      <c r="U23" s="220">
        <v>0</v>
      </c>
      <c r="V23" s="225">
        <f t="shared" si="13"/>
        <v>0</v>
      </c>
      <c r="W23" s="220">
        <v>0</v>
      </c>
      <c r="X23" s="147">
        <f t="shared" si="14"/>
        <v>0</v>
      </c>
      <c r="Y23" s="220">
        <v>0</v>
      </c>
      <c r="Z23" s="921">
        <f t="shared" si="15"/>
        <v>0</v>
      </c>
      <c r="AA23" s="220">
        <v>0</v>
      </c>
      <c r="AB23" s="921">
        <f t="shared" si="16"/>
        <v>0</v>
      </c>
      <c r="AC23" s="220">
        <v>0</v>
      </c>
      <c r="AD23" s="225">
        <f t="shared" si="17"/>
        <v>0</v>
      </c>
      <c r="AE23" s="220">
        <v>0</v>
      </c>
      <c r="AF23" s="67"/>
      <c r="AG23" s="198" t="s">
        <v>361</v>
      </c>
      <c r="AH23" s="272">
        <f>+(AH20-AH21)</f>
        <v>0</v>
      </c>
      <c r="AI23" s="274">
        <f t="shared" ref="AI23:AT23" si="19">+(AI20-AI21)</f>
        <v>0</v>
      </c>
      <c r="AJ23" s="272">
        <f t="shared" si="19"/>
        <v>0</v>
      </c>
      <c r="AK23" s="274">
        <f t="shared" si="19"/>
        <v>0</v>
      </c>
      <c r="AL23" s="272">
        <f t="shared" si="19"/>
        <v>0</v>
      </c>
      <c r="AM23" s="274">
        <f t="shared" si="19"/>
        <v>0</v>
      </c>
      <c r="AN23" s="272">
        <f t="shared" si="19"/>
        <v>0</v>
      </c>
      <c r="AO23" s="274">
        <f t="shared" si="19"/>
        <v>0</v>
      </c>
      <c r="AP23" s="272">
        <f t="shared" si="19"/>
        <v>0</v>
      </c>
      <c r="AQ23" s="274">
        <f t="shared" si="19"/>
        <v>0</v>
      </c>
      <c r="AR23" s="272">
        <f t="shared" si="19"/>
        <v>0</v>
      </c>
      <c r="AS23" s="274">
        <f t="shared" si="19"/>
        <v>0</v>
      </c>
      <c r="AT23" s="272">
        <f t="shared" si="19"/>
        <v>0</v>
      </c>
      <c r="AU23" s="275">
        <f>SUM(AH23:AT23)</f>
        <v>0</v>
      </c>
    </row>
    <row r="24" spans="3:47" ht="13.5" thickBot="1">
      <c r="C24" s="327" t="s">
        <v>212</v>
      </c>
      <c r="D24" s="311">
        <f t="shared" si="2"/>
        <v>0</v>
      </c>
      <c r="E24" s="89">
        <f t="shared" si="5"/>
        <v>0</v>
      </c>
      <c r="F24" s="232">
        <f t="shared" si="6"/>
        <v>0</v>
      </c>
      <c r="G24" s="220">
        <v>0</v>
      </c>
      <c r="H24" s="234">
        <f t="shared" si="7"/>
        <v>0</v>
      </c>
      <c r="I24" s="220">
        <v>0</v>
      </c>
      <c r="J24" s="225">
        <f t="shared" si="3"/>
        <v>0</v>
      </c>
      <c r="K24" s="220">
        <v>0</v>
      </c>
      <c r="L24" s="225">
        <f t="shared" si="8"/>
        <v>0</v>
      </c>
      <c r="M24" s="220">
        <v>0</v>
      </c>
      <c r="N24" s="253">
        <f t="shared" si="9"/>
        <v>0</v>
      </c>
      <c r="O24" s="220">
        <v>0</v>
      </c>
      <c r="P24" s="147">
        <f t="shared" si="10"/>
        <v>0</v>
      </c>
      <c r="Q24" s="220">
        <v>0</v>
      </c>
      <c r="R24" s="225">
        <f t="shared" si="11"/>
        <v>0</v>
      </c>
      <c r="S24" s="220">
        <v>0</v>
      </c>
      <c r="T24" s="253">
        <f t="shared" si="12"/>
        <v>0</v>
      </c>
      <c r="U24" s="220">
        <v>0</v>
      </c>
      <c r="V24" s="225">
        <f t="shared" si="13"/>
        <v>0</v>
      </c>
      <c r="W24" s="220">
        <v>0</v>
      </c>
      <c r="X24" s="147">
        <f t="shared" si="14"/>
        <v>0</v>
      </c>
      <c r="Y24" s="220">
        <v>0</v>
      </c>
      <c r="Z24" s="921">
        <f t="shared" si="15"/>
        <v>0</v>
      </c>
      <c r="AA24" s="220">
        <v>3.0000000000000001E-3</v>
      </c>
      <c r="AB24" s="921">
        <f t="shared" si="16"/>
        <v>0</v>
      </c>
      <c r="AC24" s="220">
        <v>0</v>
      </c>
      <c r="AD24" s="225">
        <f t="shared" si="17"/>
        <v>0</v>
      </c>
      <c r="AE24" s="220">
        <v>0</v>
      </c>
      <c r="AF24" s="67"/>
      <c r="AG24" s="199" t="s">
        <v>360</v>
      </c>
      <c r="AH24" s="366">
        <f>+(AH23/AH15)</f>
        <v>0</v>
      </c>
      <c r="AI24" s="425" t="e">
        <f t="shared" ref="AI24:AU24" si="20">+(AI23/AI15)</f>
        <v>#DIV/0!</v>
      </c>
      <c r="AJ24" s="366" t="e">
        <f t="shared" si="20"/>
        <v>#DIV/0!</v>
      </c>
      <c r="AK24" s="425" t="e">
        <f t="shared" si="20"/>
        <v>#DIV/0!</v>
      </c>
      <c r="AL24" s="366" t="e">
        <f t="shared" si="20"/>
        <v>#DIV/0!</v>
      </c>
      <c r="AM24" s="425" t="e">
        <f t="shared" si="20"/>
        <v>#DIV/0!</v>
      </c>
      <c r="AN24" s="366" t="e">
        <f t="shared" si="20"/>
        <v>#DIV/0!</v>
      </c>
      <c r="AO24" s="425" t="e">
        <f t="shared" si="20"/>
        <v>#DIV/0!</v>
      </c>
      <c r="AP24" s="366" t="e">
        <f t="shared" si="20"/>
        <v>#DIV/0!</v>
      </c>
      <c r="AQ24" s="425" t="e">
        <f t="shared" si="20"/>
        <v>#DIV/0!</v>
      </c>
      <c r="AR24" s="366" t="e">
        <f t="shared" si="20"/>
        <v>#DIV/0!</v>
      </c>
      <c r="AS24" s="425" t="e">
        <f t="shared" si="20"/>
        <v>#DIV/0!</v>
      </c>
      <c r="AT24" s="366" t="e">
        <f t="shared" si="20"/>
        <v>#DIV/0!</v>
      </c>
      <c r="AU24" s="428">
        <f t="shared" si="20"/>
        <v>0</v>
      </c>
    </row>
    <row r="25" spans="3:47" ht="15">
      <c r="C25" s="327" t="s">
        <v>1428</v>
      </c>
      <c r="D25" s="311">
        <f t="shared" si="2"/>
        <v>0</v>
      </c>
      <c r="E25" s="89">
        <f t="shared" si="5"/>
        <v>0</v>
      </c>
      <c r="F25" s="232">
        <f t="shared" si="6"/>
        <v>0</v>
      </c>
      <c r="G25" s="697">
        <v>0</v>
      </c>
      <c r="H25" s="234">
        <f t="shared" si="7"/>
        <v>0</v>
      </c>
      <c r="I25" s="220">
        <v>0</v>
      </c>
      <c r="J25" s="225">
        <f t="shared" si="3"/>
        <v>0</v>
      </c>
      <c r="K25" s="220">
        <v>0</v>
      </c>
      <c r="L25" s="225">
        <f t="shared" si="8"/>
        <v>0</v>
      </c>
      <c r="M25" s="220">
        <v>0</v>
      </c>
      <c r="N25" s="253">
        <f t="shared" si="9"/>
        <v>0</v>
      </c>
      <c r="O25" s="220">
        <v>0</v>
      </c>
      <c r="P25" s="147">
        <f t="shared" si="10"/>
        <v>0</v>
      </c>
      <c r="Q25" s="220">
        <v>0</v>
      </c>
      <c r="R25" s="225">
        <f t="shared" si="11"/>
        <v>0</v>
      </c>
      <c r="S25" s="220">
        <v>0</v>
      </c>
      <c r="T25" s="253">
        <f t="shared" si="12"/>
        <v>0</v>
      </c>
      <c r="U25" s="220">
        <v>0</v>
      </c>
      <c r="V25" s="225">
        <f t="shared" si="13"/>
        <v>0</v>
      </c>
      <c r="W25" s="220">
        <v>0</v>
      </c>
      <c r="X25" s="147">
        <f t="shared" si="14"/>
        <v>0</v>
      </c>
      <c r="Y25" s="220">
        <v>0</v>
      </c>
      <c r="Z25" s="921">
        <f t="shared" si="15"/>
        <v>0</v>
      </c>
      <c r="AA25" s="220">
        <v>0</v>
      </c>
      <c r="AB25" s="921">
        <f t="shared" si="16"/>
        <v>0</v>
      </c>
      <c r="AC25" s="220">
        <v>0</v>
      </c>
      <c r="AD25" s="225">
        <f t="shared" si="17"/>
        <v>0</v>
      </c>
      <c r="AE25" s="220">
        <v>0</v>
      </c>
      <c r="AF25" s="67"/>
      <c r="AG25" s="203" t="s">
        <v>342</v>
      </c>
      <c r="AH25" s="359">
        <f>+AH18-AH20</f>
        <v>3000000</v>
      </c>
      <c r="AI25" s="360" t="e">
        <f t="shared" ref="AI25:AU25" si="21">+AI18-AI20</f>
        <v>#DIV/0!</v>
      </c>
      <c r="AJ25" s="359" t="e">
        <f t="shared" si="21"/>
        <v>#DIV/0!</v>
      </c>
      <c r="AK25" s="360" t="e">
        <f t="shared" si="21"/>
        <v>#DIV/0!</v>
      </c>
      <c r="AL25" s="359" t="e">
        <f t="shared" si="21"/>
        <v>#DIV/0!</v>
      </c>
      <c r="AM25" s="360" t="e">
        <f t="shared" si="21"/>
        <v>#DIV/0!</v>
      </c>
      <c r="AN25" s="359" t="e">
        <f t="shared" si="21"/>
        <v>#DIV/0!</v>
      </c>
      <c r="AO25" s="360" t="e">
        <f t="shared" si="21"/>
        <v>#DIV/0!</v>
      </c>
      <c r="AP25" s="359" t="e">
        <f t="shared" si="21"/>
        <v>#DIV/0!</v>
      </c>
      <c r="AQ25" s="360" t="e">
        <f t="shared" si="21"/>
        <v>#DIV/0!</v>
      </c>
      <c r="AR25" s="359" t="e">
        <f t="shared" si="21"/>
        <v>#DIV/0!</v>
      </c>
      <c r="AS25" s="360" t="e">
        <f t="shared" si="21"/>
        <v>#DIV/0!</v>
      </c>
      <c r="AT25" s="359" t="e">
        <f t="shared" si="21"/>
        <v>#DIV/0!</v>
      </c>
      <c r="AU25" s="361" t="e">
        <f t="shared" si="21"/>
        <v>#DIV/0!</v>
      </c>
    </row>
    <row r="26" spans="3:47" ht="15.75" thickBot="1">
      <c r="C26" s="327" t="s">
        <v>1429</v>
      </c>
      <c r="D26" s="311">
        <f t="shared" si="2"/>
        <v>0</v>
      </c>
      <c r="E26" s="89">
        <f t="shared" si="5"/>
        <v>0</v>
      </c>
      <c r="F26" s="232">
        <f t="shared" si="6"/>
        <v>0</v>
      </c>
      <c r="G26" s="220">
        <v>0</v>
      </c>
      <c r="H26" s="234">
        <f t="shared" si="7"/>
        <v>0</v>
      </c>
      <c r="I26" s="220">
        <v>0</v>
      </c>
      <c r="J26" s="225">
        <f t="shared" si="3"/>
        <v>0</v>
      </c>
      <c r="K26" s="220">
        <v>0</v>
      </c>
      <c r="L26" s="225">
        <f t="shared" si="8"/>
        <v>0</v>
      </c>
      <c r="M26" s="220">
        <v>0</v>
      </c>
      <c r="N26" s="253">
        <f t="shared" si="9"/>
        <v>0</v>
      </c>
      <c r="O26" s="220">
        <v>0</v>
      </c>
      <c r="P26" s="147">
        <f t="shared" si="10"/>
        <v>0</v>
      </c>
      <c r="Q26" s="220">
        <v>0</v>
      </c>
      <c r="R26" s="225">
        <f t="shared" si="11"/>
        <v>0</v>
      </c>
      <c r="S26" s="220">
        <v>0</v>
      </c>
      <c r="T26" s="253">
        <f t="shared" si="12"/>
        <v>0</v>
      </c>
      <c r="U26" s="220">
        <v>0</v>
      </c>
      <c r="V26" s="225">
        <f t="shared" si="13"/>
        <v>0</v>
      </c>
      <c r="W26" s="220">
        <v>0</v>
      </c>
      <c r="X26" s="147">
        <f t="shared" si="14"/>
        <v>0</v>
      </c>
      <c r="Y26" s="220">
        <v>0</v>
      </c>
      <c r="Z26" s="921">
        <f t="shared" si="15"/>
        <v>0</v>
      </c>
      <c r="AA26" s="220">
        <v>0</v>
      </c>
      <c r="AB26" s="921">
        <f t="shared" si="16"/>
        <v>0</v>
      </c>
      <c r="AC26" s="220">
        <v>0</v>
      </c>
      <c r="AD26" s="225">
        <f t="shared" si="17"/>
        <v>0</v>
      </c>
      <c r="AE26" s="220">
        <v>0</v>
      </c>
      <c r="AF26" s="67"/>
      <c r="AG26" s="204" t="s">
        <v>343</v>
      </c>
      <c r="AH26" s="1">
        <f>+AH25/AH15</f>
        <v>0.75</v>
      </c>
      <c r="AI26" s="426" t="e">
        <f t="shared" ref="AI26:AT26" si="22">+AI25/AI15</f>
        <v>#DIV/0!</v>
      </c>
      <c r="AJ26" s="1" t="e">
        <f t="shared" si="22"/>
        <v>#DIV/0!</v>
      </c>
      <c r="AK26" s="85" t="e">
        <f t="shared" si="22"/>
        <v>#DIV/0!</v>
      </c>
      <c r="AL26" s="1" t="e">
        <f t="shared" si="22"/>
        <v>#DIV/0!</v>
      </c>
      <c r="AM26" s="85" t="e">
        <f t="shared" si="22"/>
        <v>#DIV/0!</v>
      </c>
      <c r="AN26" s="1" t="e">
        <f t="shared" si="22"/>
        <v>#DIV/0!</v>
      </c>
      <c r="AO26" s="85" t="e">
        <f t="shared" si="22"/>
        <v>#DIV/0!</v>
      </c>
      <c r="AP26" s="1" t="e">
        <f t="shared" si="22"/>
        <v>#DIV/0!</v>
      </c>
      <c r="AQ26" s="85" t="e">
        <f t="shared" si="22"/>
        <v>#DIV/0!</v>
      </c>
      <c r="AR26" s="1" t="e">
        <f t="shared" si="22"/>
        <v>#DIV/0!</v>
      </c>
      <c r="AS26" s="85" t="e">
        <f t="shared" si="22"/>
        <v>#DIV/0!</v>
      </c>
      <c r="AT26" s="1" t="e">
        <f t="shared" si="22"/>
        <v>#DIV/0!</v>
      </c>
      <c r="AU26" s="407" t="e">
        <f>+AU25/AU15</f>
        <v>#DIV/0!</v>
      </c>
    </row>
    <row r="27" spans="3:47">
      <c r="C27" s="327" t="s">
        <v>215</v>
      </c>
      <c r="D27" s="311">
        <f t="shared" si="2"/>
        <v>0</v>
      </c>
      <c r="E27" s="89">
        <f t="shared" si="5"/>
        <v>0</v>
      </c>
      <c r="F27" s="232">
        <f t="shared" si="6"/>
        <v>0</v>
      </c>
      <c r="G27" s="220">
        <v>0</v>
      </c>
      <c r="H27" s="234">
        <f t="shared" si="7"/>
        <v>0</v>
      </c>
      <c r="I27" s="220">
        <v>0</v>
      </c>
      <c r="J27" s="225">
        <f t="shared" si="3"/>
        <v>0</v>
      </c>
      <c r="K27" s="220">
        <v>0</v>
      </c>
      <c r="L27" s="225">
        <f t="shared" si="8"/>
        <v>0</v>
      </c>
      <c r="M27" s="220">
        <v>0</v>
      </c>
      <c r="N27" s="253">
        <f t="shared" si="9"/>
        <v>0</v>
      </c>
      <c r="O27" s="220">
        <v>0</v>
      </c>
      <c r="P27" s="147">
        <f t="shared" si="10"/>
        <v>0</v>
      </c>
      <c r="Q27" s="220">
        <v>0</v>
      </c>
      <c r="R27" s="225">
        <f t="shared" si="11"/>
        <v>0</v>
      </c>
      <c r="S27" s="220">
        <v>0</v>
      </c>
      <c r="T27" s="253">
        <f t="shared" si="12"/>
        <v>0</v>
      </c>
      <c r="U27" s="220">
        <v>0</v>
      </c>
      <c r="V27" s="225">
        <f t="shared" si="13"/>
        <v>0</v>
      </c>
      <c r="W27" s="220">
        <v>0</v>
      </c>
      <c r="X27" s="147">
        <f t="shared" si="14"/>
        <v>0</v>
      </c>
      <c r="Y27" s="220">
        <v>0</v>
      </c>
      <c r="Z27" s="921">
        <f t="shared" si="15"/>
        <v>0</v>
      </c>
      <c r="AA27" s="220">
        <v>0</v>
      </c>
      <c r="AB27" s="921">
        <f t="shared" si="16"/>
        <v>0</v>
      </c>
      <c r="AC27" s="220">
        <v>0</v>
      </c>
      <c r="AD27" s="225">
        <f t="shared" si="17"/>
        <v>0</v>
      </c>
      <c r="AE27" s="220">
        <v>0</v>
      </c>
      <c r="AF27" s="67"/>
      <c r="AR27" s="394"/>
      <c r="AS27" s="412"/>
      <c r="AT27" s="8"/>
      <c r="AU27" s="209"/>
    </row>
    <row r="28" spans="3:47">
      <c r="C28" s="327" t="s">
        <v>363</v>
      </c>
      <c r="D28" s="311">
        <f t="shared" si="2"/>
        <v>0</v>
      </c>
      <c r="E28" s="89">
        <f t="shared" si="5"/>
        <v>0</v>
      </c>
      <c r="F28" s="698">
        <f t="shared" si="6"/>
        <v>0</v>
      </c>
      <c r="G28" s="699">
        <v>0</v>
      </c>
      <c r="H28" s="234">
        <f t="shared" si="7"/>
        <v>0</v>
      </c>
      <c r="I28" s="220">
        <v>0</v>
      </c>
      <c r="J28" s="225">
        <f t="shared" si="3"/>
        <v>0</v>
      </c>
      <c r="K28" s="220">
        <v>0</v>
      </c>
      <c r="L28" s="225">
        <f t="shared" si="8"/>
        <v>0</v>
      </c>
      <c r="M28" s="220">
        <v>0</v>
      </c>
      <c r="N28" s="253">
        <f t="shared" si="9"/>
        <v>0</v>
      </c>
      <c r="O28" s="220">
        <v>0</v>
      </c>
      <c r="P28" s="147">
        <f t="shared" si="10"/>
        <v>0</v>
      </c>
      <c r="Q28" s="220">
        <v>0</v>
      </c>
      <c r="R28" s="225">
        <f t="shared" si="11"/>
        <v>0</v>
      </c>
      <c r="S28" s="220">
        <v>0</v>
      </c>
      <c r="T28" s="253">
        <f t="shared" si="12"/>
        <v>0</v>
      </c>
      <c r="U28" s="220">
        <v>0</v>
      </c>
      <c r="V28" s="225">
        <f t="shared" si="13"/>
        <v>0</v>
      </c>
      <c r="W28" s="220">
        <v>0</v>
      </c>
      <c r="X28" s="147">
        <f t="shared" si="14"/>
        <v>0</v>
      </c>
      <c r="Y28" s="220">
        <v>0</v>
      </c>
      <c r="Z28" s="921">
        <f t="shared" si="15"/>
        <v>0</v>
      </c>
      <c r="AA28" s="220">
        <v>0</v>
      </c>
      <c r="AB28" s="921">
        <f t="shared" si="16"/>
        <v>0</v>
      </c>
      <c r="AC28" s="220">
        <v>0</v>
      </c>
      <c r="AD28" s="225">
        <f t="shared" si="17"/>
        <v>0</v>
      </c>
      <c r="AE28" s="220">
        <v>0</v>
      </c>
      <c r="AF28" s="67"/>
      <c r="AG28" s="4" t="s">
        <v>362</v>
      </c>
      <c r="AH28" s="205">
        <f>+(AH20/AH17)</f>
        <v>1000000</v>
      </c>
      <c r="AI28" s="205" t="e">
        <f t="shared" ref="AI28:AU28" si="23">+(AI20/AI17)</f>
        <v>#DIV/0!</v>
      </c>
      <c r="AJ28" s="205" t="e">
        <f t="shared" si="23"/>
        <v>#DIV/0!</v>
      </c>
      <c r="AK28" s="205" t="e">
        <f t="shared" si="23"/>
        <v>#DIV/0!</v>
      </c>
      <c r="AL28" s="205" t="e">
        <f t="shared" si="23"/>
        <v>#DIV/0!</v>
      </c>
      <c r="AM28" s="205" t="e">
        <f t="shared" si="23"/>
        <v>#DIV/0!</v>
      </c>
      <c r="AN28" s="205" t="e">
        <f t="shared" si="23"/>
        <v>#DIV/0!</v>
      </c>
      <c r="AO28" s="205" t="e">
        <f t="shared" si="23"/>
        <v>#DIV/0!</v>
      </c>
      <c r="AP28" s="205" t="e">
        <f t="shared" si="23"/>
        <v>#DIV/0!</v>
      </c>
      <c r="AQ28" s="205" t="e">
        <f t="shared" si="23"/>
        <v>#DIV/0!</v>
      </c>
      <c r="AR28" s="395"/>
      <c r="AS28" s="413" t="e">
        <f t="shared" si="23"/>
        <v>#DIV/0!</v>
      </c>
      <c r="AT28" s="411" t="e">
        <f t="shared" si="23"/>
        <v>#DIV/0!</v>
      </c>
      <c r="AU28" s="410" t="e">
        <f t="shared" si="23"/>
        <v>#DIV/0!</v>
      </c>
    </row>
    <row r="29" spans="3:47">
      <c r="C29" s="327" t="s">
        <v>222</v>
      </c>
      <c r="D29" s="311">
        <f t="shared" si="2"/>
        <v>0</v>
      </c>
      <c r="E29" s="89">
        <f t="shared" si="5"/>
        <v>0</v>
      </c>
      <c r="F29" s="232">
        <f t="shared" si="6"/>
        <v>0</v>
      </c>
      <c r="G29" s="220">
        <v>0</v>
      </c>
      <c r="H29" s="234">
        <f t="shared" si="7"/>
        <v>0</v>
      </c>
      <c r="I29" s="220">
        <v>0</v>
      </c>
      <c r="J29" s="225">
        <f t="shared" si="3"/>
        <v>0</v>
      </c>
      <c r="K29" s="220">
        <v>0</v>
      </c>
      <c r="L29" s="225">
        <f t="shared" si="8"/>
        <v>0</v>
      </c>
      <c r="M29" s="220">
        <v>0</v>
      </c>
      <c r="N29" s="253">
        <f t="shared" si="9"/>
        <v>0</v>
      </c>
      <c r="O29" s="220">
        <v>0</v>
      </c>
      <c r="P29" s="147">
        <f t="shared" si="10"/>
        <v>0</v>
      </c>
      <c r="Q29" s="220">
        <v>0</v>
      </c>
      <c r="R29" s="225">
        <f t="shared" si="11"/>
        <v>0</v>
      </c>
      <c r="S29" s="220">
        <v>0</v>
      </c>
      <c r="T29" s="253">
        <f t="shared" si="12"/>
        <v>0</v>
      </c>
      <c r="U29" s="220">
        <v>0</v>
      </c>
      <c r="V29" s="225">
        <f t="shared" si="13"/>
        <v>0</v>
      </c>
      <c r="W29" s="220">
        <v>0</v>
      </c>
      <c r="X29" s="147">
        <f t="shared" si="14"/>
        <v>0</v>
      </c>
      <c r="Y29" s="220">
        <v>0</v>
      </c>
      <c r="Z29" s="921">
        <f t="shared" si="15"/>
        <v>0</v>
      </c>
      <c r="AA29" s="220">
        <v>0</v>
      </c>
      <c r="AB29" s="921">
        <f t="shared" si="16"/>
        <v>0</v>
      </c>
      <c r="AC29" s="220">
        <v>0</v>
      </c>
      <c r="AD29" s="225">
        <f t="shared" si="17"/>
        <v>0</v>
      </c>
      <c r="AE29" s="220">
        <v>0</v>
      </c>
      <c r="AF29" s="67"/>
      <c r="AG29" s="4" t="s">
        <v>384</v>
      </c>
      <c r="AH29" s="218">
        <v>0</v>
      </c>
      <c r="AI29" s="218"/>
      <c r="AJ29" s="218"/>
      <c r="AK29" s="218"/>
      <c r="AL29" s="218"/>
      <c r="AM29" s="218"/>
      <c r="AN29" s="218"/>
      <c r="AO29" s="218"/>
      <c r="AP29" s="218"/>
      <c r="AQ29" s="218"/>
      <c r="AR29" s="408"/>
      <c r="AS29" s="414"/>
      <c r="AT29" s="218"/>
      <c r="AU29" s="416"/>
    </row>
    <row r="30" spans="3:47">
      <c r="C30" s="327" t="s">
        <v>1593</v>
      </c>
      <c r="D30" s="311">
        <f t="shared" si="2"/>
        <v>0</v>
      </c>
      <c r="E30" s="89">
        <f t="shared" si="5"/>
        <v>0</v>
      </c>
      <c r="F30" s="232">
        <f t="shared" si="6"/>
        <v>0</v>
      </c>
      <c r="G30" s="220">
        <v>0</v>
      </c>
      <c r="H30" s="234">
        <f t="shared" si="7"/>
        <v>0</v>
      </c>
      <c r="I30" s="220">
        <v>0</v>
      </c>
      <c r="J30" s="225">
        <f t="shared" si="3"/>
        <v>0</v>
      </c>
      <c r="K30" s="220">
        <v>0</v>
      </c>
      <c r="L30" s="225">
        <f t="shared" si="8"/>
        <v>0</v>
      </c>
      <c r="M30" s="220">
        <v>0</v>
      </c>
      <c r="N30" s="253">
        <f t="shared" si="9"/>
        <v>0</v>
      </c>
      <c r="O30" s="220">
        <v>0</v>
      </c>
      <c r="P30" s="147">
        <f t="shared" si="10"/>
        <v>0</v>
      </c>
      <c r="Q30" s="220">
        <v>0</v>
      </c>
      <c r="R30" s="225">
        <f t="shared" si="11"/>
        <v>0</v>
      </c>
      <c r="S30" s="220">
        <v>0</v>
      </c>
      <c r="T30" s="253">
        <f t="shared" si="12"/>
        <v>0</v>
      </c>
      <c r="U30" s="220">
        <v>0</v>
      </c>
      <c r="V30" s="225">
        <f t="shared" si="13"/>
        <v>0</v>
      </c>
      <c r="W30" s="220">
        <v>0</v>
      </c>
      <c r="X30" s="147">
        <f t="shared" si="14"/>
        <v>0</v>
      </c>
      <c r="Y30" s="220">
        <v>0</v>
      </c>
      <c r="Z30" s="921">
        <f t="shared" si="15"/>
        <v>0</v>
      </c>
      <c r="AA30" s="220">
        <v>0</v>
      </c>
      <c r="AB30" s="921">
        <f t="shared" si="16"/>
        <v>0</v>
      </c>
      <c r="AC30" s="220">
        <v>0</v>
      </c>
      <c r="AD30" s="225">
        <f t="shared" si="17"/>
        <v>0</v>
      </c>
      <c r="AE30" s="220">
        <v>0</v>
      </c>
      <c r="AF30" s="67"/>
      <c r="AG30" s="4" t="s">
        <v>372</v>
      </c>
      <c r="AH30" s="205" t="e">
        <f>+(AH18/AH29)</f>
        <v>#DIV/0!</v>
      </c>
      <c r="AI30" s="205" t="e">
        <f t="shared" ref="AI30:AQ30" si="24">+(AI18/AI29)</f>
        <v>#DIV/0!</v>
      </c>
      <c r="AJ30" s="205" t="e">
        <f t="shared" si="24"/>
        <v>#DIV/0!</v>
      </c>
      <c r="AK30" s="205" t="e">
        <f t="shared" si="24"/>
        <v>#DIV/0!</v>
      </c>
      <c r="AL30" s="205" t="e">
        <f t="shared" si="24"/>
        <v>#DIV/0!</v>
      </c>
      <c r="AM30" s="205" t="e">
        <f t="shared" si="24"/>
        <v>#DIV/0!</v>
      </c>
      <c r="AN30" s="205" t="e">
        <f t="shared" si="24"/>
        <v>#DIV/0!</v>
      </c>
      <c r="AO30" s="205" t="e">
        <f t="shared" si="24"/>
        <v>#DIV/0!</v>
      </c>
      <c r="AP30" s="205" t="e">
        <f t="shared" si="24"/>
        <v>#DIV/0!</v>
      </c>
      <c r="AQ30" s="205" t="e">
        <f t="shared" si="24"/>
        <v>#DIV/0!</v>
      </c>
      <c r="AR30" s="205" t="e">
        <f>+(AR18/AR29)</f>
        <v>#DIV/0!</v>
      </c>
      <c r="AS30" s="413" t="e">
        <f>+(AS18/AS29)</f>
        <v>#DIV/0!</v>
      </c>
      <c r="AT30" s="205" t="e">
        <f>+(AT18/AT29)</f>
        <v>#DIV/0!</v>
      </c>
      <c r="AU30" s="416"/>
    </row>
    <row r="31" spans="3:47" ht="13.5" thickBot="1">
      <c r="C31" s="328" t="s">
        <v>217</v>
      </c>
      <c r="D31" s="312">
        <f>SUM(D19:D30)</f>
        <v>0</v>
      </c>
      <c r="E31" s="118">
        <f>+D31/$D$16</f>
        <v>0</v>
      </c>
      <c r="F31" s="229">
        <f t="shared" ref="F31:AE31" si="25">SUM(F19:F30)</f>
        <v>0</v>
      </c>
      <c r="G31" s="152">
        <f t="shared" si="25"/>
        <v>0</v>
      </c>
      <c r="H31" s="235">
        <f t="shared" si="25"/>
        <v>0</v>
      </c>
      <c r="I31" s="78">
        <f t="shared" si="25"/>
        <v>0</v>
      </c>
      <c r="J31" s="254">
        <f t="shared" si="25"/>
        <v>0</v>
      </c>
      <c r="K31" s="78">
        <f t="shared" si="25"/>
        <v>0</v>
      </c>
      <c r="L31" s="254">
        <f t="shared" si="25"/>
        <v>0</v>
      </c>
      <c r="M31" s="78">
        <f t="shared" si="25"/>
        <v>0</v>
      </c>
      <c r="N31" s="254">
        <f t="shared" si="25"/>
        <v>0</v>
      </c>
      <c r="O31" s="78">
        <f t="shared" si="25"/>
        <v>0</v>
      </c>
      <c r="P31" s="83">
        <f t="shared" si="25"/>
        <v>0</v>
      </c>
      <c r="Q31" s="78">
        <f t="shared" si="25"/>
        <v>0</v>
      </c>
      <c r="R31" s="254">
        <f t="shared" si="25"/>
        <v>0</v>
      </c>
      <c r="S31" s="78">
        <f t="shared" si="25"/>
        <v>0</v>
      </c>
      <c r="T31" s="254">
        <f t="shared" si="25"/>
        <v>0</v>
      </c>
      <c r="U31" s="78">
        <f t="shared" si="25"/>
        <v>0</v>
      </c>
      <c r="V31" s="254">
        <f t="shared" si="25"/>
        <v>0</v>
      </c>
      <c r="W31" s="78">
        <f t="shared" si="25"/>
        <v>0.09</v>
      </c>
      <c r="X31" s="83">
        <f t="shared" si="25"/>
        <v>0</v>
      </c>
      <c r="Y31" s="78">
        <f t="shared" si="25"/>
        <v>1E-4</v>
      </c>
      <c r="Z31" s="922">
        <f t="shared" si="25"/>
        <v>0</v>
      </c>
      <c r="AA31" s="78">
        <f t="shared" si="25"/>
        <v>3.0000000000000001E-3</v>
      </c>
      <c r="AB31" s="83">
        <f t="shared" si="25"/>
        <v>0</v>
      </c>
      <c r="AC31" s="78">
        <f t="shared" si="25"/>
        <v>0</v>
      </c>
      <c r="AD31" s="254">
        <f t="shared" si="25"/>
        <v>0</v>
      </c>
      <c r="AE31" s="152">
        <f t="shared" si="25"/>
        <v>1E-4</v>
      </c>
      <c r="AF31" s="67"/>
      <c r="AG31" s="4" t="s">
        <v>373</v>
      </c>
      <c r="AH31" s="218">
        <v>1250</v>
      </c>
      <c r="AI31" s="218"/>
      <c r="AJ31" s="218"/>
      <c r="AK31" s="218"/>
      <c r="AL31" s="218"/>
      <c r="AM31" s="218"/>
      <c r="AN31" s="218"/>
      <c r="AO31" s="218"/>
      <c r="AP31" s="218"/>
      <c r="AQ31" s="218"/>
      <c r="AR31" s="408"/>
      <c r="AS31" s="415"/>
      <c r="AT31" s="218"/>
      <c r="AU31" s="417"/>
    </row>
    <row r="32" spans="3:47" ht="15.75" thickBot="1">
      <c r="C32" s="329"/>
      <c r="D32" s="313"/>
      <c r="E32" s="65"/>
      <c r="F32" s="80"/>
      <c r="G32" s="149"/>
      <c r="H32" s="68"/>
      <c r="I32" s="149"/>
      <c r="J32" s="166"/>
      <c r="K32" s="149"/>
      <c r="L32" s="84"/>
      <c r="M32" s="149"/>
      <c r="N32" s="244"/>
      <c r="O32" s="149"/>
      <c r="P32" s="84"/>
      <c r="Q32" s="149"/>
      <c r="R32" s="244"/>
      <c r="S32" s="149"/>
      <c r="T32" s="244"/>
      <c r="U32" s="149"/>
      <c r="V32" s="244"/>
      <c r="W32" s="149"/>
      <c r="X32" s="84"/>
      <c r="Y32" s="149"/>
      <c r="Z32" s="84"/>
      <c r="AA32" s="149"/>
      <c r="AB32" s="84"/>
      <c r="AC32" s="149"/>
      <c r="AD32" s="244"/>
      <c r="AE32" s="156"/>
      <c r="AS32" s="207" t="s">
        <v>344</v>
      </c>
      <c r="AT32" s="433"/>
      <c r="AU32" s="418">
        <f>+D136</f>
        <v>0</v>
      </c>
    </row>
    <row r="33" spans="2:47" ht="15.75">
      <c r="C33" s="330" t="s">
        <v>2568</v>
      </c>
      <c r="D33" s="311">
        <f>+D16-D31</f>
        <v>4000000</v>
      </c>
      <c r="E33" s="89">
        <f>+D33/$D$16</f>
        <v>1</v>
      </c>
      <c r="F33" s="226">
        <f t="shared" ref="F33:AE33" si="26">+F16-F31</f>
        <v>4000000</v>
      </c>
      <c r="G33" s="77">
        <f t="shared" si="26"/>
        <v>1</v>
      </c>
      <c r="H33" s="233">
        <f t="shared" si="26"/>
        <v>0</v>
      </c>
      <c r="I33" s="77" t="e">
        <f t="shared" si="26"/>
        <v>#DIV/0!</v>
      </c>
      <c r="J33" s="242">
        <f t="shared" si="26"/>
        <v>0</v>
      </c>
      <c r="K33" s="77" t="e">
        <f t="shared" si="26"/>
        <v>#DIV/0!</v>
      </c>
      <c r="L33" s="82">
        <f t="shared" si="26"/>
        <v>0</v>
      </c>
      <c r="M33" s="77" t="e">
        <f t="shared" si="26"/>
        <v>#DIV/0!</v>
      </c>
      <c r="N33" s="242">
        <f t="shared" si="26"/>
        <v>0</v>
      </c>
      <c r="O33" s="77" t="e">
        <f t="shared" si="26"/>
        <v>#DIV/0!</v>
      </c>
      <c r="P33" s="82">
        <f t="shared" si="26"/>
        <v>0</v>
      </c>
      <c r="Q33" s="77" t="e">
        <f t="shared" si="26"/>
        <v>#DIV/0!</v>
      </c>
      <c r="R33" s="242">
        <f t="shared" si="26"/>
        <v>0</v>
      </c>
      <c r="S33" s="77" t="e">
        <f t="shared" si="26"/>
        <v>#DIV/0!</v>
      </c>
      <c r="T33" s="242">
        <f t="shared" si="26"/>
        <v>0</v>
      </c>
      <c r="U33" s="77" t="e">
        <f t="shared" si="26"/>
        <v>#DIV/0!</v>
      </c>
      <c r="V33" s="242">
        <f t="shared" si="26"/>
        <v>0</v>
      </c>
      <c r="W33" s="77" t="e">
        <f t="shared" si="26"/>
        <v>#DIV/0!</v>
      </c>
      <c r="X33" s="82">
        <f t="shared" si="26"/>
        <v>0</v>
      </c>
      <c r="Y33" s="77" t="e">
        <f t="shared" si="26"/>
        <v>#DIV/0!</v>
      </c>
      <c r="Z33" s="82">
        <f t="shared" si="26"/>
        <v>0</v>
      </c>
      <c r="AA33" s="77" t="e">
        <f t="shared" si="26"/>
        <v>#DIV/0!</v>
      </c>
      <c r="AB33" s="82">
        <f t="shared" si="26"/>
        <v>0</v>
      </c>
      <c r="AC33" s="77" t="e">
        <f t="shared" si="26"/>
        <v>#DIV/0!</v>
      </c>
      <c r="AD33" s="242">
        <f t="shared" si="26"/>
        <v>0</v>
      </c>
      <c r="AE33" s="94" t="e">
        <f t="shared" si="26"/>
        <v>#DIV/0!</v>
      </c>
      <c r="AF33" s="67"/>
      <c r="AG33" s="800" t="s">
        <v>918</v>
      </c>
      <c r="AH33" s="804">
        <f>+AH20</f>
        <v>1000000</v>
      </c>
      <c r="AJ33" s="800" t="s">
        <v>1150</v>
      </c>
      <c r="AK33" s="804">
        <f>+AK20</f>
        <v>0</v>
      </c>
      <c r="AS33" s="432" t="s">
        <v>345</v>
      </c>
      <c r="AT33" s="128"/>
      <c r="AU33" s="434">
        <f>+D142</f>
        <v>0</v>
      </c>
    </row>
    <row r="34" spans="2:47" ht="30" thickBot="1">
      <c r="C34" s="331" t="s">
        <v>379</v>
      </c>
      <c r="D34" s="439" t="str">
        <f>+IF(E33&lt;0.4,"Gross Profit Too Low","Within Accpeted KPI")</f>
        <v>Within Accpeted KPI</v>
      </c>
      <c r="E34" s="64"/>
      <c r="F34" s="439" t="str">
        <f>+IF(G33&lt;0.4,"Gross Profit Too Low","Within Accpeted KPI")</f>
        <v>Within Accpeted KPI</v>
      </c>
      <c r="G34" s="77"/>
      <c r="H34" s="439" t="e">
        <f>+IF(I33&lt;0.55,"Gross Profit Too Low","Within Accpeted KPI")</f>
        <v>#DIV/0!</v>
      </c>
      <c r="J34" s="439" t="e">
        <f>+IF(K33&lt;0.45,"Gross Profit Too Low","Within Accpeted KPI")</f>
        <v>#DIV/0!</v>
      </c>
      <c r="L34" s="439" t="e">
        <f>+IF(M33&lt;0.25,"Gross Profit Too Low","Within Accpeted KPI")</f>
        <v>#DIV/0!</v>
      </c>
      <c r="M34" s="77"/>
      <c r="N34" s="439" t="e">
        <f>+IF(O33&lt;0.5,"Gross Profit Too Low","Within Accpeted KPI")</f>
        <v>#DIV/0!</v>
      </c>
      <c r="O34" s="77"/>
      <c r="P34" s="439" t="e">
        <f>+IF(Q33&lt;0.55,"Gross Profit Too Low","Within Accpeted KPI")</f>
        <v>#DIV/0!</v>
      </c>
      <c r="Q34" s="77"/>
      <c r="R34" s="439" t="e">
        <f>+IF(S33&lt;0.55,"Gross Profit Too Low","Within Accpeted KPI")</f>
        <v>#DIV/0!</v>
      </c>
      <c r="S34" s="77"/>
      <c r="T34" s="439" t="e">
        <f>+IF(U33&lt;0.55,"Gross Profit Too Low","Within Accpeted KPI")</f>
        <v>#DIV/0!</v>
      </c>
      <c r="U34" s="77"/>
      <c r="V34" s="439" t="e">
        <f>+IF(W33&lt;0.55,"Gross Profit Too Low","Within Accpeted KPI")</f>
        <v>#DIV/0!</v>
      </c>
      <c r="W34" s="77"/>
      <c r="X34" s="439" t="e">
        <f>+IF(Y33&lt;0.55,"Gross Profit Too Low","Within Accpeted KPI")</f>
        <v>#DIV/0!</v>
      </c>
      <c r="Y34" s="77"/>
      <c r="Z34" s="439" t="e">
        <f>+IF(AA33&lt;0.55,"Gross Profit Too Low","Within Accpeted KPI")</f>
        <v>#DIV/0!</v>
      </c>
      <c r="AA34" s="77"/>
      <c r="AB34" s="439" t="e">
        <f>+IF(AC33&lt;0.55,"Gross Profit Too Low","Within Accpeted KPI")</f>
        <v>#DIV/0!</v>
      </c>
      <c r="AC34" s="77"/>
      <c r="AD34" s="439" t="e">
        <f>+IF(AE33&lt;0.55,"Gross Profit Too Low","Within Accpeted KPI")</f>
        <v>#DIV/0!</v>
      </c>
      <c r="AE34" s="155"/>
      <c r="AG34" s="802" t="s">
        <v>809</v>
      </c>
      <c r="AH34" s="805">
        <v>244</v>
      </c>
      <c r="AJ34" s="802" t="s">
        <v>809</v>
      </c>
      <c r="AK34" s="805">
        <v>244</v>
      </c>
      <c r="AS34" s="208" t="s">
        <v>346</v>
      </c>
      <c r="AT34" s="435"/>
      <c r="AU34" s="418" t="e">
        <f>+AU25+AU32-AU33</f>
        <v>#DIV/0!</v>
      </c>
    </row>
    <row r="35" spans="2:47" ht="15.75" thickBot="1">
      <c r="C35" s="332"/>
      <c r="D35" s="314"/>
      <c r="E35" s="65"/>
      <c r="F35" s="293"/>
      <c r="G35" s="193"/>
      <c r="H35" s="294"/>
      <c r="I35" s="193"/>
      <c r="J35" s="295"/>
      <c r="K35" s="193"/>
      <c r="L35" s="296"/>
      <c r="M35" s="193"/>
      <c r="N35" s="296"/>
      <c r="O35" s="193"/>
      <c r="P35" s="296"/>
      <c r="Q35" s="193"/>
      <c r="R35" s="296"/>
      <c r="S35" s="156"/>
      <c r="T35" s="176"/>
      <c r="U35" s="156"/>
      <c r="V35" s="297"/>
      <c r="W35" s="156"/>
      <c r="X35" s="297"/>
      <c r="Y35" s="156"/>
      <c r="Z35" s="297"/>
      <c r="AA35" s="156"/>
      <c r="AB35" s="297"/>
      <c r="AC35" s="156"/>
      <c r="AD35" s="297"/>
      <c r="AE35" s="298"/>
      <c r="AG35" s="803" t="s">
        <v>812</v>
      </c>
      <c r="AH35" s="806">
        <v>0.63</v>
      </c>
      <c r="AJ35" s="803" t="s">
        <v>812</v>
      </c>
      <c r="AK35" s="806">
        <v>0.65</v>
      </c>
      <c r="AS35" s="208" t="s">
        <v>347</v>
      </c>
      <c r="AT35" s="305"/>
      <c r="AU35" s="419" t="e">
        <f>+AU34/AU15</f>
        <v>#DIV/0!</v>
      </c>
    </row>
    <row r="36" spans="2:47" ht="15.75">
      <c r="B36" s="306" t="s">
        <v>380</v>
      </c>
      <c r="C36" s="326" t="s">
        <v>229</v>
      </c>
      <c r="D36" s="311"/>
      <c r="E36" s="64"/>
      <c r="F36" s="53"/>
      <c r="G36" s="94"/>
      <c r="H36" s="242"/>
      <c r="I36" s="94"/>
      <c r="J36" s="167"/>
      <c r="K36" s="94"/>
      <c r="L36" s="82"/>
      <c r="M36" s="94"/>
      <c r="N36" s="82"/>
      <c r="O36" s="94"/>
      <c r="P36" s="82"/>
      <c r="Q36" s="94"/>
      <c r="R36" s="82"/>
      <c r="S36" s="155"/>
      <c r="T36" s="175"/>
      <c r="U36" s="155"/>
      <c r="W36" s="155"/>
      <c r="Y36" s="155"/>
      <c r="AA36" s="155"/>
      <c r="AC36" s="155"/>
      <c r="AE36" s="299"/>
      <c r="AG36" s="803" t="s">
        <v>808</v>
      </c>
      <c r="AH36" s="807">
        <v>3</v>
      </c>
      <c r="AJ36" s="803" t="s">
        <v>808</v>
      </c>
      <c r="AK36" s="807">
        <v>1</v>
      </c>
      <c r="AS36" s="420"/>
      <c r="AT36" s="8"/>
      <c r="AU36" s="8"/>
    </row>
    <row r="37" spans="2:47" ht="15.75">
      <c r="C37" s="326"/>
      <c r="D37" s="311"/>
      <c r="E37" s="64"/>
      <c r="F37" s="53"/>
      <c r="G37" s="94"/>
      <c r="H37" s="242"/>
      <c r="I37" s="94"/>
      <c r="J37" s="167"/>
      <c r="K37" s="94"/>
      <c r="L37" s="82"/>
      <c r="M37" s="94"/>
      <c r="N37" s="82"/>
      <c r="O37" s="94"/>
      <c r="P37" s="82"/>
      <c r="Q37" s="94"/>
      <c r="R37" s="82"/>
      <c r="S37" s="155"/>
      <c r="T37" s="175"/>
      <c r="U37" s="155"/>
      <c r="W37" s="155"/>
      <c r="Y37" s="155"/>
      <c r="AA37" s="155"/>
      <c r="AC37" s="155"/>
      <c r="AE37" s="299"/>
      <c r="AG37" s="803" t="s">
        <v>810</v>
      </c>
      <c r="AH37" s="215">
        <f>+((AH34*AH35)*AH36)</f>
        <v>461.15999999999997</v>
      </c>
      <c r="AJ37" s="803" t="s">
        <v>810</v>
      </c>
      <c r="AK37" s="215">
        <f>+((AK34*AK35)*AK36)</f>
        <v>158.6</v>
      </c>
    </row>
    <row r="38" spans="2:47" ht="13.5" thickBot="1">
      <c r="C38" s="198" t="s">
        <v>2392</v>
      </c>
      <c r="D38" s="311"/>
      <c r="E38" s="64"/>
      <c r="F38" s="53"/>
      <c r="G38" s="94"/>
      <c r="H38" s="242"/>
      <c r="I38" s="94"/>
      <c r="J38" s="167"/>
      <c r="K38" s="94"/>
      <c r="L38" s="82"/>
      <c r="M38" s="94"/>
      <c r="N38" s="82"/>
      <c r="O38" s="94"/>
      <c r="P38" s="82"/>
      <c r="Q38" s="94"/>
      <c r="R38" s="82"/>
      <c r="S38" s="155"/>
      <c r="T38" s="175"/>
      <c r="U38" s="155"/>
      <c r="W38" s="155"/>
      <c r="Y38" s="155"/>
      <c r="AA38" s="155"/>
      <c r="AC38" s="155"/>
      <c r="AE38" s="299"/>
      <c r="AG38" s="801" t="s">
        <v>811</v>
      </c>
      <c r="AH38" s="808">
        <f>+(AH33/AH37)</f>
        <v>2168.444791395611</v>
      </c>
      <c r="AJ38" s="801" t="s">
        <v>811</v>
      </c>
      <c r="AK38" s="808">
        <f>+(AK33/AK37)</f>
        <v>0</v>
      </c>
    </row>
    <row r="39" spans="2:47">
      <c r="B39" s="307"/>
      <c r="C39" s="327" t="s">
        <v>241</v>
      </c>
      <c r="D39" s="311">
        <f t="shared" ref="D39:D47" si="27">+F39+H39+J39+L39+N39+P39+R39+T39+V39+X39+Z39+AB39+AD39</f>
        <v>0</v>
      </c>
      <c r="E39" s="89">
        <f t="shared" ref="E39:E47" si="28">+D39/$D$16</f>
        <v>0</v>
      </c>
      <c r="F39" s="1126">
        <v>0</v>
      </c>
      <c r="G39" s="94">
        <f>+F39/F$16</f>
        <v>0</v>
      </c>
      <c r="H39" s="920">
        <v>0</v>
      </c>
      <c r="I39" s="94" t="e">
        <f>+H39/H$16</f>
        <v>#DIV/0!</v>
      </c>
      <c r="J39" s="223">
        <v>0</v>
      </c>
      <c r="K39" s="94" t="e">
        <f t="shared" ref="K39:K48" si="29">+J39/J$16</f>
        <v>#DIV/0!</v>
      </c>
      <c r="L39" s="223">
        <v>0</v>
      </c>
      <c r="M39" s="94" t="e">
        <f t="shared" ref="M39:M48" si="30">+L39/L$16</f>
        <v>#DIV/0!</v>
      </c>
      <c r="N39" s="223">
        <v>0</v>
      </c>
      <c r="O39" s="94" t="e">
        <f t="shared" ref="O39:O48" si="31">+N39/N$16</f>
        <v>#DIV/0!</v>
      </c>
      <c r="P39" s="223">
        <v>0</v>
      </c>
      <c r="Q39" s="94" t="e">
        <f t="shared" ref="Q39:Q48" si="32">+P39/P$16</f>
        <v>#DIV/0!</v>
      </c>
      <c r="R39" s="223">
        <v>0</v>
      </c>
      <c r="S39" s="94" t="e">
        <f t="shared" ref="S39:S48" si="33">+R39/R$16</f>
        <v>#DIV/0!</v>
      </c>
      <c r="T39" s="223">
        <v>0</v>
      </c>
      <c r="U39" s="94" t="e">
        <f t="shared" ref="U39:U48" si="34">+T39/T$16</f>
        <v>#DIV/0!</v>
      </c>
      <c r="V39" s="223">
        <v>0</v>
      </c>
      <c r="W39" s="94" t="e">
        <f t="shared" ref="W39:W48" si="35">+V39/V$16</f>
        <v>#DIV/0!</v>
      </c>
      <c r="X39" s="223">
        <v>0</v>
      </c>
      <c r="Y39" s="94" t="e">
        <f t="shared" ref="Y39:Y48" si="36">+X39/X$16</f>
        <v>#DIV/0!</v>
      </c>
      <c r="Z39" s="223">
        <v>0</v>
      </c>
      <c r="AA39" s="94" t="e">
        <f t="shared" ref="AA39:AA48" si="37">+Z39/Z$16</f>
        <v>#DIV/0!</v>
      </c>
      <c r="AB39" s="223">
        <v>0</v>
      </c>
      <c r="AC39" s="94" t="e">
        <f t="shared" ref="AC39:AC48" si="38">+AB39/AB$16</f>
        <v>#DIV/0!</v>
      </c>
      <c r="AD39" s="223">
        <v>0</v>
      </c>
      <c r="AE39" s="299" t="e">
        <f t="shared" ref="AE39:AE48" si="39">+AD39/AD$16</f>
        <v>#DIV/0!</v>
      </c>
    </row>
    <row r="40" spans="2:47">
      <c r="B40" s="307" t="s">
        <v>381</v>
      </c>
      <c r="C40" s="327" t="s">
        <v>660</v>
      </c>
      <c r="D40" s="311">
        <f t="shared" si="27"/>
        <v>0</v>
      </c>
      <c r="E40" s="89">
        <f t="shared" si="28"/>
        <v>0</v>
      </c>
      <c r="F40" s="1126">
        <v>0</v>
      </c>
      <c r="G40" s="94">
        <f t="shared" ref="E40:I48" si="40">+F40/F$16</f>
        <v>0</v>
      </c>
      <c r="H40" s="920">
        <v>0</v>
      </c>
      <c r="I40" s="94" t="e">
        <f t="shared" si="40"/>
        <v>#DIV/0!</v>
      </c>
      <c r="J40" s="223">
        <v>0</v>
      </c>
      <c r="K40" s="94" t="e">
        <f t="shared" si="29"/>
        <v>#DIV/0!</v>
      </c>
      <c r="L40" s="223">
        <v>0</v>
      </c>
      <c r="M40" s="94" t="e">
        <f t="shared" si="30"/>
        <v>#DIV/0!</v>
      </c>
      <c r="N40" s="223">
        <v>0</v>
      </c>
      <c r="O40" s="94" t="e">
        <f t="shared" si="31"/>
        <v>#DIV/0!</v>
      </c>
      <c r="P40" s="223">
        <v>0</v>
      </c>
      <c r="Q40" s="94" t="e">
        <f t="shared" si="32"/>
        <v>#DIV/0!</v>
      </c>
      <c r="R40" s="223">
        <v>0</v>
      </c>
      <c r="S40" s="94" t="e">
        <f t="shared" si="33"/>
        <v>#DIV/0!</v>
      </c>
      <c r="T40" s="223">
        <v>0</v>
      </c>
      <c r="U40" s="94" t="e">
        <f t="shared" si="34"/>
        <v>#DIV/0!</v>
      </c>
      <c r="V40" s="223">
        <v>0</v>
      </c>
      <c r="W40" s="94" t="e">
        <f t="shared" si="35"/>
        <v>#DIV/0!</v>
      </c>
      <c r="X40" s="223">
        <v>0</v>
      </c>
      <c r="Y40" s="94" t="e">
        <f t="shared" si="36"/>
        <v>#DIV/0!</v>
      </c>
      <c r="Z40" s="223">
        <v>0</v>
      </c>
      <c r="AA40" s="94" t="e">
        <f t="shared" si="37"/>
        <v>#DIV/0!</v>
      </c>
      <c r="AB40" s="223">
        <v>0</v>
      </c>
      <c r="AC40" s="94" t="e">
        <f t="shared" si="38"/>
        <v>#DIV/0!</v>
      </c>
      <c r="AD40" s="223">
        <v>0</v>
      </c>
      <c r="AE40" s="299" t="e">
        <f t="shared" si="39"/>
        <v>#DIV/0!</v>
      </c>
    </row>
    <row r="41" spans="2:47" ht="13.5" thickBot="1">
      <c r="B41" s="307" t="s">
        <v>382</v>
      </c>
      <c r="C41" s="327" t="s">
        <v>243</v>
      </c>
      <c r="D41" s="311">
        <f t="shared" si="27"/>
        <v>0</v>
      </c>
      <c r="E41" s="89">
        <f t="shared" si="28"/>
        <v>0</v>
      </c>
      <c r="F41" s="1127">
        <v>0</v>
      </c>
      <c r="G41" s="94">
        <f t="shared" si="40"/>
        <v>0</v>
      </c>
      <c r="H41" s="223">
        <v>0</v>
      </c>
      <c r="I41" s="94" t="e">
        <f t="shared" si="40"/>
        <v>#DIV/0!</v>
      </c>
      <c r="J41" s="223">
        <v>0</v>
      </c>
      <c r="K41" s="94" t="e">
        <f t="shared" si="29"/>
        <v>#DIV/0!</v>
      </c>
      <c r="L41" s="223">
        <v>0</v>
      </c>
      <c r="M41" s="94" t="e">
        <f t="shared" si="30"/>
        <v>#DIV/0!</v>
      </c>
      <c r="N41" s="223">
        <v>0</v>
      </c>
      <c r="O41" s="94" t="e">
        <f t="shared" si="31"/>
        <v>#DIV/0!</v>
      </c>
      <c r="P41" s="223">
        <v>0</v>
      </c>
      <c r="Q41" s="94" t="e">
        <f t="shared" si="32"/>
        <v>#DIV/0!</v>
      </c>
      <c r="R41" s="223">
        <v>0</v>
      </c>
      <c r="S41" s="94" t="e">
        <f t="shared" si="33"/>
        <v>#DIV/0!</v>
      </c>
      <c r="T41" s="223">
        <v>0</v>
      </c>
      <c r="U41" s="94" t="e">
        <f t="shared" si="34"/>
        <v>#DIV/0!</v>
      </c>
      <c r="V41" s="223">
        <v>0</v>
      </c>
      <c r="W41" s="94" t="e">
        <f t="shared" si="35"/>
        <v>#DIV/0!</v>
      </c>
      <c r="X41" s="223">
        <v>0</v>
      </c>
      <c r="Y41" s="94" t="e">
        <f t="shared" si="36"/>
        <v>#DIV/0!</v>
      </c>
      <c r="Z41" s="223">
        <v>0</v>
      </c>
      <c r="AA41" s="94" t="e">
        <f t="shared" si="37"/>
        <v>#DIV/0!</v>
      </c>
      <c r="AB41" s="223">
        <v>0</v>
      </c>
      <c r="AC41" s="94" t="e">
        <f t="shared" si="38"/>
        <v>#DIV/0!</v>
      </c>
      <c r="AD41" s="223">
        <v>0</v>
      </c>
      <c r="AE41" s="299" t="e">
        <f t="shared" si="39"/>
        <v>#DIV/0!</v>
      </c>
      <c r="AG41" s="4" t="s">
        <v>874</v>
      </c>
      <c r="AM41" s="977" t="s">
        <v>195</v>
      </c>
    </row>
    <row r="42" spans="2:47">
      <c r="B42" s="307" t="s">
        <v>382</v>
      </c>
      <c r="C42" s="327" t="s">
        <v>244</v>
      </c>
      <c r="D42" s="311">
        <f t="shared" si="27"/>
        <v>0</v>
      </c>
      <c r="E42" s="89">
        <f t="shared" si="28"/>
        <v>0</v>
      </c>
      <c r="F42" s="1127">
        <v>0</v>
      </c>
      <c r="G42" s="94">
        <f t="shared" si="40"/>
        <v>0</v>
      </c>
      <c r="H42" s="223">
        <v>0</v>
      </c>
      <c r="I42" s="94" t="e">
        <f t="shared" si="40"/>
        <v>#DIV/0!</v>
      </c>
      <c r="J42" s="223">
        <v>0</v>
      </c>
      <c r="K42" s="94" t="e">
        <f t="shared" si="29"/>
        <v>#DIV/0!</v>
      </c>
      <c r="L42" s="223">
        <v>0</v>
      </c>
      <c r="M42" s="94" t="e">
        <f t="shared" si="30"/>
        <v>#DIV/0!</v>
      </c>
      <c r="N42" s="223">
        <v>0</v>
      </c>
      <c r="O42" s="94" t="e">
        <f t="shared" si="31"/>
        <v>#DIV/0!</v>
      </c>
      <c r="P42" s="223">
        <v>0</v>
      </c>
      <c r="Q42" s="94" t="e">
        <f t="shared" si="32"/>
        <v>#DIV/0!</v>
      </c>
      <c r="R42" s="223">
        <v>0</v>
      </c>
      <c r="S42" s="94" t="e">
        <f t="shared" si="33"/>
        <v>#DIV/0!</v>
      </c>
      <c r="T42" s="223">
        <v>0</v>
      </c>
      <c r="U42" s="94" t="e">
        <f t="shared" si="34"/>
        <v>#DIV/0!</v>
      </c>
      <c r="V42" s="223">
        <v>0</v>
      </c>
      <c r="W42" s="94" t="e">
        <f t="shared" si="35"/>
        <v>#DIV/0!</v>
      </c>
      <c r="X42" s="223">
        <v>0</v>
      </c>
      <c r="Y42" s="94" t="e">
        <f t="shared" si="36"/>
        <v>#DIV/0!</v>
      </c>
      <c r="Z42" s="223">
        <v>0</v>
      </c>
      <c r="AA42" s="94" t="e">
        <f t="shared" si="37"/>
        <v>#DIV/0!</v>
      </c>
      <c r="AB42" s="223">
        <v>0</v>
      </c>
      <c r="AC42" s="94" t="e">
        <f t="shared" si="38"/>
        <v>#DIV/0!</v>
      </c>
      <c r="AD42" s="223">
        <v>0</v>
      </c>
      <c r="AE42" s="299" t="e">
        <f t="shared" si="39"/>
        <v>#DIV/0!</v>
      </c>
      <c r="AJ42" s="800" t="s">
        <v>1151</v>
      </c>
      <c r="AK42" s="804">
        <f>+(AK20+AH20)</f>
        <v>1000000</v>
      </c>
    </row>
    <row r="43" spans="2:47" ht="15.75">
      <c r="B43" s="307" t="s">
        <v>381</v>
      </c>
      <c r="C43" s="327" t="s">
        <v>245</v>
      </c>
      <c r="D43" s="311">
        <f t="shared" si="27"/>
        <v>0</v>
      </c>
      <c r="E43" s="89"/>
      <c r="F43" s="1127">
        <v>0</v>
      </c>
      <c r="G43" s="94">
        <f t="shared" si="40"/>
        <v>0</v>
      </c>
      <c r="H43" s="223">
        <v>0</v>
      </c>
      <c r="I43" s="94" t="e">
        <f t="shared" si="40"/>
        <v>#DIV/0!</v>
      </c>
      <c r="J43" s="223">
        <v>0</v>
      </c>
      <c r="K43" s="94" t="e">
        <f t="shared" si="29"/>
        <v>#DIV/0!</v>
      </c>
      <c r="L43" s="223">
        <v>0</v>
      </c>
      <c r="M43" s="94" t="e">
        <f t="shared" si="30"/>
        <v>#DIV/0!</v>
      </c>
      <c r="N43" s="223">
        <v>0</v>
      </c>
      <c r="O43" s="94" t="e">
        <f t="shared" si="31"/>
        <v>#DIV/0!</v>
      </c>
      <c r="P43" s="223">
        <v>0</v>
      </c>
      <c r="Q43" s="94" t="e">
        <f t="shared" si="32"/>
        <v>#DIV/0!</v>
      </c>
      <c r="R43" s="223">
        <v>0</v>
      </c>
      <c r="S43" s="94" t="e">
        <f t="shared" si="33"/>
        <v>#DIV/0!</v>
      </c>
      <c r="T43" s="223">
        <v>0</v>
      </c>
      <c r="U43" s="94" t="e">
        <f t="shared" si="34"/>
        <v>#DIV/0!</v>
      </c>
      <c r="V43" s="223">
        <v>0</v>
      </c>
      <c r="W43" s="94" t="e">
        <f t="shared" si="35"/>
        <v>#DIV/0!</v>
      </c>
      <c r="X43" s="223">
        <v>0</v>
      </c>
      <c r="Y43" s="94" t="e">
        <f t="shared" si="36"/>
        <v>#DIV/0!</v>
      </c>
      <c r="Z43" s="223">
        <v>0</v>
      </c>
      <c r="AA43" s="94" t="e">
        <f t="shared" si="37"/>
        <v>#DIV/0!</v>
      </c>
      <c r="AB43" s="223">
        <v>0</v>
      </c>
      <c r="AC43" s="94" t="e">
        <f t="shared" si="38"/>
        <v>#DIV/0!</v>
      </c>
      <c r="AD43" s="223">
        <v>0</v>
      </c>
      <c r="AE43" s="299" t="e">
        <f t="shared" si="39"/>
        <v>#DIV/0!</v>
      </c>
      <c r="AG43" t="s">
        <v>875</v>
      </c>
      <c r="AH43" s="829">
        <f>SUM(AD21+AD22+AD28+AD29)+(AB21+AB22+AB28+AB29)+(Z21+Z22+Z28+Z29)</f>
        <v>0</v>
      </c>
      <c r="AI43" t="s">
        <v>876</v>
      </c>
      <c r="AJ43" s="802" t="s">
        <v>809</v>
      </c>
      <c r="AK43" s="805">
        <v>244</v>
      </c>
    </row>
    <row r="44" spans="2:47" ht="15.75">
      <c r="B44" s="307" t="s">
        <v>382</v>
      </c>
      <c r="C44" s="327" t="s">
        <v>246</v>
      </c>
      <c r="D44" s="311">
        <f t="shared" si="27"/>
        <v>0</v>
      </c>
      <c r="E44" s="89">
        <f t="shared" si="28"/>
        <v>0</v>
      </c>
      <c r="F44" s="1127">
        <v>0</v>
      </c>
      <c r="G44" s="94">
        <f t="shared" si="40"/>
        <v>0</v>
      </c>
      <c r="H44" s="223">
        <v>0</v>
      </c>
      <c r="I44" s="94" t="e">
        <f t="shared" si="40"/>
        <v>#DIV/0!</v>
      </c>
      <c r="J44" s="223">
        <v>0</v>
      </c>
      <c r="K44" s="94" t="e">
        <f t="shared" si="29"/>
        <v>#DIV/0!</v>
      </c>
      <c r="L44" s="223">
        <v>0</v>
      </c>
      <c r="M44" s="94" t="e">
        <f t="shared" si="30"/>
        <v>#DIV/0!</v>
      </c>
      <c r="N44" s="223">
        <v>0</v>
      </c>
      <c r="O44" s="94" t="e">
        <f t="shared" si="31"/>
        <v>#DIV/0!</v>
      </c>
      <c r="P44" s="223">
        <v>0</v>
      </c>
      <c r="Q44" s="94" t="e">
        <f t="shared" si="32"/>
        <v>#DIV/0!</v>
      </c>
      <c r="R44" s="223">
        <v>0</v>
      </c>
      <c r="S44" s="94" t="e">
        <f t="shared" si="33"/>
        <v>#DIV/0!</v>
      </c>
      <c r="T44" s="223">
        <v>0</v>
      </c>
      <c r="U44" s="94" t="e">
        <f t="shared" si="34"/>
        <v>#DIV/0!</v>
      </c>
      <c r="V44" s="223">
        <v>0</v>
      </c>
      <c r="W44" s="94" t="e">
        <f t="shared" si="35"/>
        <v>#DIV/0!</v>
      </c>
      <c r="X44" s="223">
        <v>0</v>
      </c>
      <c r="Y44" s="94" t="e">
        <f t="shared" si="36"/>
        <v>#DIV/0!</v>
      </c>
      <c r="Z44" s="223">
        <v>0</v>
      </c>
      <c r="AA44" s="94" t="e">
        <f t="shared" si="37"/>
        <v>#DIV/0!</v>
      </c>
      <c r="AB44" s="223">
        <v>0</v>
      </c>
      <c r="AC44" s="94" t="e">
        <f t="shared" si="38"/>
        <v>#DIV/0!</v>
      </c>
      <c r="AD44" s="223">
        <v>0</v>
      </c>
      <c r="AE44" s="299" t="e">
        <f t="shared" si="39"/>
        <v>#DIV/0!</v>
      </c>
      <c r="AG44" s="579" t="s">
        <v>877</v>
      </c>
      <c r="AH44" s="829">
        <f>SUM(AD19+AD20+AD23+AD24+AD25+AD26+AD27)+(AB19+AB20+AB23+AB24+AB25+AB26+AB27)+(Z19+Z20+Z23+Z24+Z25+Z26+Z27)</f>
        <v>0</v>
      </c>
      <c r="AI44" t="s">
        <v>878</v>
      </c>
      <c r="AJ44" s="803" t="s">
        <v>812</v>
      </c>
      <c r="AK44" s="806">
        <v>0.65</v>
      </c>
    </row>
    <row r="45" spans="2:47">
      <c r="B45" s="307" t="s">
        <v>382</v>
      </c>
      <c r="C45" s="327" t="s">
        <v>912</v>
      </c>
      <c r="D45" s="311">
        <f t="shared" si="27"/>
        <v>0</v>
      </c>
      <c r="E45" s="89">
        <f t="shared" si="28"/>
        <v>0</v>
      </c>
      <c r="F45" s="1127">
        <v>0</v>
      </c>
      <c r="G45" s="94">
        <f t="shared" si="40"/>
        <v>0</v>
      </c>
      <c r="H45" s="223">
        <v>0</v>
      </c>
      <c r="I45" s="94" t="e">
        <f>+H45/H$16</f>
        <v>#DIV/0!</v>
      </c>
      <c r="J45" s="223">
        <v>0</v>
      </c>
      <c r="K45" s="94" t="e">
        <f t="shared" si="29"/>
        <v>#DIV/0!</v>
      </c>
      <c r="L45" s="223">
        <v>0</v>
      </c>
      <c r="M45" s="94" t="e">
        <f t="shared" si="30"/>
        <v>#DIV/0!</v>
      </c>
      <c r="N45" s="223">
        <v>0</v>
      </c>
      <c r="O45" s="94" t="e">
        <f t="shared" si="31"/>
        <v>#DIV/0!</v>
      </c>
      <c r="P45" s="223">
        <v>0</v>
      </c>
      <c r="Q45" s="94" t="e">
        <f t="shared" si="32"/>
        <v>#DIV/0!</v>
      </c>
      <c r="R45" s="223">
        <v>0</v>
      </c>
      <c r="S45" s="94" t="e">
        <f t="shared" si="33"/>
        <v>#DIV/0!</v>
      </c>
      <c r="T45" s="223">
        <v>0</v>
      </c>
      <c r="U45" s="94" t="e">
        <f t="shared" si="34"/>
        <v>#DIV/0!</v>
      </c>
      <c r="V45" s="223">
        <v>0</v>
      </c>
      <c r="W45" s="94" t="e">
        <f t="shared" si="35"/>
        <v>#DIV/0!</v>
      </c>
      <c r="X45" s="223">
        <v>0</v>
      </c>
      <c r="Y45" s="94" t="e">
        <f t="shared" si="36"/>
        <v>#DIV/0!</v>
      </c>
      <c r="Z45" s="223">
        <v>0</v>
      </c>
      <c r="AA45" s="94" t="e">
        <f t="shared" si="37"/>
        <v>#DIV/0!</v>
      </c>
      <c r="AB45" s="223">
        <v>0</v>
      </c>
      <c r="AC45" s="94" t="e">
        <f t="shared" si="38"/>
        <v>#DIV/0!</v>
      </c>
      <c r="AD45" s="223">
        <v>0</v>
      </c>
      <c r="AE45" s="299" t="e">
        <f t="shared" si="39"/>
        <v>#DIV/0!</v>
      </c>
      <c r="AJ45" s="803" t="s">
        <v>808</v>
      </c>
      <c r="AK45" s="807">
        <v>1</v>
      </c>
    </row>
    <row r="46" spans="2:47" ht="15.75">
      <c r="B46" s="307" t="s">
        <v>382</v>
      </c>
      <c r="C46" s="327" t="s">
        <v>248</v>
      </c>
      <c r="D46" s="311">
        <f t="shared" si="27"/>
        <v>0</v>
      </c>
      <c r="E46" s="89">
        <f t="shared" si="28"/>
        <v>0</v>
      </c>
      <c r="F46" s="1127">
        <v>0</v>
      </c>
      <c r="G46" s="94">
        <f t="shared" si="40"/>
        <v>0</v>
      </c>
      <c r="H46" s="223">
        <v>0</v>
      </c>
      <c r="I46" s="94" t="e">
        <f t="shared" si="40"/>
        <v>#DIV/0!</v>
      </c>
      <c r="J46" s="223">
        <v>0</v>
      </c>
      <c r="K46" s="94" t="e">
        <f t="shared" si="29"/>
        <v>#DIV/0!</v>
      </c>
      <c r="L46" s="223">
        <v>0</v>
      </c>
      <c r="M46" s="94" t="e">
        <f t="shared" si="30"/>
        <v>#DIV/0!</v>
      </c>
      <c r="N46" s="223">
        <v>0</v>
      </c>
      <c r="O46" s="94" t="e">
        <f t="shared" si="31"/>
        <v>#DIV/0!</v>
      </c>
      <c r="P46" s="223">
        <v>0</v>
      </c>
      <c r="Q46" s="94" t="e">
        <f t="shared" si="32"/>
        <v>#DIV/0!</v>
      </c>
      <c r="R46" s="223">
        <v>0</v>
      </c>
      <c r="S46" s="94" t="e">
        <f t="shared" si="33"/>
        <v>#DIV/0!</v>
      </c>
      <c r="T46" s="223">
        <v>0</v>
      </c>
      <c r="U46" s="94" t="e">
        <f t="shared" si="34"/>
        <v>#DIV/0!</v>
      </c>
      <c r="V46" s="223">
        <v>0</v>
      </c>
      <c r="W46" s="94" t="e">
        <f t="shared" si="35"/>
        <v>#DIV/0!</v>
      </c>
      <c r="X46" s="223">
        <v>0</v>
      </c>
      <c r="Y46" s="94" t="e">
        <f t="shared" si="36"/>
        <v>#DIV/0!</v>
      </c>
      <c r="Z46" s="223">
        <v>0</v>
      </c>
      <c r="AA46" s="94" t="e">
        <f t="shared" si="37"/>
        <v>#DIV/0!</v>
      </c>
      <c r="AB46" s="223">
        <v>0</v>
      </c>
      <c r="AC46" s="94" t="e">
        <f t="shared" si="38"/>
        <v>#DIV/0!</v>
      </c>
      <c r="AD46" s="223">
        <v>0</v>
      </c>
      <c r="AE46" s="299" t="e">
        <f t="shared" si="39"/>
        <v>#DIV/0!</v>
      </c>
      <c r="AG46" s="830" t="s">
        <v>879</v>
      </c>
      <c r="AH46" s="831">
        <f>SUM(AR20+AS20+AT20)</f>
        <v>0</v>
      </c>
      <c r="AJ46" s="803" t="s">
        <v>810</v>
      </c>
      <c r="AK46" s="215">
        <f>+((AK43*AK44)*AK45)</f>
        <v>158.6</v>
      </c>
    </row>
    <row r="47" spans="2:47" ht="26.25" thickBot="1">
      <c r="B47" s="307"/>
      <c r="C47" s="333" t="s">
        <v>250</v>
      </c>
      <c r="D47" s="311">
        <f t="shared" si="27"/>
        <v>0</v>
      </c>
      <c r="E47" s="89">
        <f t="shared" si="28"/>
        <v>0</v>
      </c>
      <c r="F47" s="1128">
        <v>0</v>
      </c>
      <c r="G47" s="94">
        <f t="shared" si="40"/>
        <v>0</v>
      </c>
      <c r="H47" s="223">
        <v>0</v>
      </c>
      <c r="I47" s="94" t="e">
        <f t="shared" si="40"/>
        <v>#DIV/0!</v>
      </c>
      <c r="J47" s="223">
        <v>0</v>
      </c>
      <c r="K47" s="94" t="e">
        <f t="shared" si="29"/>
        <v>#DIV/0!</v>
      </c>
      <c r="L47" s="223">
        <v>0</v>
      </c>
      <c r="M47" s="94" t="e">
        <f t="shared" si="30"/>
        <v>#DIV/0!</v>
      </c>
      <c r="N47" s="223">
        <v>0</v>
      </c>
      <c r="O47" s="94" t="e">
        <f t="shared" si="31"/>
        <v>#DIV/0!</v>
      </c>
      <c r="P47" s="223">
        <v>0</v>
      </c>
      <c r="Q47" s="94" t="e">
        <f t="shared" si="32"/>
        <v>#DIV/0!</v>
      </c>
      <c r="R47" s="223">
        <v>0</v>
      </c>
      <c r="S47" s="94" t="e">
        <f t="shared" si="33"/>
        <v>#DIV/0!</v>
      </c>
      <c r="T47" s="223">
        <v>0</v>
      </c>
      <c r="U47" s="94" t="e">
        <f t="shared" si="34"/>
        <v>#DIV/0!</v>
      </c>
      <c r="V47" s="223">
        <v>0</v>
      </c>
      <c r="W47" s="94" t="e">
        <f t="shared" si="35"/>
        <v>#DIV/0!</v>
      </c>
      <c r="X47" s="223">
        <v>0</v>
      </c>
      <c r="Y47" s="94" t="e">
        <f t="shared" si="36"/>
        <v>#DIV/0!</v>
      </c>
      <c r="Z47" s="223">
        <v>0</v>
      </c>
      <c r="AA47" s="94" t="e">
        <f t="shared" si="37"/>
        <v>#DIV/0!</v>
      </c>
      <c r="AB47" s="223">
        <v>0</v>
      </c>
      <c r="AC47" s="94" t="e">
        <f t="shared" si="38"/>
        <v>#DIV/0!</v>
      </c>
      <c r="AD47" s="223">
        <v>0</v>
      </c>
      <c r="AE47" s="299" t="e">
        <f t="shared" si="39"/>
        <v>#DIV/0!</v>
      </c>
      <c r="AJ47" s="801" t="s">
        <v>811</v>
      </c>
      <c r="AK47" s="808">
        <f>+(AK42/AK46)</f>
        <v>6305.1702395964694</v>
      </c>
    </row>
    <row r="48" spans="2:47" ht="15.75">
      <c r="B48" s="307"/>
      <c r="C48" s="334" t="s">
        <v>251</v>
      </c>
      <c r="D48" s="315">
        <f>SUM(D39:D47)</f>
        <v>0</v>
      </c>
      <c r="E48" s="177">
        <f t="shared" si="40"/>
        <v>0</v>
      </c>
      <c r="F48" s="237">
        <f>SUM(F39:F47)</f>
        <v>0</v>
      </c>
      <c r="G48" s="177">
        <f t="shared" si="40"/>
        <v>0</v>
      </c>
      <c r="H48" s="237">
        <f>SUM(H39:H47)</f>
        <v>0</v>
      </c>
      <c r="I48" s="177" t="e">
        <f t="shared" si="40"/>
        <v>#DIV/0!</v>
      </c>
      <c r="J48" s="237">
        <f>SUM(J39:J47)</f>
        <v>0</v>
      </c>
      <c r="K48" s="177" t="e">
        <f t="shared" si="29"/>
        <v>#DIV/0!</v>
      </c>
      <c r="L48" s="237">
        <f>SUM(L39:L47)</f>
        <v>0</v>
      </c>
      <c r="M48" s="177" t="e">
        <f t="shared" si="30"/>
        <v>#DIV/0!</v>
      </c>
      <c r="N48" s="237">
        <f>SUM(N39:N47)</f>
        <v>0</v>
      </c>
      <c r="O48" s="177" t="e">
        <f t="shared" si="31"/>
        <v>#DIV/0!</v>
      </c>
      <c r="P48" s="237">
        <f>SUM(P39:P47)</f>
        <v>0</v>
      </c>
      <c r="Q48" s="177" t="e">
        <f t="shared" si="32"/>
        <v>#DIV/0!</v>
      </c>
      <c r="R48" s="237">
        <f>SUM(R39:R47)</f>
        <v>0</v>
      </c>
      <c r="S48" s="177" t="e">
        <f t="shared" si="33"/>
        <v>#DIV/0!</v>
      </c>
      <c r="T48" s="237">
        <f>SUM(T39:T47)</f>
        <v>0</v>
      </c>
      <c r="U48" s="177" t="e">
        <f t="shared" si="34"/>
        <v>#DIV/0!</v>
      </c>
      <c r="V48" s="237">
        <f>SUM(V39:V47)</f>
        <v>0</v>
      </c>
      <c r="W48" s="177" t="e">
        <f t="shared" si="35"/>
        <v>#DIV/0!</v>
      </c>
      <c r="X48" s="237">
        <f>SUM(X39:X47)</f>
        <v>0</v>
      </c>
      <c r="Y48" s="177" t="e">
        <f t="shared" si="36"/>
        <v>#DIV/0!</v>
      </c>
      <c r="Z48" s="237">
        <f>SUM(Z39:Z47)</f>
        <v>0</v>
      </c>
      <c r="AA48" s="177" t="e">
        <f t="shared" si="37"/>
        <v>#DIV/0!</v>
      </c>
      <c r="AB48" s="237">
        <f>SUM(AB39:AB47)</f>
        <v>0</v>
      </c>
      <c r="AC48" s="177" t="e">
        <f t="shared" si="38"/>
        <v>#DIV/0!</v>
      </c>
      <c r="AD48" s="237">
        <f>SUM(AD39:AD47)</f>
        <v>0</v>
      </c>
      <c r="AE48" s="213" t="e">
        <f t="shared" si="39"/>
        <v>#DIV/0!</v>
      </c>
      <c r="AG48" s="832" t="s">
        <v>880</v>
      </c>
      <c r="AH48" s="833" t="e">
        <f>+(((AH44/AH43*AH46)/(AH43+AH44)+1))</f>
        <v>#DIV/0!</v>
      </c>
      <c r="AI48" t="s">
        <v>881</v>
      </c>
    </row>
    <row r="49" spans="2:35" ht="15.75">
      <c r="B49" s="307"/>
      <c r="C49" s="335"/>
      <c r="D49" s="316"/>
      <c r="E49" s="93"/>
      <c r="F49" s="238"/>
      <c r="G49" s="159"/>
      <c r="H49" s="238"/>
      <c r="I49" s="159"/>
      <c r="J49" s="238"/>
      <c r="K49" s="159"/>
      <c r="L49" s="238"/>
      <c r="M49" s="159"/>
      <c r="N49" s="238"/>
      <c r="O49" s="159"/>
      <c r="P49" s="238"/>
      <c r="Q49" s="159"/>
      <c r="R49" s="238"/>
      <c r="S49" s="159"/>
      <c r="T49" s="238"/>
      <c r="U49" s="159"/>
      <c r="V49" s="238"/>
      <c r="W49" s="159"/>
      <c r="X49" s="238"/>
      <c r="Y49" s="159"/>
      <c r="Z49" s="238"/>
      <c r="AA49" s="159"/>
      <c r="AB49" s="238"/>
      <c r="AC49" s="159"/>
      <c r="AD49" s="238"/>
      <c r="AE49" s="300"/>
      <c r="AG49" s="832" t="s">
        <v>882</v>
      </c>
      <c r="AH49" s="833" t="e">
        <f>+(((AH43/AH44*AH46)/(AH44+AH45)+1))</f>
        <v>#DIV/0!</v>
      </c>
      <c r="AI49" t="s">
        <v>883</v>
      </c>
    </row>
    <row r="50" spans="2:35">
      <c r="B50" s="307"/>
      <c r="C50" s="198" t="s">
        <v>2393</v>
      </c>
      <c r="D50" s="311"/>
      <c r="F50" s="231"/>
      <c r="G50" s="94"/>
      <c r="H50" s="231"/>
      <c r="I50" s="94"/>
      <c r="J50" s="231"/>
      <c r="K50" s="94"/>
      <c r="L50" s="231"/>
      <c r="M50" s="94"/>
      <c r="N50" s="231"/>
      <c r="O50" s="94"/>
      <c r="P50" s="231"/>
      <c r="Q50" s="94"/>
      <c r="R50" s="231"/>
      <c r="S50" s="94"/>
      <c r="T50" s="231"/>
      <c r="U50" s="94"/>
      <c r="V50" s="231"/>
      <c r="W50" s="94"/>
      <c r="X50" s="231"/>
      <c r="Y50" s="94"/>
      <c r="Z50" s="231"/>
      <c r="AA50" s="94"/>
      <c r="AB50" s="231"/>
      <c r="AC50" s="94"/>
      <c r="AD50" s="231"/>
      <c r="AE50" s="299"/>
    </row>
    <row r="51" spans="2:35">
      <c r="B51" s="307" t="s">
        <v>382</v>
      </c>
      <c r="C51" s="327" t="s">
        <v>911</v>
      </c>
      <c r="D51" s="311">
        <f t="shared" ref="D51:D69" si="41">+F51+H51+J51+L51+N51+P51+R51+T51+V51+X51+Z51+AB51+AD51</f>
        <v>0</v>
      </c>
      <c r="E51" s="89">
        <f t="shared" ref="E51:E69" si="42">+D51/$D$16</f>
        <v>0</v>
      </c>
      <c r="F51" s="223">
        <v>0</v>
      </c>
      <c r="G51" s="94">
        <f t="shared" ref="G51:I70" si="43">+F51/F$16</f>
        <v>0</v>
      </c>
      <c r="H51" s="223">
        <v>0</v>
      </c>
      <c r="I51" s="94" t="e">
        <f t="shared" si="43"/>
        <v>#DIV/0!</v>
      </c>
      <c r="J51" s="223">
        <v>0</v>
      </c>
      <c r="K51" s="94" t="e">
        <f t="shared" ref="K51:K70" si="44">+J51/J$16</f>
        <v>#DIV/0!</v>
      </c>
      <c r="L51" s="223">
        <v>0</v>
      </c>
      <c r="M51" s="94" t="e">
        <f t="shared" ref="M51:M70" si="45">+L51/L$16</f>
        <v>#DIV/0!</v>
      </c>
      <c r="N51" s="223">
        <v>0</v>
      </c>
      <c r="O51" s="94" t="e">
        <f t="shared" ref="O51:O70" si="46">+N51/N$16</f>
        <v>#DIV/0!</v>
      </c>
      <c r="P51" s="223">
        <v>0</v>
      </c>
      <c r="Q51" s="94" t="e">
        <f t="shared" ref="Q51:Q70" si="47">+P51/P$16</f>
        <v>#DIV/0!</v>
      </c>
      <c r="R51" s="223">
        <v>0</v>
      </c>
      <c r="S51" s="94" t="e">
        <f t="shared" ref="S51:S70" si="48">+R51/R$16</f>
        <v>#DIV/0!</v>
      </c>
      <c r="T51" s="223">
        <v>0</v>
      </c>
      <c r="U51" s="94" t="e">
        <f t="shared" ref="U51:U70" si="49">+T51/T$16</f>
        <v>#DIV/0!</v>
      </c>
      <c r="V51" s="223">
        <v>0</v>
      </c>
      <c r="W51" s="94" t="e">
        <f t="shared" ref="W51:W70" si="50">+V51/V$16</f>
        <v>#DIV/0!</v>
      </c>
      <c r="X51" s="223">
        <v>0</v>
      </c>
      <c r="Y51" s="94" t="e">
        <f t="shared" ref="Y51:Y70" si="51">+X51/X$16</f>
        <v>#DIV/0!</v>
      </c>
      <c r="Z51" s="223">
        <v>0</v>
      </c>
      <c r="AA51" s="94" t="e">
        <f t="shared" ref="AA51:AA70" si="52">+Z51/Z$16</f>
        <v>#DIV/0!</v>
      </c>
      <c r="AB51" s="223">
        <v>0</v>
      </c>
      <c r="AC51" s="94" t="e">
        <f t="shared" ref="AC51:AC70" si="53">+AB51/AB$16</f>
        <v>#DIV/0!</v>
      </c>
      <c r="AD51" s="223">
        <v>0</v>
      </c>
      <c r="AE51" s="299" t="e">
        <f t="shared" ref="AE51:AE70" si="54">+AD51/AD$16</f>
        <v>#DIV/0!</v>
      </c>
    </row>
    <row r="52" spans="2:35">
      <c r="B52" s="307" t="s">
        <v>382</v>
      </c>
      <c r="C52" s="327" t="s">
        <v>253</v>
      </c>
      <c r="D52" s="311">
        <f t="shared" si="41"/>
        <v>0</v>
      </c>
      <c r="E52" s="89">
        <f t="shared" si="42"/>
        <v>0</v>
      </c>
      <c r="F52" s="223">
        <v>0</v>
      </c>
      <c r="G52" s="94">
        <f t="shared" si="43"/>
        <v>0</v>
      </c>
      <c r="H52" s="223">
        <v>0</v>
      </c>
      <c r="I52" s="94" t="e">
        <f t="shared" si="43"/>
        <v>#DIV/0!</v>
      </c>
      <c r="J52" s="223">
        <v>0</v>
      </c>
      <c r="K52" s="94" t="e">
        <f t="shared" si="44"/>
        <v>#DIV/0!</v>
      </c>
      <c r="L52" s="223">
        <v>0</v>
      </c>
      <c r="M52" s="94" t="e">
        <f t="shared" si="45"/>
        <v>#DIV/0!</v>
      </c>
      <c r="N52" s="223">
        <v>0</v>
      </c>
      <c r="O52" s="94" t="e">
        <f t="shared" si="46"/>
        <v>#DIV/0!</v>
      </c>
      <c r="P52" s="223">
        <v>0</v>
      </c>
      <c r="Q52" s="94" t="e">
        <f t="shared" si="47"/>
        <v>#DIV/0!</v>
      </c>
      <c r="R52" s="223">
        <v>0</v>
      </c>
      <c r="S52" s="94" t="e">
        <f t="shared" si="48"/>
        <v>#DIV/0!</v>
      </c>
      <c r="T52" s="223">
        <v>0</v>
      </c>
      <c r="U52" s="94" t="e">
        <f t="shared" si="49"/>
        <v>#DIV/0!</v>
      </c>
      <c r="V52" s="223">
        <v>0</v>
      </c>
      <c r="W52" s="94" t="e">
        <f t="shared" si="50"/>
        <v>#DIV/0!</v>
      </c>
      <c r="X52" s="223">
        <v>0</v>
      </c>
      <c r="Y52" s="94" t="e">
        <f t="shared" si="51"/>
        <v>#DIV/0!</v>
      </c>
      <c r="Z52" s="223">
        <v>0</v>
      </c>
      <c r="AA52" s="94" t="e">
        <f t="shared" si="52"/>
        <v>#DIV/0!</v>
      </c>
      <c r="AB52" s="223">
        <v>0</v>
      </c>
      <c r="AC52" s="94" t="e">
        <f t="shared" si="53"/>
        <v>#DIV/0!</v>
      </c>
      <c r="AD52" s="223">
        <v>0</v>
      </c>
      <c r="AE52" s="299" t="e">
        <f t="shared" si="54"/>
        <v>#DIV/0!</v>
      </c>
      <c r="AG52" s="579"/>
      <c r="AH52" s="834">
        <v>1</v>
      </c>
      <c r="AI52" s="579" t="s">
        <v>884</v>
      </c>
    </row>
    <row r="53" spans="2:35">
      <c r="B53" s="307" t="s">
        <v>381</v>
      </c>
      <c r="C53" s="327" t="s">
        <v>254</v>
      </c>
      <c r="D53" s="311">
        <f t="shared" si="41"/>
        <v>0</v>
      </c>
      <c r="E53" s="89">
        <f t="shared" si="42"/>
        <v>0</v>
      </c>
      <c r="F53" s="223">
        <v>0</v>
      </c>
      <c r="G53" s="94">
        <f t="shared" si="43"/>
        <v>0</v>
      </c>
      <c r="H53" s="223">
        <v>0</v>
      </c>
      <c r="I53" s="94" t="e">
        <f t="shared" si="43"/>
        <v>#DIV/0!</v>
      </c>
      <c r="J53" s="223">
        <v>0</v>
      </c>
      <c r="K53" s="94" t="e">
        <f t="shared" si="44"/>
        <v>#DIV/0!</v>
      </c>
      <c r="L53" s="223">
        <v>0</v>
      </c>
      <c r="M53" s="94" t="e">
        <f t="shared" si="45"/>
        <v>#DIV/0!</v>
      </c>
      <c r="N53" s="223">
        <v>0</v>
      </c>
      <c r="O53" s="94" t="e">
        <f t="shared" si="46"/>
        <v>#DIV/0!</v>
      </c>
      <c r="P53" s="223">
        <v>0</v>
      </c>
      <c r="Q53" s="94" t="e">
        <f t="shared" si="47"/>
        <v>#DIV/0!</v>
      </c>
      <c r="R53" s="223">
        <v>0</v>
      </c>
      <c r="S53" s="94" t="e">
        <f t="shared" si="48"/>
        <v>#DIV/0!</v>
      </c>
      <c r="T53" s="223">
        <v>0</v>
      </c>
      <c r="U53" s="94" t="e">
        <f t="shared" si="49"/>
        <v>#DIV/0!</v>
      </c>
      <c r="V53" s="223">
        <v>0</v>
      </c>
      <c r="W53" s="94" t="e">
        <f t="shared" si="50"/>
        <v>#DIV/0!</v>
      </c>
      <c r="X53" s="223">
        <v>0</v>
      </c>
      <c r="Y53" s="94" t="e">
        <f t="shared" si="51"/>
        <v>#DIV/0!</v>
      </c>
      <c r="Z53" s="223">
        <v>0</v>
      </c>
      <c r="AA53" s="94" t="e">
        <f t="shared" si="52"/>
        <v>#DIV/0!</v>
      </c>
      <c r="AB53" s="223">
        <v>0</v>
      </c>
      <c r="AC53" s="94" t="e">
        <f t="shared" si="53"/>
        <v>#DIV/0!</v>
      </c>
      <c r="AD53" s="223">
        <v>0</v>
      </c>
      <c r="AE53" s="299" t="e">
        <f t="shared" si="54"/>
        <v>#DIV/0!</v>
      </c>
      <c r="AH53" s="834">
        <v>2</v>
      </c>
      <c r="AI53" s="579" t="s">
        <v>885</v>
      </c>
    </row>
    <row r="54" spans="2:35">
      <c r="B54" s="307" t="s">
        <v>381</v>
      </c>
      <c r="C54" s="327" t="s">
        <v>255</v>
      </c>
      <c r="D54" s="311">
        <f t="shared" si="41"/>
        <v>0</v>
      </c>
      <c r="E54" s="89">
        <f t="shared" si="42"/>
        <v>0</v>
      </c>
      <c r="F54" s="223">
        <v>0</v>
      </c>
      <c r="G54" s="94">
        <f t="shared" si="43"/>
        <v>0</v>
      </c>
      <c r="H54" s="223">
        <v>0</v>
      </c>
      <c r="I54" s="94" t="e">
        <f t="shared" si="43"/>
        <v>#DIV/0!</v>
      </c>
      <c r="J54" s="223">
        <v>0</v>
      </c>
      <c r="K54" s="94" t="e">
        <f t="shared" si="44"/>
        <v>#DIV/0!</v>
      </c>
      <c r="L54" s="223">
        <v>0</v>
      </c>
      <c r="M54" s="94" t="e">
        <f t="shared" si="45"/>
        <v>#DIV/0!</v>
      </c>
      <c r="N54" s="223">
        <v>0</v>
      </c>
      <c r="O54" s="94" t="e">
        <f t="shared" si="46"/>
        <v>#DIV/0!</v>
      </c>
      <c r="P54" s="223">
        <v>0</v>
      </c>
      <c r="Q54" s="94" t="e">
        <f t="shared" si="47"/>
        <v>#DIV/0!</v>
      </c>
      <c r="R54" s="223">
        <v>0</v>
      </c>
      <c r="S54" s="94" t="e">
        <f t="shared" si="48"/>
        <v>#DIV/0!</v>
      </c>
      <c r="T54" s="223">
        <v>0</v>
      </c>
      <c r="U54" s="94" t="e">
        <f t="shared" si="49"/>
        <v>#DIV/0!</v>
      </c>
      <c r="V54" s="223">
        <v>0</v>
      </c>
      <c r="W54" s="94" t="e">
        <f t="shared" si="50"/>
        <v>#DIV/0!</v>
      </c>
      <c r="X54" s="223">
        <v>0</v>
      </c>
      <c r="Y54" s="94" t="e">
        <f t="shared" si="51"/>
        <v>#DIV/0!</v>
      </c>
      <c r="Z54" s="223">
        <v>0</v>
      </c>
      <c r="AA54" s="94" t="e">
        <f t="shared" si="52"/>
        <v>#DIV/0!</v>
      </c>
      <c r="AB54" s="223">
        <v>0</v>
      </c>
      <c r="AC54" s="94" t="e">
        <f t="shared" si="53"/>
        <v>#DIV/0!</v>
      </c>
      <c r="AD54" s="223">
        <v>0</v>
      </c>
      <c r="AE54" s="299" t="e">
        <f t="shared" si="54"/>
        <v>#DIV/0!</v>
      </c>
      <c r="AH54" s="834">
        <v>3</v>
      </c>
      <c r="AI54" s="579" t="s">
        <v>886</v>
      </c>
    </row>
    <row r="55" spans="2:35">
      <c r="B55" s="307" t="s">
        <v>381</v>
      </c>
      <c r="C55" s="327" t="s">
        <v>256</v>
      </c>
      <c r="D55" s="311">
        <f t="shared" si="41"/>
        <v>0</v>
      </c>
      <c r="E55" s="89">
        <f t="shared" si="42"/>
        <v>0</v>
      </c>
      <c r="F55" s="223">
        <v>0</v>
      </c>
      <c r="G55" s="94">
        <f t="shared" si="43"/>
        <v>0</v>
      </c>
      <c r="H55" s="223">
        <v>0</v>
      </c>
      <c r="I55" s="94" t="e">
        <f t="shared" si="43"/>
        <v>#DIV/0!</v>
      </c>
      <c r="J55" s="223">
        <v>0</v>
      </c>
      <c r="K55" s="94" t="e">
        <f t="shared" si="44"/>
        <v>#DIV/0!</v>
      </c>
      <c r="L55" s="223">
        <v>0</v>
      </c>
      <c r="M55" s="94" t="e">
        <f t="shared" si="45"/>
        <v>#DIV/0!</v>
      </c>
      <c r="N55" s="223">
        <v>0</v>
      </c>
      <c r="O55" s="94" t="e">
        <f t="shared" si="46"/>
        <v>#DIV/0!</v>
      </c>
      <c r="P55" s="223">
        <v>0</v>
      </c>
      <c r="Q55" s="94" t="e">
        <f t="shared" si="47"/>
        <v>#DIV/0!</v>
      </c>
      <c r="R55" s="223">
        <v>0</v>
      </c>
      <c r="S55" s="94" t="e">
        <f t="shared" si="48"/>
        <v>#DIV/0!</v>
      </c>
      <c r="T55" s="223">
        <v>0</v>
      </c>
      <c r="U55" s="94" t="e">
        <f t="shared" si="49"/>
        <v>#DIV/0!</v>
      </c>
      <c r="V55" s="223">
        <v>0</v>
      </c>
      <c r="W55" s="94" t="e">
        <f t="shared" si="50"/>
        <v>#DIV/0!</v>
      </c>
      <c r="X55" s="223">
        <v>0</v>
      </c>
      <c r="Y55" s="94" t="e">
        <f t="shared" si="51"/>
        <v>#DIV/0!</v>
      </c>
      <c r="Z55" s="223">
        <v>0</v>
      </c>
      <c r="AA55" s="94" t="e">
        <f t="shared" si="52"/>
        <v>#DIV/0!</v>
      </c>
      <c r="AB55" s="223">
        <v>0</v>
      </c>
      <c r="AC55" s="94" t="e">
        <f t="shared" si="53"/>
        <v>#DIV/0!</v>
      </c>
      <c r="AD55" s="223">
        <v>0</v>
      </c>
      <c r="AE55" s="299" t="e">
        <f t="shared" si="54"/>
        <v>#DIV/0!</v>
      </c>
      <c r="AH55" s="834">
        <v>4</v>
      </c>
      <c r="AI55" s="579" t="s">
        <v>887</v>
      </c>
    </row>
    <row r="56" spans="2:35">
      <c r="B56" s="307" t="s">
        <v>382</v>
      </c>
      <c r="C56" s="327" t="s">
        <v>257</v>
      </c>
      <c r="D56" s="311">
        <f t="shared" si="41"/>
        <v>0</v>
      </c>
      <c r="E56" s="89">
        <f t="shared" si="42"/>
        <v>0</v>
      </c>
      <c r="F56" s="223">
        <v>0</v>
      </c>
      <c r="G56" s="94">
        <f t="shared" si="43"/>
        <v>0</v>
      </c>
      <c r="H56" s="223">
        <v>0</v>
      </c>
      <c r="I56" s="94" t="e">
        <f t="shared" si="43"/>
        <v>#DIV/0!</v>
      </c>
      <c r="J56" s="223">
        <v>0</v>
      </c>
      <c r="K56" s="94" t="e">
        <f t="shared" si="44"/>
        <v>#DIV/0!</v>
      </c>
      <c r="L56" s="223">
        <v>0</v>
      </c>
      <c r="M56" s="94" t="e">
        <f t="shared" si="45"/>
        <v>#DIV/0!</v>
      </c>
      <c r="N56" s="223">
        <v>0</v>
      </c>
      <c r="O56" s="94" t="e">
        <f t="shared" si="46"/>
        <v>#DIV/0!</v>
      </c>
      <c r="P56" s="223">
        <v>0</v>
      </c>
      <c r="Q56" s="94" t="e">
        <f t="shared" si="47"/>
        <v>#DIV/0!</v>
      </c>
      <c r="R56" s="223">
        <v>0</v>
      </c>
      <c r="S56" s="94" t="e">
        <f t="shared" si="48"/>
        <v>#DIV/0!</v>
      </c>
      <c r="T56" s="223">
        <v>0</v>
      </c>
      <c r="U56" s="94" t="e">
        <f t="shared" si="49"/>
        <v>#DIV/0!</v>
      </c>
      <c r="V56" s="223">
        <v>0</v>
      </c>
      <c r="W56" s="94" t="e">
        <f t="shared" si="50"/>
        <v>#DIV/0!</v>
      </c>
      <c r="X56" s="223">
        <v>0</v>
      </c>
      <c r="Y56" s="94" t="e">
        <f t="shared" si="51"/>
        <v>#DIV/0!</v>
      </c>
      <c r="Z56" s="223">
        <v>0</v>
      </c>
      <c r="AA56" s="94" t="e">
        <f t="shared" si="52"/>
        <v>#DIV/0!</v>
      </c>
      <c r="AB56" s="223">
        <v>0</v>
      </c>
      <c r="AC56" s="94" t="e">
        <f t="shared" si="53"/>
        <v>#DIV/0!</v>
      </c>
      <c r="AD56" s="223">
        <v>0</v>
      </c>
      <c r="AE56" s="299" t="e">
        <f t="shared" si="54"/>
        <v>#DIV/0!</v>
      </c>
    </row>
    <row r="57" spans="2:35">
      <c r="B57" s="307" t="s">
        <v>382</v>
      </c>
      <c r="C57" s="327" t="s">
        <v>258</v>
      </c>
      <c r="D57" s="311">
        <f t="shared" si="41"/>
        <v>0</v>
      </c>
      <c r="E57" s="89">
        <f t="shared" si="42"/>
        <v>0</v>
      </c>
      <c r="F57" s="223">
        <v>0</v>
      </c>
      <c r="G57" s="94">
        <f t="shared" si="43"/>
        <v>0</v>
      </c>
      <c r="H57" s="223">
        <v>0</v>
      </c>
      <c r="I57" s="94" t="e">
        <f t="shared" si="43"/>
        <v>#DIV/0!</v>
      </c>
      <c r="J57" s="223">
        <v>0</v>
      </c>
      <c r="K57" s="94" t="e">
        <f t="shared" si="44"/>
        <v>#DIV/0!</v>
      </c>
      <c r="L57" s="223">
        <v>0</v>
      </c>
      <c r="M57" s="94" t="e">
        <f t="shared" si="45"/>
        <v>#DIV/0!</v>
      </c>
      <c r="N57" s="223">
        <v>0</v>
      </c>
      <c r="O57" s="94" t="e">
        <f t="shared" si="46"/>
        <v>#DIV/0!</v>
      </c>
      <c r="P57" s="223">
        <v>0</v>
      </c>
      <c r="Q57" s="94" t="e">
        <f t="shared" si="47"/>
        <v>#DIV/0!</v>
      </c>
      <c r="R57" s="223">
        <v>0</v>
      </c>
      <c r="S57" s="94" t="e">
        <f t="shared" si="48"/>
        <v>#DIV/0!</v>
      </c>
      <c r="T57" s="223">
        <v>0</v>
      </c>
      <c r="U57" s="94" t="e">
        <f t="shared" si="49"/>
        <v>#DIV/0!</v>
      </c>
      <c r="V57" s="223">
        <v>0</v>
      </c>
      <c r="W57" s="94" t="e">
        <f t="shared" si="50"/>
        <v>#DIV/0!</v>
      </c>
      <c r="X57" s="223">
        <v>0</v>
      </c>
      <c r="Y57" s="94" t="e">
        <f t="shared" si="51"/>
        <v>#DIV/0!</v>
      </c>
      <c r="Z57" s="223">
        <v>0</v>
      </c>
      <c r="AA57" s="94" t="e">
        <f t="shared" si="52"/>
        <v>#DIV/0!</v>
      </c>
      <c r="AB57" s="223">
        <v>0</v>
      </c>
      <c r="AC57" s="94" t="e">
        <f t="shared" si="53"/>
        <v>#DIV/0!</v>
      </c>
      <c r="AD57" s="223">
        <v>0</v>
      </c>
      <c r="AE57" s="299" t="e">
        <f t="shared" si="54"/>
        <v>#DIV/0!</v>
      </c>
      <c r="AG57" s="977" t="s">
        <v>2397</v>
      </c>
    </row>
    <row r="58" spans="2:35">
      <c r="B58" s="307" t="s">
        <v>381</v>
      </c>
      <c r="C58" s="327" t="s">
        <v>259</v>
      </c>
      <c r="D58" s="311">
        <f t="shared" si="41"/>
        <v>0</v>
      </c>
      <c r="E58" s="89">
        <f t="shared" si="42"/>
        <v>0</v>
      </c>
      <c r="F58" s="438">
        <f>SUM(0.0725*F53+F54)</f>
        <v>0</v>
      </c>
      <c r="G58" s="94">
        <f t="shared" si="43"/>
        <v>0</v>
      </c>
      <c r="H58" s="438">
        <f>SUM(0.0725*H53+H54)</f>
        <v>0</v>
      </c>
      <c r="I58" s="94" t="e">
        <f t="shared" si="43"/>
        <v>#DIV/0!</v>
      </c>
      <c r="J58" s="438">
        <f>SUM(0.0725*J53+J54)</f>
        <v>0</v>
      </c>
      <c r="K58" s="94" t="e">
        <f t="shared" si="44"/>
        <v>#DIV/0!</v>
      </c>
      <c r="L58" s="438">
        <f>SUM(0.0725*L53+L54)</f>
        <v>0</v>
      </c>
      <c r="M58" s="94" t="e">
        <f t="shared" si="45"/>
        <v>#DIV/0!</v>
      </c>
      <c r="N58" s="438">
        <f>SUM(0.0725*N53+N54)</f>
        <v>0</v>
      </c>
      <c r="O58" s="94" t="e">
        <f t="shared" si="46"/>
        <v>#DIV/0!</v>
      </c>
      <c r="P58" s="438">
        <f>SUM(0.0725*P53+P54)</f>
        <v>0</v>
      </c>
      <c r="Q58" s="94" t="e">
        <f t="shared" si="47"/>
        <v>#DIV/0!</v>
      </c>
      <c r="R58" s="438">
        <f>SUM(0.0725*R53+R54)</f>
        <v>0</v>
      </c>
      <c r="S58" s="94" t="e">
        <f t="shared" si="48"/>
        <v>#DIV/0!</v>
      </c>
      <c r="T58" s="438">
        <f>SUM(0.0725*T53+T54)</f>
        <v>0</v>
      </c>
      <c r="U58" s="94" t="e">
        <f t="shared" si="49"/>
        <v>#DIV/0!</v>
      </c>
      <c r="V58" s="438">
        <f>SUM(0.0725*V53+V54)</f>
        <v>0</v>
      </c>
      <c r="W58" s="94" t="e">
        <f t="shared" si="50"/>
        <v>#DIV/0!</v>
      </c>
      <c r="X58" s="438">
        <f>SUM(0.0725*X53+X54)</f>
        <v>0</v>
      </c>
      <c r="Y58" s="94" t="e">
        <f t="shared" si="51"/>
        <v>#DIV/0!</v>
      </c>
      <c r="Z58" s="438">
        <f>SUM(0.0725*Z53+Z54)</f>
        <v>0</v>
      </c>
      <c r="AA58" s="94" t="e">
        <f t="shared" si="52"/>
        <v>#DIV/0!</v>
      </c>
      <c r="AB58" s="438">
        <f>SUM(0.0725*AB53+AB54)</f>
        <v>0</v>
      </c>
      <c r="AC58" s="94" t="e">
        <f t="shared" si="53"/>
        <v>#DIV/0!</v>
      </c>
      <c r="AD58" s="438">
        <f>SUM(0.0725*AD53+AD54)</f>
        <v>0</v>
      </c>
      <c r="AE58" s="299" t="e">
        <f t="shared" si="54"/>
        <v>#DIV/0!</v>
      </c>
    </row>
    <row r="59" spans="2:35">
      <c r="B59" s="307" t="s">
        <v>381</v>
      </c>
      <c r="C59" s="327" t="s">
        <v>260</v>
      </c>
      <c r="D59" s="311">
        <f t="shared" si="41"/>
        <v>0</v>
      </c>
      <c r="E59" s="89">
        <f t="shared" si="42"/>
        <v>0</v>
      </c>
      <c r="F59" s="223">
        <v>0</v>
      </c>
      <c r="G59" s="94">
        <f t="shared" si="43"/>
        <v>0</v>
      </c>
      <c r="H59" s="223">
        <v>0</v>
      </c>
      <c r="I59" s="94" t="e">
        <f t="shared" si="43"/>
        <v>#DIV/0!</v>
      </c>
      <c r="J59" s="223">
        <v>0</v>
      </c>
      <c r="K59" s="94" t="e">
        <f t="shared" si="44"/>
        <v>#DIV/0!</v>
      </c>
      <c r="L59" s="223">
        <v>0</v>
      </c>
      <c r="M59" s="94" t="e">
        <f t="shared" si="45"/>
        <v>#DIV/0!</v>
      </c>
      <c r="N59" s="223">
        <v>0</v>
      </c>
      <c r="O59" s="94" t="e">
        <f t="shared" si="46"/>
        <v>#DIV/0!</v>
      </c>
      <c r="P59" s="223">
        <v>0</v>
      </c>
      <c r="Q59" s="94" t="e">
        <f t="shared" si="47"/>
        <v>#DIV/0!</v>
      </c>
      <c r="R59" s="223">
        <v>0</v>
      </c>
      <c r="S59" s="94" t="e">
        <f t="shared" si="48"/>
        <v>#DIV/0!</v>
      </c>
      <c r="T59" s="223">
        <v>0</v>
      </c>
      <c r="U59" s="94" t="e">
        <f t="shared" si="49"/>
        <v>#DIV/0!</v>
      </c>
      <c r="V59" s="223">
        <v>0</v>
      </c>
      <c r="W59" s="94" t="e">
        <f t="shared" si="50"/>
        <v>#DIV/0!</v>
      </c>
      <c r="X59" s="223">
        <v>0</v>
      </c>
      <c r="Y59" s="94" t="e">
        <f t="shared" si="51"/>
        <v>#DIV/0!</v>
      </c>
      <c r="Z59" s="223">
        <v>0</v>
      </c>
      <c r="AA59" s="94" t="e">
        <f t="shared" si="52"/>
        <v>#DIV/0!</v>
      </c>
      <c r="AB59" s="223">
        <v>0</v>
      </c>
      <c r="AC59" s="94" t="e">
        <f t="shared" si="53"/>
        <v>#DIV/0!</v>
      </c>
      <c r="AD59" s="223">
        <v>0</v>
      </c>
      <c r="AE59" s="299" t="e">
        <f t="shared" si="54"/>
        <v>#DIV/0!</v>
      </c>
      <c r="AG59" s="977" t="s">
        <v>2398</v>
      </c>
      <c r="AH59" s="814">
        <v>0</v>
      </c>
    </row>
    <row r="60" spans="2:35">
      <c r="B60" s="307" t="s">
        <v>381</v>
      </c>
      <c r="C60" s="327" t="s">
        <v>261</v>
      </c>
      <c r="D60" s="311">
        <f t="shared" si="41"/>
        <v>0</v>
      </c>
      <c r="E60" s="89">
        <f t="shared" si="42"/>
        <v>0</v>
      </c>
      <c r="F60" s="223">
        <v>0</v>
      </c>
      <c r="G60" s="94">
        <f t="shared" si="43"/>
        <v>0</v>
      </c>
      <c r="H60" s="223">
        <v>0</v>
      </c>
      <c r="I60" s="94" t="e">
        <f t="shared" si="43"/>
        <v>#DIV/0!</v>
      </c>
      <c r="J60" s="223">
        <v>0</v>
      </c>
      <c r="K60" s="94" t="e">
        <f t="shared" si="44"/>
        <v>#DIV/0!</v>
      </c>
      <c r="L60" s="223">
        <v>0</v>
      </c>
      <c r="M60" s="94" t="e">
        <f t="shared" si="45"/>
        <v>#DIV/0!</v>
      </c>
      <c r="N60" s="223">
        <v>0</v>
      </c>
      <c r="O60" s="94" t="e">
        <f t="shared" si="46"/>
        <v>#DIV/0!</v>
      </c>
      <c r="P60" s="223">
        <v>0</v>
      </c>
      <c r="Q60" s="94" t="e">
        <f t="shared" si="47"/>
        <v>#DIV/0!</v>
      </c>
      <c r="R60" s="223">
        <v>0</v>
      </c>
      <c r="S60" s="94" t="e">
        <f t="shared" si="48"/>
        <v>#DIV/0!</v>
      </c>
      <c r="T60" s="223">
        <v>0</v>
      </c>
      <c r="U60" s="94" t="e">
        <f t="shared" si="49"/>
        <v>#DIV/0!</v>
      </c>
      <c r="V60" s="223">
        <v>0</v>
      </c>
      <c r="W60" s="94" t="e">
        <f t="shared" si="50"/>
        <v>#DIV/0!</v>
      </c>
      <c r="X60" s="223">
        <v>0</v>
      </c>
      <c r="Y60" s="94" t="e">
        <f t="shared" si="51"/>
        <v>#DIV/0!</v>
      </c>
      <c r="Z60" s="223">
        <v>0</v>
      </c>
      <c r="AA60" s="94" t="e">
        <f t="shared" si="52"/>
        <v>#DIV/0!</v>
      </c>
      <c r="AB60" s="223">
        <v>0</v>
      </c>
      <c r="AC60" s="94" t="e">
        <f t="shared" si="53"/>
        <v>#DIV/0!</v>
      </c>
      <c r="AD60" s="223">
        <v>0</v>
      </c>
      <c r="AE60" s="299" t="e">
        <f t="shared" si="54"/>
        <v>#DIV/0!</v>
      </c>
      <c r="AG60" s="977" t="s">
        <v>2588</v>
      </c>
      <c r="AH60" s="224">
        <f>+($H$124)</f>
        <v>0</v>
      </c>
    </row>
    <row r="61" spans="2:35">
      <c r="B61" s="307" t="s">
        <v>381</v>
      </c>
      <c r="C61" s="327" t="s">
        <v>262</v>
      </c>
      <c r="D61" s="311">
        <f t="shared" si="41"/>
        <v>0</v>
      </c>
      <c r="E61" s="89">
        <v>0</v>
      </c>
      <c r="F61" s="223">
        <v>0</v>
      </c>
      <c r="G61" s="94">
        <f t="shared" si="43"/>
        <v>0</v>
      </c>
      <c r="H61" s="223">
        <v>0</v>
      </c>
      <c r="I61" s="94" t="e">
        <f t="shared" si="43"/>
        <v>#DIV/0!</v>
      </c>
      <c r="J61" s="223">
        <v>0</v>
      </c>
      <c r="K61" s="94" t="e">
        <f t="shared" si="44"/>
        <v>#DIV/0!</v>
      </c>
      <c r="L61" s="223">
        <v>0</v>
      </c>
      <c r="M61" s="94" t="e">
        <f t="shared" si="45"/>
        <v>#DIV/0!</v>
      </c>
      <c r="N61" s="223">
        <v>0</v>
      </c>
      <c r="O61" s="94" t="e">
        <f t="shared" si="46"/>
        <v>#DIV/0!</v>
      </c>
      <c r="P61" s="223">
        <v>0</v>
      </c>
      <c r="Q61" s="94" t="e">
        <f t="shared" si="47"/>
        <v>#DIV/0!</v>
      </c>
      <c r="R61" s="223">
        <v>0</v>
      </c>
      <c r="S61" s="94" t="e">
        <f t="shared" si="48"/>
        <v>#DIV/0!</v>
      </c>
      <c r="T61" s="223">
        <v>0</v>
      </c>
      <c r="U61" s="94" t="e">
        <f t="shared" si="49"/>
        <v>#DIV/0!</v>
      </c>
      <c r="V61" s="223">
        <v>0</v>
      </c>
      <c r="W61" s="94" t="e">
        <f t="shared" si="50"/>
        <v>#DIV/0!</v>
      </c>
      <c r="X61" s="223">
        <v>0</v>
      </c>
      <c r="Y61" s="94" t="e">
        <f t="shared" si="51"/>
        <v>#DIV/0!</v>
      </c>
      <c r="Z61" s="223">
        <v>0</v>
      </c>
      <c r="AA61" s="94" t="e">
        <f t="shared" si="52"/>
        <v>#DIV/0!</v>
      </c>
      <c r="AB61" s="223">
        <v>0</v>
      </c>
      <c r="AC61" s="94" t="e">
        <f t="shared" si="53"/>
        <v>#DIV/0!</v>
      </c>
      <c r="AD61" s="223">
        <v>0</v>
      </c>
      <c r="AE61" s="299" t="e">
        <f t="shared" si="54"/>
        <v>#DIV/0!</v>
      </c>
      <c r="AG61" s="977"/>
    </row>
    <row r="62" spans="2:35">
      <c r="B62" s="307" t="s">
        <v>381</v>
      </c>
      <c r="C62" s="327" t="s">
        <v>263</v>
      </c>
      <c r="D62" s="311">
        <f t="shared" si="41"/>
        <v>0</v>
      </c>
      <c r="E62" s="89">
        <f t="shared" si="42"/>
        <v>0</v>
      </c>
      <c r="F62" s="223">
        <v>0</v>
      </c>
      <c r="G62" s="94">
        <f t="shared" si="43"/>
        <v>0</v>
      </c>
      <c r="H62" s="223">
        <v>0</v>
      </c>
      <c r="I62" s="94" t="e">
        <f t="shared" si="43"/>
        <v>#DIV/0!</v>
      </c>
      <c r="J62" s="223">
        <v>0</v>
      </c>
      <c r="K62" s="94" t="e">
        <f t="shared" si="44"/>
        <v>#DIV/0!</v>
      </c>
      <c r="L62" s="223">
        <v>0</v>
      </c>
      <c r="M62" s="94" t="e">
        <f t="shared" si="45"/>
        <v>#DIV/0!</v>
      </c>
      <c r="N62" s="223">
        <v>0</v>
      </c>
      <c r="O62" s="94" t="e">
        <f t="shared" si="46"/>
        <v>#DIV/0!</v>
      </c>
      <c r="P62" s="223">
        <v>0</v>
      </c>
      <c r="Q62" s="94" t="e">
        <f t="shared" si="47"/>
        <v>#DIV/0!</v>
      </c>
      <c r="R62" s="223">
        <v>0</v>
      </c>
      <c r="S62" s="94" t="e">
        <f t="shared" si="48"/>
        <v>#DIV/0!</v>
      </c>
      <c r="T62" s="223">
        <v>0</v>
      </c>
      <c r="U62" s="94" t="e">
        <f t="shared" si="49"/>
        <v>#DIV/0!</v>
      </c>
      <c r="V62" s="223">
        <v>0</v>
      </c>
      <c r="W62" s="94" t="e">
        <f t="shared" si="50"/>
        <v>#DIV/0!</v>
      </c>
      <c r="X62" s="223">
        <v>0</v>
      </c>
      <c r="Y62" s="94" t="e">
        <f t="shared" si="51"/>
        <v>#DIV/0!</v>
      </c>
      <c r="Z62" s="223">
        <v>0</v>
      </c>
      <c r="AA62" s="94" t="e">
        <f t="shared" si="52"/>
        <v>#DIV/0!</v>
      </c>
      <c r="AB62" s="223">
        <v>0</v>
      </c>
      <c r="AC62" s="94" t="e">
        <f t="shared" si="53"/>
        <v>#DIV/0!</v>
      </c>
      <c r="AD62" s="223">
        <v>0</v>
      </c>
      <c r="AE62" s="299" t="e">
        <f t="shared" si="54"/>
        <v>#DIV/0!</v>
      </c>
      <c r="AG62" s="977" t="s">
        <v>2591</v>
      </c>
      <c r="AH62" t="e">
        <f>+(AH60/AH59)</f>
        <v>#DIV/0!</v>
      </c>
    </row>
    <row r="63" spans="2:35">
      <c r="B63" s="307" t="s">
        <v>381</v>
      </c>
      <c r="C63" s="327" t="s">
        <v>264</v>
      </c>
      <c r="D63" s="311">
        <f t="shared" si="41"/>
        <v>0</v>
      </c>
      <c r="E63" s="89">
        <f t="shared" si="42"/>
        <v>0</v>
      </c>
      <c r="F63" s="223">
        <v>0</v>
      </c>
      <c r="G63" s="94">
        <f t="shared" si="43"/>
        <v>0</v>
      </c>
      <c r="H63" s="223">
        <v>0</v>
      </c>
      <c r="I63" s="94" t="e">
        <f t="shared" si="43"/>
        <v>#DIV/0!</v>
      </c>
      <c r="J63" s="223">
        <v>0</v>
      </c>
      <c r="K63" s="94" t="e">
        <f t="shared" si="44"/>
        <v>#DIV/0!</v>
      </c>
      <c r="L63" s="223">
        <v>0</v>
      </c>
      <c r="M63" s="94" t="e">
        <f t="shared" si="45"/>
        <v>#DIV/0!</v>
      </c>
      <c r="N63" s="223">
        <v>0</v>
      </c>
      <c r="O63" s="94" t="e">
        <f t="shared" si="46"/>
        <v>#DIV/0!</v>
      </c>
      <c r="P63" s="223">
        <v>0</v>
      </c>
      <c r="Q63" s="94" t="e">
        <f t="shared" si="47"/>
        <v>#DIV/0!</v>
      </c>
      <c r="R63" s="223">
        <v>0</v>
      </c>
      <c r="S63" s="94" t="e">
        <f t="shared" si="48"/>
        <v>#DIV/0!</v>
      </c>
      <c r="T63" s="223">
        <v>0</v>
      </c>
      <c r="U63" s="94" t="e">
        <f t="shared" si="49"/>
        <v>#DIV/0!</v>
      </c>
      <c r="V63" s="223">
        <v>0</v>
      </c>
      <c r="W63" s="94" t="e">
        <f t="shared" si="50"/>
        <v>#DIV/0!</v>
      </c>
      <c r="X63" s="223">
        <v>0</v>
      </c>
      <c r="Y63" s="94" t="e">
        <f t="shared" si="51"/>
        <v>#DIV/0!</v>
      </c>
      <c r="Z63" s="223">
        <v>0</v>
      </c>
      <c r="AA63" s="94" t="e">
        <f t="shared" si="52"/>
        <v>#DIV/0!</v>
      </c>
      <c r="AB63" s="223">
        <v>0</v>
      </c>
      <c r="AC63" s="94" t="e">
        <f t="shared" si="53"/>
        <v>#DIV/0!</v>
      </c>
      <c r="AD63" s="223">
        <v>0</v>
      </c>
      <c r="AE63" s="299" t="e">
        <f t="shared" si="54"/>
        <v>#DIV/0!</v>
      </c>
      <c r="AG63" s="977" t="s">
        <v>2399</v>
      </c>
      <c r="AH63" s="1955">
        <v>40</v>
      </c>
    </row>
    <row r="64" spans="2:35">
      <c r="B64" s="307" t="s">
        <v>382</v>
      </c>
      <c r="C64" s="327" t="s">
        <v>265</v>
      </c>
      <c r="D64" s="311">
        <f t="shared" si="41"/>
        <v>0</v>
      </c>
      <c r="E64" s="89">
        <f t="shared" si="42"/>
        <v>0</v>
      </c>
      <c r="F64" s="223">
        <v>0</v>
      </c>
      <c r="G64" s="94">
        <f t="shared" si="43"/>
        <v>0</v>
      </c>
      <c r="H64" s="223">
        <v>0</v>
      </c>
      <c r="I64" s="94" t="e">
        <f t="shared" si="43"/>
        <v>#DIV/0!</v>
      </c>
      <c r="J64" s="223">
        <v>0</v>
      </c>
      <c r="K64" s="94" t="e">
        <f t="shared" si="44"/>
        <v>#DIV/0!</v>
      </c>
      <c r="L64" s="223">
        <v>0</v>
      </c>
      <c r="M64" s="94" t="e">
        <f t="shared" si="45"/>
        <v>#DIV/0!</v>
      </c>
      <c r="N64" s="223">
        <v>0</v>
      </c>
      <c r="O64" s="94" t="e">
        <f t="shared" si="46"/>
        <v>#DIV/0!</v>
      </c>
      <c r="P64" s="223">
        <v>0</v>
      </c>
      <c r="Q64" s="94" t="e">
        <f t="shared" si="47"/>
        <v>#DIV/0!</v>
      </c>
      <c r="R64" s="223">
        <v>0</v>
      </c>
      <c r="S64" s="94" t="e">
        <f t="shared" si="48"/>
        <v>#DIV/0!</v>
      </c>
      <c r="T64" s="223">
        <v>0</v>
      </c>
      <c r="U64" s="94" t="e">
        <f t="shared" si="49"/>
        <v>#DIV/0!</v>
      </c>
      <c r="V64" s="223">
        <v>0</v>
      </c>
      <c r="W64" s="94" t="e">
        <f t="shared" si="50"/>
        <v>#DIV/0!</v>
      </c>
      <c r="X64" s="223">
        <v>0</v>
      </c>
      <c r="Y64" s="94" t="e">
        <f t="shared" si="51"/>
        <v>#DIV/0!</v>
      </c>
      <c r="Z64" s="223">
        <v>0</v>
      </c>
      <c r="AA64" s="94" t="e">
        <f t="shared" si="52"/>
        <v>#DIV/0!</v>
      </c>
      <c r="AB64" s="223">
        <v>0</v>
      </c>
      <c r="AC64" s="94" t="e">
        <f t="shared" si="53"/>
        <v>#DIV/0!</v>
      </c>
      <c r="AD64" s="223">
        <v>0</v>
      </c>
      <c r="AE64" s="299" t="e">
        <f t="shared" si="54"/>
        <v>#DIV/0!</v>
      </c>
      <c r="AG64" s="977" t="s">
        <v>2400</v>
      </c>
      <c r="AH64" s="1956">
        <v>0.5</v>
      </c>
    </row>
    <row r="65" spans="2:34">
      <c r="B65" s="307" t="s">
        <v>382</v>
      </c>
      <c r="C65" s="327" t="s">
        <v>266</v>
      </c>
      <c r="D65" s="311">
        <f t="shared" si="41"/>
        <v>0</v>
      </c>
      <c r="E65" s="89">
        <f t="shared" si="42"/>
        <v>0</v>
      </c>
      <c r="F65" s="223">
        <v>0</v>
      </c>
      <c r="G65" s="94">
        <f t="shared" si="43"/>
        <v>0</v>
      </c>
      <c r="H65" s="223">
        <v>0</v>
      </c>
      <c r="I65" s="94" t="e">
        <f t="shared" si="43"/>
        <v>#DIV/0!</v>
      </c>
      <c r="J65" s="223">
        <v>0</v>
      </c>
      <c r="K65" s="94" t="e">
        <f t="shared" si="44"/>
        <v>#DIV/0!</v>
      </c>
      <c r="L65" s="223">
        <v>0</v>
      </c>
      <c r="M65" s="94" t="e">
        <f t="shared" si="45"/>
        <v>#DIV/0!</v>
      </c>
      <c r="N65" s="223">
        <v>0</v>
      </c>
      <c r="O65" s="94" t="e">
        <f t="shared" si="46"/>
        <v>#DIV/0!</v>
      </c>
      <c r="P65" s="223">
        <v>0</v>
      </c>
      <c r="Q65" s="94" t="e">
        <f t="shared" si="47"/>
        <v>#DIV/0!</v>
      </c>
      <c r="R65" s="223">
        <v>0</v>
      </c>
      <c r="S65" s="94" t="e">
        <f t="shared" si="48"/>
        <v>#DIV/0!</v>
      </c>
      <c r="T65" s="223">
        <v>0</v>
      </c>
      <c r="U65" s="94" t="e">
        <f t="shared" si="49"/>
        <v>#DIV/0!</v>
      </c>
      <c r="V65" s="223">
        <v>0</v>
      </c>
      <c r="W65" s="94" t="e">
        <f t="shared" si="50"/>
        <v>#DIV/0!</v>
      </c>
      <c r="X65" s="223">
        <v>0</v>
      </c>
      <c r="Y65" s="94" t="e">
        <f t="shared" si="51"/>
        <v>#DIV/0!</v>
      </c>
      <c r="Z65" s="223">
        <v>0</v>
      </c>
      <c r="AA65" s="94" t="e">
        <f t="shared" si="52"/>
        <v>#DIV/0!</v>
      </c>
      <c r="AB65" s="223">
        <v>0</v>
      </c>
      <c r="AC65" s="94" t="e">
        <f t="shared" si="53"/>
        <v>#DIV/0!</v>
      </c>
      <c r="AD65" s="223">
        <v>0</v>
      </c>
      <c r="AE65" s="299" t="e">
        <f t="shared" si="54"/>
        <v>#DIV/0!</v>
      </c>
      <c r="AG65" s="977" t="s">
        <v>2589</v>
      </c>
      <c r="AH65" s="205">
        <f>+(AH63/AH64)</f>
        <v>80</v>
      </c>
    </row>
    <row r="66" spans="2:34">
      <c r="B66" s="307" t="s">
        <v>382</v>
      </c>
      <c r="C66" s="327" t="s">
        <v>267</v>
      </c>
      <c r="D66" s="311">
        <f t="shared" si="41"/>
        <v>0</v>
      </c>
      <c r="E66" s="89">
        <f t="shared" si="42"/>
        <v>0</v>
      </c>
      <c r="F66" s="223">
        <v>0</v>
      </c>
      <c r="G66" s="94">
        <f t="shared" si="43"/>
        <v>0</v>
      </c>
      <c r="H66" s="223">
        <v>0</v>
      </c>
      <c r="I66" s="94" t="e">
        <f t="shared" si="43"/>
        <v>#DIV/0!</v>
      </c>
      <c r="J66" s="223">
        <v>0</v>
      </c>
      <c r="K66" s="94" t="e">
        <f t="shared" si="44"/>
        <v>#DIV/0!</v>
      </c>
      <c r="L66" s="223">
        <v>0</v>
      </c>
      <c r="M66" s="94" t="e">
        <f t="shared" si="45"/>
        <v>#DIV/0!</v>
      </c>
      <c r="N66" s="223">
        <v>0</v>
      </c>
      <c r="O66" s="94" t="e">
        <f t="shared" si="46"/>
        <v>#DIV/0!</v>
      </c>
      <c r="P66" s="223">
        <v>0</v>
      </c>
      <c r="Q66" s="94" t="e">
        <f t="shared" si="47"/>
        <v>#DIV/0!</v>
      </c>
      <c r="R66" s="223">
        <v>0</v>
      </c>
      <c r="S66" s="94" t="e">
        <f t="shared" si="48"/>
        <v>#DIV/0!</v>
      </c>
      <c r="T66" s="223">
        <v>0</v>
      </c>
      <c r="U66" s="94" t="e">
        <f t="shared" si="49"/>
        <v>#DIV/0!</v>
      </c>
      <c r="V66" s="223">
        <v>0</v>
      </c>
      <c r="W66" s="94" t="e">
        <f t="shared" si="50"/>
        <v>#DIV/0!</v>
      </c>
      <c r="X66" s="223">
        <v>0</v>
      </c>
      <c r="Y66" s="94" t="e">
        <f t="shared" si="51"/>
        <v>#DIV/0!</v>
      </c>
      <c r="Z66" s="223">
        <v>0</v>
      </c>
      <c r="AA66" s="94" t="e">
        <f t="shared" si="52"/>
        <v>#DIV/0!</v>
      </c>
      <c r="AB66" s="223">
        <v>0</v>
      </c>
      <c r="AC66" s="94" t="e">
        <f t="shared" si="53"/>
        <v>#DIV/0!</v>
      </c>
      <c r="AD66" s="223">
        <v>0</v>
      </c>
      <c r="AE66" s="299" t="e">
        <f t="shared" si="54"/>
        <v>#DIV/0!</v>
      </c>
      <c r="AG66" s="977" t="s">
        <v>2590</v>
      </c>
      <c r="AH66" s="224" t="e">
        <f>+(AH62+AH65)</f>
        <v>#DIV/0!</v>
      </c>
    </row>
    <row r="67" spans="2:34">
      <c r="B67" s="307" t="s">
        <v>382</v>
      </c>
      <c r="C67" s="327" t="s">
        <v>268</v>
      </c>
      <c r="D67" s="311">
        <f t="shared" si="41"/>
        <v>0</v>
      </c>
      <c r="E67" s="89">
        <f t="shared" si="42"/>
        <v>0</v>
      </c>
      <c r="F67" s="223">
        <v>0</v>
      </c>
      <c r="G67" s="94">
        <f t="shared" si="43"/>
        <v>0</v>
      </c>
      <c r="H67" s="223">
        <v>0</v>
      </c>
      <c r="I67" s="94" t="e">
        <f t="shared" si="43"/>
        <v>#DIV/0!</v>
      </c>
      <c r="J67" s="223">
        <v>0</v>
      </c>
      <c r="K67" s="94" t="e">
        <f t="shared" si="44"/>
        <v>#DIV/0!</v>
      </c>
      <c r="L67" s="223">
        <v>0</v>
      </c>
      <c r="M67" s="94" t="e">
        <f t="shared" si="45"/>
        <v>#DIV/0!</v>
      </c>
      <c r="N67" s="223">
        <v>0</v>
      </c>
      <c r="O67" s="94" t="e">
        <f t="shared" si="46"/>
        <v>#DIV/0!</v>
      </c>
      <c r="P67" s="223">
        <v>0</v>
      </c>
      <c r="Q67" s="94" t="e">
        <f t="shared" si="47"/>
        <v>#DIV/0!</v>
      </c>
      <c r="R67" s="223">
        <v>0</v>
      </c>
      <c r="S67" s="94" t="e">
        <f t="shared" si="48"/>
        <v>#DIV/0!</v>
      </c>
      <c r="T67" s="223">
        <v>0</v>
      </c>
      <c r="U67" s="94" t="e">
        <f t="shared" si="49"/>
        <v>#DIV/0!</v>
      </c>
      <c r="V67" s="223">
        <v>0</v>
      </c>
      <c r="W67" s="94" t="e">
        <f t="shared" si="50"/>
        <v>#DIV/0!</v>
      </c>
      <c r="X67" s="223">
        <v>0</v>
      </c>
      <c r="Y67" s="94" t="e">
        <f t="shared" si="51"/>
        <v>#DIV/0!</v>
      </c>
      <c r="Z67" s="223">
        <v>0</v>
      </c>
      <c r="AA67" s="94" t="e">
        <f t="shared" si="52"/>
        <v>#DIV/0!</v>
      </c>
      <c r="AB67" s="223">
        <v>0</v>
      </c>
      <c r="AC67" s="94" t="e">
        <f t="shared" si="53"/>
        <v>#DIV/0!</v>
      </c>
      <c r="AD67" s="223">
        <v>0</v>
      </c>
      <c r="AE67" s="299" t="e">
        <f t="shared" si="54"/>
        <v>#DIV/0!</v>
      </c>
    </row>
    <row r="68" spans="2:34">
      <c r="B68" s="307" t="s">
        <v>381</v>
      </c>
      <c r="C68" s="327" t="s">
        <v>269</v>
      </c>
      <c r="D68" s="311">
        <f t="shared" si="41"/>
        <v>0</v>
      </c>
      <c r="E68" s="89">
        <f t="shared" si="42"/>
        <v>0</v>
      </c>
      <c r="F68" s="223">
        <v>0</v>
      </c>
      <c r="G68" s="94">
        <f t="shared" si="43"/>
        <v>0</v>
      </c>
      <c r="H68" s="223">
        <v>0</v>
      </c>
      <c r="I68" s="94" t="e">
        <f t="shared" si="43"/>
        <v>#DIV/0!</v>
      </c>
      <c r="J68" s="223">
        <v>0</v>
      </c>
      <c r="K68" s="94" t="e">
        <f t="shared" si="44"/>
        <v>#DIV/0!</v>
      </c>
      <c r="L68" s="223">
        <v>0</v>
      </c>
      <c r="M68" s="94" t="e">
        <f t="shared" si="45"/>
        <v>#DIV/0!</v>
      </c>
      <c r="N68" s="223">
        <v>0</v>
      </c>
      <c r="O68" s="94" t="e">
        <f t="shared" si="46"/>
        <v>#DIV/0!</v>
      </c>
      <c r="P68" s="223">
        <v>0</v>
      </c>
      <c r="Q68" s="94" t="e">
        <f t="shared" si="47"/>
        <v>#DIV/0!</v>
      </c>
      <c r="R68" s="223">
        <v>0</v>
      </c>
      <c r="S68" s="94" t="e">
        <f t="shared" si="48"/>
        <v>#DIV/0!</v>
      </c>
      <c r="T68" s="223">
        <v>0</v>
      </c>
      <c r="U68" s="94" t="e">
        <f t="shared" si="49"/>
        <v>#DIV/0!</v>
      </c>
      <c r="V68" s="223">
        <v>0</v>
      </c>
      <c r="W68" s="94" t="e">
        <f t="shared" si="50"/>
        <v>#DIV/0!</v>
      </c>
      <c r="X68" s="223">
        <v>0</v>
      </c>
      <c r="Y68" s="94" t="e">
        <f t="shared" si="51"/>
        <v>#DIV/0!</v>
      </c>
      <c r="Z68" s="223">
        <v>0</v>
      </c>
      <c r="AA68" s="94" t="e">
        <f t="shared" si="52"/>
        <v>#DIV/0!</v>
      </c>
      <c r="AB68" s="223">
        <v>0</v>
      </c>
      <c r="AC68" s="94" t="e">
        <f t="shared" si="53"/>
        <v>#DIV/0!</v>
      </c>
      <c r="AD68" s="223">
        <v>0</v>
      </c>
      <c r="AE68" s="299" t="e">
        <f t="shared" si="54"/>
        <v>#DIV/0!</v>
      </c>
      <c r="AH68" s="977" t="s">
        <v>195</v>
      </c>
    </row>
    <row r="69" spans="2:34">
      <c r="B69" s="307" t="s">
        <v>382</v>
      </c>
      <c r="C69" s="327" t="s">
        <v>270</v>
      </c>
      <c r="D69" s="311">
        <f t="shared" si="41"/>
        <v>0</v>
      </c>
      <c r="E69" s="89">
        <f t="shared" si="42"/>
        <v>0</v>
      </c>
      <c r="F69" s="223">
        <v>0</v>
      </c>
      <c r="G69" s="94">
        <f t="shared" si="43"/>
        <v>0</v>
      </c>
      <c r="H69" s="223">
        <v>0</v>
      </c>
      <c r="I69" s="94" t="e">
        <f t="shared" si="43"/>
        <v>#DIV/0!</v>
      </c>
      <c r="J69" s="223">
        <v>0</v>
      </c>
      <c r="K69" s="94" t="e">
        <f t="shared" si="44"/>
        <v>#DIV/0!</v>
      </c>
      <c r="L69" s="223">
        <v>0</v>
      </c>
      <c r="M69" s="94" t="e">
        <f t="shared" si="45"/>
        <v>#DIV/0!</v>
      </c>
      <c r="N69" s="223">
        <v>0</v>
      </c>
      <c r="O69" s="94" t="e">
        <f t="shared" si="46"/>
        <v>#DIV/0!</v>
      </c>
      <c r="P69" s="223">
        <v>0</v>
      </c>
      <c r="Q69" s="94" t="e">
        <f t="shared" si="47"/>
        <v>#DIV/0!</v>
      </c>
      <c r="R69" s="223">
        <v>0</v>
      </c>
      <c r="S69" s="94" t="e">
        <f t="shared" si="48"/>
        <v>#DIV/0!</v>
      </c>
      <c r="T69" s="223">
        <v>0</v>
      </c>
      <c r="U69" s="94" t="e">
        <f t="shared" si="49"/>
        <v>#DIV/0!</v>
      </c>
      <c r="V69" s="223">
        <v>0</v>
      </c>
      <c r="W69" s="94" t="e">
        <f t="shared" si="50"/>
        <v>#DIV/0!</v>
      </c>
      <c r="X69" s="223">
        <v>0</v>
      </c>
      <c r="Y69" s="94" t="e">
        <f t="shared" si="51"/>
        <v>#DIV/0!</v>
      </c>
      <c r="Z69" s="223">
        <v>0</v>
      </c>
      <c r="AA69" s="94" t="e">
        <f t="shared" si="52"/>
        <v>#DIV/0!</v>
      </c>
      <c r="AB69" s="223">
        <v>0</v>
      </c>
      <c r="AC69" s="94" t="e">
        <f t="shared" si="53"/>
        <v>#DIV/0!</v>
      </c>
      <c r="AD69" s="223">
        <v>0</v>
      </c>
      <c r="AE69" s="299" t="e">
        <f t="shared" si="54"/>
        <v>#DIV/0!</v>
      </c>
    </row>
    <row r="70" spans="2:34">
      <c r="B70" s="307"/>
      <c r="C70" s="336" t="s">
        <v>272</v>
      </c>
      <c r="D70" s="317">
        <f>SUM(D51:D69)</f>
        <v>0</v>
      </c>
      <c r="E70" s="96">
        <f>+D70/$D$16</f>
        <v>0</v>
      </c>
      <c r="F70" s="239">
        <f>SUM(F51:F69)</f>
        <v>0</v>
      </c>
      <c r="G70" s="177">
        <f t="shared" si="43"/>
        <v>0</v>
      </c>
      <c r="H70" s="239">
        <f>SUM(H51:H69)</f>
        <v>0</v>
      </c>
      <c r="I70" s="177" t="e">
        <f t="shared" si="43"/>
        <v>#DIV/0!</v>
      </c>
      <c r="J70" s="239">
        <f>SUM(J51:J69)</f>
        <v>0</v>
      </c>
      <c r="K70" s="177" t="e">
        <f t="shared" si="44"/>
        <v>#DIV/0!</v>
      </c>
      <c r="L70" s="239">
        <f>SUM(L51:L69)</f>
        <v>0</v>
      </c>
      <c r="M70" s="177" t="e">
        <f t="shared" si="45"/>
        <v>#DIV/0!</v>
      </c>
      <c r="N70" s="239">
        <f>SUM(N51:N69)</f>
        <v>0</v>
      </c>
      <c r="O70" s="177" t="e">
        <f t="shared" si="46"/>
        <v>#DIV/0!</v>
      </c>
      <c r="P70" s="239">
        <f>SUM(P51:P69)</f>
        <v>0</v>
      </c>
      <c r="Q70" s="177" t="e">
        <f t="shared" si="47"/>
        <v>#DIV/0!</v>
      </c>
      <c r="R70" s="239">
        <f>SUM(R51:R69)</f>
        <v>0</v>
      </c>
      <c r="S70" s="177" t="e">
        <f t="shared" si="48"/>
        <v>#DIV/0!</v>
      </c>
      <c r="T70" s="239">
        <f>SUM(T51:T69)</f>
        <v>0</v>
      </c>
      <c r="U70" s="177" t="e">
        <f t="shared" si="49"/>
        <v>#DIV/0!</v>
      </c>
      <c r="V70" s="239">
        <f>SUM(V51:V69)</f>
        <v>0</v>
      </c>
      <c r="W70" s="177" t="e">
        <f t="shared" si="50"/>
        <v>#DIV/0!</v>
      </c>
      <c r="X70" s="239">
        <f>SUM(X51:X69)</f>
        <v>0</v>
      </c>
      <c r="Y70" s="177" t="e">
        <f t="shared" si="51"/>
        <v>#DIV/0!</v>
      </c>
      <c r="Z70" s="239">
        <f>SUM(Z51:Z69)</f>
        <v>0</v>
      </c>
      <c r="AA70" s="177" t="e">
        <f t="shared" si="52"/>
        <v>#DIV/0!</v>
      </c>
      <c r="AB70" s="239">
        <f>SUM(AB51:AB69)</f>
        <v>0</v>
      </c>
      <c r="AC70" s="177" t="e">
        <f t="shared" si="53"/>
        <v>#DIV/0!</v>
      </c>
      <c r="AD70" s="239">
        <f>SUM(AD51:AD69)</f>
        <v>0</v>
      </c>
      <c r="AE70" s="213" t="e">
        <f t="shared" si="54"/>
        <v>#DIV/0!</v>
      </c>
    </row>
    <row r="71" spans="2:34">
      <c r="B71" s="307"/>
      <c r="C71" s="324"/>
      <c r="D71" s="311"/>
      <c r="F71" s="231"/>
      <c r="G71" s="94"/>
      <c r="H71" s="231"/>
      <c r="I71" s="94"/>
      <c r="J71" s="231"/>
      <c r="K71" s="94"/>
      <c r="L71" s="231"/>
      <c r="M71" s="94"/>
      <c r="N71" s="231"/>
      <c r="O71" s="94"/>
      <c r="P71" s="231"/>
      <c r="Q71" s="94"/>
      <c r="R71" s="231"/>
      <c r="S71" s="94"/>
      <c r="T71" s="231"/>
      <c r="U71" s="94"/>
      <c r="V71" s="231"/>
      <c r="W71" s="94"/>
      <c r="X71" s="231"/>
      <c r="Y71" s="94"/>
      <c r="Z71" s="231"/>
      <c r="AA71" s="94"/>
      <c r="AB71" s="231"/>
      <c r="AC71" s="94"/>
      <c r="AD71" s="231"/>
      <c r="AE71" s="299"/>
    </row>
    <row r="72" spans="2:34">
      <c r="B72" s="307"/>
      <c r="C72" s="337" t="s">
        <v>2394</v>
      </c>
      <c r="D72" s="311"/>
      <c r="F72" s="231"/>
      <c r="G72" s="94"/>
      <c r="H72" s="231"/>
      <c r="I72" s="94"/>
      <c r="J72" s="231"/>
      <c r="K72" s="94"/>
      <c r="L72" s="231"/>
      <c r="M72" s="94"/>
      <c r="N72" s="231"/>
      <c r="O72" s="94"/>
      <c r="P72" s="231"/>
      <c r="Q72" s="94"/>
      <c r="R72" s="231"/>
      <c r="S72" s="94"/>
      <c r="T72" s="231"/>
      <c r="U72" s="94"/>
      <c r="V72" s="231"/>
      <c r="W72" s="94"/>
      <c r="X72" s="231"/>
      <c r="Y72" s="94"/>
      <c r="Z72" s="231"/>
      <c r="AA72" s="94"/>
      <c r="AB72" s="231"/>
      <c r="AC72" s="94"/>
      <c r="AD72" s="231"/>
      <c r="AE72" s="299"/>
    </row>
    <row r="73" spans="2:34">
      <c r="B73" s="307" t="s">
        <v>381</v>
      </c>
      <c r="C73" s="327" t="s">
        <v>273</v>
      </c>
      <c r="D73" s="311">
        <f t="shared" ref="D73:D86" si="55">+F73+H73+J73+L73+N73+P73+R73+T73+V73+X73+Z73+AB73+AD73</f>
        <v>0</v>
      </c>
      <c r="E73" s="89">
        <f t="shared" ref="E73:E86" si="56">+D73/$D$16</f>
        <v>0</v>
      </c>
      <c r="F73" s="223">
        <v>0</v>
      </c>
      <c r="G73" s="94">
        <f t="shared" ref="G73:I87" si="57">+F73/F$16</f>
        <v>0</v>
      </c>
      <c r="H73" s="223">
        <v>0</v>
      </c>
      <c r="I73" s="94" t="e">
        <f t="shared" si="57"/>
        <v>#DIV/0!</v>
      </c>
      <c r="J73" s="223">
        <v>0</v>
      </c>
      <c r="K73" s="94" t="e">
        <f t="shared" ref="K73:K87" si="58">+J73/J$16</f>
        <v>#DIV/0!</v>
      </c>
      <c r="L73" s="223">
        <v>0</v>
      </c>
      <c r="M73" s="94" t="e">
        <f t="shared" ref="M73:M87" si="59">+L73/L$16</f>
        <v>#DIV/0!</v>
      </c>
      <c r="N73" s="223">
        <v>0</v>
      </c>
      <c r="O73" s="94" t="e">
        <f t="shared" ref="O73:O87" si="60">+N73/N$16</f>
        <v>#DIV/0!</v>
      </c>
      <c r="P73" s="223">
        <v>0</v>
      </c>
      <c r="Q73" s="94" t="e">
        <f t="shared" ref="Q73:Q87" si="61">+P73/P$16</f>
        <v>#DIV/0!</v>
      </c>
      <c r="R73" s="223">
        <v>0</v>
      </c>
      <c r="S73" s="94" t="e">
        <f t="shared" ref="S73:S87" si="62">+R73/R$16</f>
        <v>#DIV/0!</v>
      </c>
      <c r="T73" s="223">
        <v>0</v>
      </c>
      <c r="U73" s="94" t="e">
        <f t="shared" ref="U73:U87" si="63">+T73/T$16</f>
        <v>#DIV/0!</v>
      </c>
      <c r="V73" s="223">
        <v>0</v>
      </c>
      <c r="W73" s="94" t="e">
        <f t="shared" ref="W73:W87" si="64">+V73/V$16</f>
        <v>#DIV/0!</v>
      </c>
      <c r="X73" s="223">
        <v>0</v>
      </c>
      <c r="Y73" s="94" t="e">
        <f t="shared" ref="Y73:Y87" si="65">+X73/X$16</f>
        <v>#DIV/0!</v>
      </c>
      <c r="Z73" s="223">
        <v>0</v>
      </c>
      <c r="AA73" s="94" t="e">
        <f t="shared" ref="AA73:AA87" si="66">+Z73/Z$16</f>
        <v>#DIV/0!</v>
      </c>
      <c r="AB73" s="223">
        <v>0</v>
      </c>
      <c r="AC73" s="94" t="e">
        <f t="shared" ref="AC73:AC87" si="67">+AB73/AB$16</f>
        <v>#DIV/0!</v>
      </c>
      <c r="AD73" s="223">
        <v>0</v>
      </c>
      <c r="AE73" s="299" t="e">
        <f t="shared" ref="AE73:AE87" si="68">+AD73/AD$16</f>
        <v>#DIV/0!</v>
      </c>
    </row>
    <row r="74" spans="2:34">
      <c r="B74" s="307" t="s">
        <v>381</v>
      </c>
      <c r="C74" s="327" t="s">
        <v>274</v>
      </c>
      <c r="D74" s="311">
        <f t="shared" si="55"/>
        <v>0</v>
      </c>
      <c r="E74" s="89">
        <f t="shared" si="56"/>
        <v>0</v>
      </c>
      <c r="F74" s="223">
        <v>0</v>
      </c>
      <c r="G74" s="94">
        <f t="shared" si="57"/>
        <v>0</v>
      </c>
      <c r="H74" s="223">
        <v>0</v>
      </c>
      <c r="I74" s="94" t="e">
        <f t="shared" si="57"/>
        <v>#DIV/0!</v>
      </c>
      <c r="J74" s="223">
        <v>0</v>
      </c>
      <c r="K74" s="94" t="e">
        <f t="shared" si="58"/>
        <v>#DIV/0!</v>
      </c>
      <c r="L74" s="223">
        <v>0</v>
      </c>
      <c r="M74" s="94" t="e">
        <f t="shared" si="59"/>
        <v>#DIV/0!</v>
      </c>
      <c r="N74" s="223">
        <v>0</v>
      </c>
      <c r="O74" s="94" t="e">
        <f t="shared" si="60"/>
        <v>#DIV/0!</v>
      </c>
      <c r="P74" s="223">
        <v>0</v>
      </c>
      <c r="Q74" s="94" t="e">
        <f t="shared" si="61"/>
        <v>#DIV/0!</v>
      </c>
      <c r="R74" s="223">
        <v>0</v>
      </c>
      <c r="S74" s="94" t="e">
        <f t="shared" si="62"/>
        <v>#DIV/0!</v>
      </c>
      <c r="T74" s="223">
        <v>0</v>
      </c>
      <c r="U74" s="94" t="e">
        <f t="shared" si="63"/>
        <v>#DIV/0!</v>
      </c>
      <c r="V74" s="223">
        <v>0</v>
      </c>
      <c r="W74" s="94" t="e">
        <f t="shared" si="64"/>
        <v>#DIV/0!</v>
      </c>
      <c r="X74" s="223">
        <v>0</v>
      </c>
      <c r="Y74" s="94" t="e">
        <f t="shared" si="65"/>
        <v>#DIV/0!</v>
      </c>
      <c r="Z74" s="223">
        <v>0</v>
      </c>
      <c r="AA74" s="94" t="e">
        <f t="shared" si="66"/>
        <v>#DIV/0!</v>
      </c>
      <c r="AB74" s="223">
        <v>0</v>
      </c>
      <c r="AC74" s="94" t="e">
        <f t="shared" si="67"/>
        <v>#DIV/0!</v>
      </c>
      <c r="AD74" s="223">
        <v>0</v>
      </c>
      <c r="AE74" s="299" t="e">
        <f t="shared" si="68"/>
        <v>#DIV/0!</v>
      </c>
    </row>
    <row r="75" spans="2:34">
      <c r="B75" s="307" t="s">
        <v>381</v>
      </c>
      <c r="C75" s="327" t="s">
        <v>275</v>
      </c>
      <c r="D75" s="311">
        <f t="shared" si="55"/>
        <v>0</v>
      </c>
      <c r="E75" s="89">
        <f t="shared" si="56"/>
        <v>0</v>
      </c>
      <c r="F75" s="223">
        <v>0</v>
      </c>
      <c r="G75" s="94">
        <f t="shared" si="57"/>
        <v>0</v>
      </c>
      <c r="H75" s="223">
        <v>0</v>
      </c>
      <c r="I75" s="94" t="e">
        <f t="shared" si="57"/>
        <v>#DIV/0!</v>
      </c>
      <c r="J75" s="223">
        <v>0</v>
      </c>
      <c r="K75" s="94" t="e">
        <f t="shared" si="58"/>
        <v>#DIV/0!</v>
      </c>
      <c r="L75" s="223">
        <v>0</v>
      </c>
      <c r="M75" s="94" t="e">
        <f t="shared" si="59"/>
        <v>#DIV/0!</v>
      </c>
      <c r="N75" s="223">
        <v>0</v>
      </c>
      <c r="O75" s="94" t="e">
        <f t="shared" si="60"/>
        <v>#DIV/0!</v>
      </c>
      <c r="P75" s="223">
        <v>0</v>
      </c>
      <c r="Q75" s="94" t="e">
        <f t="shared" si="61"/>
        <v>#DIV/0!</v>
      </c>
      <c r="R75" s="223">
        <v>0</v>
      </c>
      <c r="S75" s="94" t="e">
        <f t="shared" si="62"/>
        <v>#DIV/0!</v>
      </c>
      <c r="T75" s="223">
        <v>0</v>
      </c>
      <c r="U75" s="94" t="e">
        <f t="shared" si="63"/>
        <v>#DIV/0!</v>
      </c>
      <c r="V75" s="223">
        <v>0</v>
      </c>
      <c r="W75" s="94" t="e">
        <f t="shared" si="64"/>
        <v>#DIV/0!</v>
      </c>
      <c r="X75" s="223">
        <v>0</v>
      </c>
      <c r="Y75" s="94" t="e">
        <f t="shared" si="65"/>
        <v>#DIV/0!</v>
      </c>
      <c r="Z75" s="223">
        <v>0</v>
      </c>
      <c r="AA75" s="94" t="e">
        <f t="shared" si="66"/>
        <v>#DIV/0!</v>
      </c>
      <c r="AB75" s="223">
        <v>0</v>
      </c>
      <c r="AC75" s="94" t="e">
        <f t="shared" si="67"/>
        <v>#DIV/0!</v>
      </c>
      <c r="AD75" s="223">
        <v>0</v>
      </c>
      <c r="AE75" s="299" t="e">
        <f t="shared" si="68"/>
        <v>#DIV/0!</v>
      </c>
    </row>
    <row r="76" spans="2:34">
      <c r="B76" s="307" t="s">
        <v>381</v>
      </c>
      <c r="C76" s="327" t="s">
        <v>276</v>
      </c>
      <c r="D76" s="311">
        <f t="shared" si="55"/>
        <v>0</v>
      </c>
      <c r="E76" s="89">
        <f t="shared" si="56"/>
        <v>0</v>
      </c>
      <c r="F76" s="223">
        <v>0</v>
      </c>
      <c r="G76" s="94">
        <f t="shared" si="57"/>
        <v>0</v>
      </c>
      <c r="H76" s="223">
        <v>0</v>
      </c>
      <c r="I76" s="94" t="e">
        <f t="shared" si="57"/>
        <v>#DIV/0!</v>
      </c>
      <c r="J76" s="223">
        <v>0</v>
      </c>
      <c r="K76" s="94" t="e">
        <f t="shared" si="58"/>
        <v>#DIV/0!</v>
      </c>
      <c r="L76" s="223">
        <v>0</v>
      </c>
      <c r="M76" s="94" t="e">
        <f t="shared" si="59"/>
        <v>#DIV/0!</v>
      </c>
      <c r="N76" s="223">
        <v>0</v>
      </c>
      <c r="O76" s="94" t="e">
        <f t="shared" si="60"/>
        <v>#DIV/0!</v>
      </c>
      <c r="P76" s="223">
        <v>0</v>
      </c>
      <c r="Q76" s="94" t="e">
        <f t="shared" si="61"/>
        <v>#DIV/0!</v>
      </c>
      <c r="R76" s="223">
        <v>0</v>
      </c>
      <c r="S76" s="94" t="e">
        <f t="shared" si="62"/>
        <v>#DIV/0!</v>
      </c>
      <c r="T76" s="223">
        <v>0</v>
      </c>
      <c r="U76" s="94" t="e">
        <f t="shared" si="63"/>
        <v>#DIV/0!</v>
      </c>
      <c r="V76" s="223">
        <v>0</v>
      </c>
      <c r="W76" s="94" t="e">
        <f t="shared" si="64"/>
        <v>#DIV/0!</v>
      </c>
      <c r="X76" s="223">
        <v>0</v>
      </c>
      <c r="Y76" s="94" t="e">
        <f t="shared" si="65"/>
        <v>#DIV/0!</v>
      </c>
      <c r="Z76" s="223">
        <v>0</v>
      </c>
      <c r="AA76" s="94" t="e">
        <f t="shared" si="66"/>
        <v>#DIV/0!</v>
      </c>
      <c r="AB76" s="223">
        <v>0</v>
      </c>
      <c r="AC76" s="94" t="e">
        <f t="shared" si="67"/>
        <v>#DIV/0!</v>
      </c>
      <c r="AD76" s="223">
        <v>0</v>
      </c>
      <c r="AE76" s="299" t="e">
        <f t="shared" si="68"/>
        <v>#DIV/0!</v>
      </c>
    </row>
    <row r="77" spans="2:34">
      <c r="B77" s="307" t="s">
        <v>382</v>
      </c>
      <c r="C77" s="327" t="s">
        <v>277</v>
      </c>
      <c r="D77" s="311">
        <f t="shared" si="55"/>
        <v>0</v>
      </c>
      <c r="E77" s="89">
        <f t="shared" si="56"/>
        <v>0</v>
      </c>
      <c r="F77" s="223">
        <v>0</v>
      </c>
      <c r="G77" s="94">
        <f t="shared" si="57"/>
        <v>0</v>
      </c>
      <c r="H77" s="223">
        <v>0</v>
      </c>
      <c r="I77" s="94" t="e">
        <f t="shared" si="57"/>
        <v>#DIV/0!</v>
      </c>
      <c r="J77" s="223">
        <v>0</v>
      </c>
      <c r="K77" s="94" t="e">
        <f t="shared" si="58"/>
        <v>#DIV/0!</v>
      </c>
      <c r="L77" s="223">
        <v>0</v>
      </c>
      <c r="M77" s="94" t="e">
        <f t="shared" si="59"/>
        <v>#DIV/0!</v>
      </c>
      <c r="N77" s="223">
        <v>0</v>
      </c>
      <c r="O77" s="94" t="e">
        <f t="shared" si="60"/>
        <v>#DIV/0!</v>
      </c>
      <c r="P77" s="223">
        <v>0</v>
      </c>
      <c r="Q77" s="94" t="e">
        <f t="shared" si="61"/>
        <v>#DIV/0!</v>
      </c>
      <c r="R77" s="223">
        <v>0</v>
      </c>
      <c r="S77" s="94" t="e">
        <f t="shared" si="62"/>
        <v>#DIV/0!</v>
      </c>
      <c r="T77" s="223">
        <v>0</v>
      </c>
      <c r="U77" s="94" t="e">
        <f t="shared" si="63"/>
        <v>#DIV/0!</v>
      </c>
      <c r="V77" s="223">
        <v>0</v>
      </c>
      <c r="W77" s="94" t="e">
        <f t="shared" si="64"/>
        <v>#DIV/0!</v>
      </c>
      <c r="X77" s="223">
        <v>0</v>
      </c>
      <c r="Y77" s="94" t="e">
        <f t="shared" si="65"/>
        <v>#DIV/0!</v>
      </c>
      <c r="Z77" s="223">
        <v>0</v>
      </c>
      <c r="AA77" s="94" t="e">
        <f t="shared" si="66"/>
        <v>#DIV/0!</v>
      </c>
      <c r="AB77" s="223">
        <v>0</v>
      </c>
      <c r="AC77" s="94" t="e">
        <f t="shared" si="67"/>
        <v>#DIV/0!</v>
      </c>
      <c r="AD77" s="223">
        <v>0</v>
      </c>
      <c r="AE77" s="299" t="e">
        <f t="shared" si="68"/>
        <v>#DIV/0!</v>
      </c>
    </row>
    <row r="78" spans="2:34">
      <c r="B78" s="307" t="s">
        <v>382</v>
      </c>
      <c r="C78" s="327" t="s">
        <v>278</v>
      </c>
      <c r="D78" s="311">
        <f t="shared" si="55"/>
        <v>0</v>
      </c>
      <c r="E78" s="89">
        <f t="shared" si="56"/>
        <v>0</v>
      </c>
      <c r="F78" s="223">
        <v>0</v>
      </c>
      <c r="G78" s="94">
        <f t="shared" si="57"/>
        <v>0</v>
      </c>
      <c r="H78" s="223">
        <v>0</v>
      </c>
      <c r="I78" s="94" t="e">
        <f t="shared" si="57"/>
        <v>#DIV/0!</v>
      </c>
      <c r="J78" s="223">
        <v>0</v>
      </c>
      <c r="K78" s="94" t="e">
        <f t="shared" si="58"/>
        <v>#DIV/0!</v>
      </c>
      <c r="L78" s="223">
        <v>0</v>
      </c>
      <c r="M78" s="94" t="e">
        <f t="shared" si="59"/>
        <v>#DIV/0!</v>
      </c>
      <c r="N78" s="223">
        <v>0</v>
      </c>
      <c r="O78" s="94" t="e">
        <f t="shared" si="60"/>
        <v>#DIV/0!</v>
      </c>
      <c r="P78" s="223">
        <v>0</v>
      </c>
      <c r="Q78" s="94" t="e">
        <f t="shared" si="61"/>
        <v>#DIV/0!</v>
      </c>
      <c r="R78" s="223">
        <v>0</v>
      </c>
      <c r="S78" s="94" t="e">
        <f t="shared" si="62"/>
        <v>#DIV/0!</v>
      </c>
      <c r="T78" s="223">
        <v>0</v>
      </c>
      <c r="U78" s="94" t="e">
        <f t="shared" si="63"/>
        <v>#DIV/0!</v>
      </c>
      <c r="V78" s="223">
        <v>0</v>
      </c>
      <c r="W78" s="94" t="e">
        <f t="shared" si="64"/>
        <v>#DIV/0!</v>
      </c>
      <c r="X78" s="223">
        <v>0</v>
      </c>
      <c r="Y78" s="94" t="e">
        <f t="shared" si="65"/>
        <v>#DIV/0!</v>
      </c>
      <c r="Z78" s="223">
        <v>0</v>
      </c>
      <c r="AA78" s="94" t="e">
        <f t="shared" si="66"/>
        <v>#DIV/0!</v>
      </c>
      <c r="AB78" s="223">
        <v>0</v>
      </c>
      <c r="AC78" s="94" t="e">
        <f t="shared" si="67"/>
        <v>#DIV/0!</v>
      </c>
      <c r="AD78" s="223">
        <v>0</v>
      </c>
      <c r="AE78" s="299" t="e">
        <f t="shared" si="68"/>
        <v>#DIV/0!</v>
      </c>
    </row>
    <row r="79" spans="2:34">
      <c r="B79" s="307" t="s">
        <v>382</v>
      </c>
      <c r="C79" s="327" t="s">
        <v>279</v>
      </c>
      <c r="D79" s="311">
        <f t="shared" si="55"/>
        <v>0</v>
      </c>
      <c r="E79" s="89">
        <f t="shared" si="56"/>
        <v>0</v>
      </c>
      <c r="F79" s="223">
        <v>0</v>
      </c>
      <c r="G79" s="94">
        <f t="shared" si="57"/>
        <v>0</v>
      </c>
      <c r="H79" s="223">
        <v>0</v>
      </c>
      <c r="I79" s="94" t="e">
        <f t="shared" si="57"/>
        <v>#DIV/0!</v>
      </c>
      <c r="J79" s="223">
        <v>0</v>
      </c>
      <c r="K79" s="94" t="e">
        <f t="shared" si="58"/>
        <v>#DIV/0!</v>
      </c>
      <c r="L79" s="223">
        <v>0</v>
      </c>
      <c r="M79" s="94" t="e">
        <f t="shared" si="59"/>
        <v>#DIV/0!</v>
      </c>
      <c r="N79" s="223">
        <v>0</v>
      </c>
      <c r="O79" s="94" t="e">
        <f t="shared" si="60"/>
        <v>#DIV/0!</v>
      </c>
      <c r="P79" s="223">
        <v>0</v>
      </c>
      <c r="Q79" s="94" t="e">
        <f t="shared" si="61"/>
        <v>#DIV/0!</v>
      </c>
      <c r="R79" s="223">
        <v>0</v>
      </c>
      <c r="S79" s="94" t="e">
        <f t="shared" si="62"/>
        <v>#DIV/0!</v>
      </c>
      <c r="T79" s="223">
        <v>0</v>
      </c>
      <c r="U79" s="94" t="e">
        <f t="shared" si="63"/>
        <v>#DIV/0!</v>
      </c>
      <c r="V79" s="223">
        <v>0</v>
      </c>
      <c r="W79" s="94" t="e">
        <f t="shared" si="64"/>
        <v>#DIV/0!</v>
      </c>
      <c r="X79" s="223">
        <v>0</v>
      </c>
      <c r="Y79" s="94" t="e">
        <f t="shared" si="65"/>
        <v>#DIV/0!</v>
      </c>
      <c r="Z79" s="223">
        <v>0</v>
      </c>
      <c r="AA79" s="94" t="e">
        <f t="shared" si="66"/>
        <v>#DIV/0!</v>
      </c>
      <c r="AB79" s="223">
        <v>0</v>
      </c>
      <c r="AC79" s="94" t="e">
        <f t="shared" si="67"/>
        <v>#DIV/0!</v>
      </c>
      <c r="AD79" s="223">
        <v>0</v>
      </c>
      <c r="AE79" s="299" t="e">
        <f t="shared" si="68"/>
        <v>#DIV/0!</v>
      </c>
    </row>
    <row r="80" spans="2:34">
      <c r="B80" s="307" t="s">
        <v>381</v>
      </c>
      <c r="C80" s="327" t="s">
        <v>280</v>
      </c>
      <c r="D80" s="311">
        <f t="shared" si="55"/>
        <v>0</v>
      </c>
      <c r="E80" s="89">
        <f t="shared" si="56"/>
        <v>0</v>
      </c>
      <c r="F80" s="223">
        <v>0</v>
      </c>
      <c r="G80" s="94">
        <f t="shared" si="57"/>
        <v>0</v>
      </c>
      <c r="H80" s="223">
        <v>0</v>
      </c>
      <c r="I80" s="94" t="e">
        <f t="shared" si="57"/>
        <v>#DIV/0!</v>
      </c>
      <c r="J80" s="223">
        <v>0</v>
      </c>
      <c r="K80" s="94" t="e">
        <f t="shared" si="58"/>
        <v>#DIV/0!</v>
      </c>
      <c r="L80" s="223">
        <v>0</v>
      </c>
      <c r="M80" s="94" t="e">
        <f t="shared" si="59"/>
        <v>#DIV/0!</v>
      </c>
      <c r="N80" s="223">
        <v>0</v>
      </c>
      <c r="O80" s="94" t="e">
        <f t="shared" si="60"/>
        <v>#DIV/0!</v>
      </c>
      <c r="P80" s="223">
        <v>0</v>
      </c>
      <c r="Q80" s="94" t="e">
        <f t="shared" si="61"/>
        <v>#DIV/0!</v>
      </c>
      <c r="R80" s="223">
        <v>0</v>
      </c>
      <c r="S80" s="94" t="e">
        <f t="shared" si="62"/>
        <v>#DIV/0!</v>
      </c>
      <c r="T80" s="223">
        <v>0</v>
      </c>
      <c r="U80" s="94" t="e">
        <f t="shared" si="63"/>
        <v>#DIV/0!</v>
      </c>
      <c r="V80" s="223">
        <v>0</v>
      </c>
      <c r="W80" s="94" t="e">
        <f t="shared" si="64"/>
        <v>#DIV/0!</v>
      </c>
      <c r="X80" s="223">
        <v>0</v>
      </c>
      <c r="Y80" s="94" t="e">
        <f t="shared" si="65"/>
        <v>#DIV/0!</v>
      </c>
      <c r="Z80" s="223">
        <v>0</v>
      </c>
      <c r="AA80" s="94" t="e">
        <f t="shared" si="66"/>
        <v>#DIV/0!</v>
      </c>
      <c r="AB80" s="223">
        <v>0</v>
      </c>
      <c r="AC80" s="94" t="e">
        <f t="shared" si="67"/>
        <v>#DIV/0!</v>
      </c>
      <c r="AD80" s="223">
        <v>0</v>
      </c>
      <c r="AE80" s="299" t="e">
        <f t="shared" si="68"/>
        <v>#DIV/0!</v>
      </c>
    </row>
    <row r="81" spans="2:31">
      <c r="B81" s="307" t="s">
        <v>381</v>
      </c>
      <c r="C81" s="327" t="s">
        <v>281</v>
      </c>
      <c r="D81" s="311">
        <f t="shared" si="55"/>
        <v>0</v>
      </c>
      <c r="E81" s="89">
        <f t="shared" si="56"/>
        <v>0</v>
      </c>
      <c r="F81" s="223">
        <v>0</v>
      </c>
      <c r="G81" s="94">
        <f t="shared" si="57"/>
        <v>0</v>
      </c>
      <c r="H81" s="223">
        <v>0</v>
      </c>
      <c r="I81" s="94" t="e">
        <f t="shared" si="57"/>
        <v>#DIV/0!</v>
      </c>
      <c r="J81" s="223">
        <v>0</v>
      </c>
      <c r="K81" s="94" t="e">
        <f t="shared" si="58"/>
        <v>#DIV/0!</v>
      </c>
      <c r="L81" s="223">
        <v>0</v>
      </c>
      <c r="M81" s="94" t="e">
        <f t="shared" si="59"/>
        <v>#DIV/0!</v>
      </c>
      <c r="N81" s="223">
        <v>0</v>
      </c>
      <c r="O81" s="94" t="e">
        <f t="shared" si="60"/>
        <v>#DIV/0!</v>
      </c>
      <c r="P81" s="223">
        <v>0</v>
      </c>
      <c r="Q81" s="94" t="e">
        <f t="shared" si="61"/>
        <v>#DIV/0!</v>
      </c>
      <c r="R81" s="223">
        <v>0</v>
      </c>
      <c r="S81" s="94" t="e">
        <f t="shared" si="62"/>
        <v>#DIV/0!</v>
      </c>
      <c r="T81" s="223">
        <v>0</v>
      </c>
      <c r="U81" s="94" t="e">
        <f t="shared" si="63"/>
        <v>#DIV/0!</v>
      </c>
      <c r="V81" s="223">
        <v>0</v>
      </c>
      <c r="W81" s="94" t="e">
        <f t="shared" si="64"/>
        <v>#DIV/0!</v>
      </c>
      <c r="X81" s="223">
        <v>0</v>
      </c>
      <c r="Y81" s="94" t="e">
        <f t="shared" si="65"/>
        <v>#DIV/0!</v>
      </c>
      <c r="Z81" s="223">
        <v>0</v>
      </c>
      <c r="AA81" s="94" t="e">
        <f t="shared" si="66"/>
        <v>#DIV/0!</v>
      </c>
      <c r="AB81" s="223">
        <v>0</v>
      </c>
      <c r="AC81" s="94" t="e">
        <f t="shared" si="67"/>
        <v>#DIV/0!</v>
      </c>
      <c r="AD81" s="223">
        <v>0</v>
      </c>
      <c r="AE81" s="299" t="e">
        <f t="shared" si="68"/>
        <v>#DIV/0!</v>
      </c>
    </row>
    <row r="82" spans="2:31">
      <c r="B82" s="307" t="s">
        <v>381</v>
      </c>
      <c r="C82" s="327" t="s">
        <v>282</v>
      </c>
      <c r="D82" s="311">
        <f t="shared" si="55"/>
        <v>0</v>
      </c>
      <c r="E82" s="89">
        <f t="shared" si="56"/>
        <v>0</v>
      </c>
      <c r="F82" s="223">
        <v>0</v>
      </c>
      <c r="G82" s="94">
        <f t="shared" si="57"/>
        <v>0</v>
      </c>
      <c r="H82" s="223">
        <v>0</v>
      </c>
      <c r="I82" s="94" t="e">
        <f t="shared" si="57"/>
        <v>#DIV/0!</v>
      </c>
      <c r="J82" s="223">
        <v>0</v>
      </c>
      <c r="K82" s="94" t="e">
        <f t="shared" si="58"/>
        <v>#DIV/0!</v>
      </c>
      <c r="L82" s="223">
        <v>0</v>
      </c>
      <c r="M82" s="94" t="e">
        <f t="shared" si="59"/>
        <v>#DIV/0!</v>
      </c>
      <c r="N82" s="223">
        <v>0</v>
      </c>
      <c r="O82" s="94" t="e">
        <f t="shared" si="60"/>
        <v>#DIV/0!</v>
      </c>
      <c r="P82" s="223">
        <v>0</v>
      </c>
      <c r="Q82" s="94" t="e">
        <f t="shared" si="61"/>
        <v>#DIV/0!</v>
      </c>
      <c r="R82" s="223">
        <v>0</v>
      </c>
      <c r="S82" s="94" t="e">
        <f t="shared" si="62"/>
        <v>#DIV/0!</v>
      </c>
      <c r="T82" s="223">
        <v>0</v>
      </c>
      <c r="U82" s="94" t="e">
        <f t="shared" si="63"/>
        <v>#DIV/0!</v>
      </c>
      <c r="V82" s="223">
        <v>0</v>
      </c>
      <c r="W82" s="94" t="e">
        <f t="shared" si="64"/>
        <v>#DIV/0!</v>
      </c>
      <c r="X82" s="223">
        <v>0</v>
      </c>
      <c r="Y82" s="94" t="e">
        <f t="shared" si="65"/>
        <v>#DIV/0!</v>
      </c>
      <c r="Z82" s="223">
        <v>0</v>
      </c>
      <c r="AA82" s="94" t="e">
        <f t="shared" si="66"/>
        <v>#DIV/0!</v>
      </c>
      <c r="AB82" s="223">
        <v>0</v>
      </c>
      <c r="AC82" s="94" t="e">
        <f t="shared" si="67"/>
        <v>#DIV/0!</v>
      </c>
      <c r="AD82" s="223">
        <v>0</v>
      </c>
      <c r="AE82" s="299" t="e">
        <f t="shared" si="68"/>
        <v>#DIV/0!</v>
      </c>
    </row>
    <row r="83" spans="2:31">
      <c r="B83" s="307" t="s">
        <v>382</v>
      </c>
      <c r="C83" s="327" t="s">
        <v>283</v>
      </c>
      <c r="D83" s="311">
        <f t="shared" si="55"/>
        <v>1000000</v>
      </c>
      <c r="E83" s="89">
        <f t="shared" si="56"/>
        <v>0.25</v>
      </c>
      <c r="F83" s="223">
        <v>1000000</v>
      </c>
      <c r="G83" s="94">
        <f t="shared" si="57"/>
        <v>0.25</v>
      </c>
      <c r="H83" s="223">
        <v>0</v>
      </c>
      <c r="I83" s="94" t="e">
        <f t="shared" si="57"/>
        <v>#DIV/0!</v>
      </c>
      <c r="J83" s="223">
        <v>0</v>
      </c>
      <c r="K83" s="94" t="e">
        <f t="shared" si="58"/>
        <v>#DIV/0!</v>
      </c>
      <c r="L83" s="223">
        <v>0</v>
      </c>
      <c r="M83" s="94" t="e">
        <f t="shared" si="59"/>
        <v>#DIV/0!</v>
      </c>
      <c r="N83" s="223">
        <v>0</v>
      </c>
      <c r="O83" s="94" t="e">
        <f t="shared" si="60"/>
        <v>#DIV/0!</v>
      </c>
      <c r="P83" s="223">
        <v>0</v>
      </c>
      <c r="Q83" s="94" t="e">
        <f t="shared" si="61"/>
        <v>#DIV/0!</v>
      </c>
      <c r="R83" s="223">
        <v>0</v>
      </c>
      <c r="S83" s="94" t="e">
        <f t="shared" si="62"/>
        <v>#DIV/0!</v>
      </c>
      <c r="T83" s="223">
        <v>0</v>
      </c>
      <c r="U83" s="94" t="e">
        <f t="shared" si="63"/>
        <v>#DIV/0!</v>
      </c>
      <c r="V83" s="223">
        <v>0</v>
      </c>
      <c r="W83" s="94" t="e">
        <f t="shared" si="64"/>
        <v>#DIV/0!</v>
      </c>
      <c r="X83" s="223">
        <v>0</v>
      </c>
      <c r="Y83" s="94" t="e">
        <f t="shared" si="65"/>
        <v>#DIV/0!</v>
      </c>
      <c r="Z83" s="223">
        <v>0</v>
      </c>
      <c r="AA83" s="94" t="e">
        <f t="shared" si="66"/>
        <v>#DIV/0!</v>
      </c>
      <c r="AB83" s="223">
        <v>0</v>
      </c>
      <c r="AC83" s="94" t="e">
        <f t="shared" si="67"/>
        <v>#DIV/0!</v>
      </c>
      <c r="AD83" s="223">
        <v>0</v>
      </c>
      <c r="AE83" s="299" t="e">
        <f t="shared" si="68"/>
        <v>#DIV/0!</v>
      </c>
    </row>
    <row r="84" spans="2:31">
      <c r="B84" s="307" t="s">
        <v>382</v>
      </c>
      <c r="C84" s="327" t="s">
        <v>398</v>
      </c>
      <c r="D84" s="311">
        <f t="shared" si="55"/>
        <v>0</v>
      </c>
      <c r="E84" s="89">
        <f t="shared" si="56"/>
        <v>0</v>
      </c>
      <c r="F84" s="223">
        <v>0</v>
      </c>
      <c r="G84" s="94">
        <f t="shared" si="57"/>
        <v>0</v>
      </c>
      <c r="H84" s="223">
        <v>0</v>
      </c>
      <c r="I84" s="94" t="e">
        <f t="shared" si="57"/>
        <v>#DIV/0!</v>
      </c>
      <c r="J84" s="223">
        <v>0</v>
      </c>
      <c r="K84" s="94" t="e">
        <f t="shared" si="58"/>
        <v>#DIV/0!</v>
      </c>
      <c r="L84" s="223">
        <v>0</v>
      </c>
      <c r="M84" s="94" t="e">
        <f t="shared" si="59"/>
        <v>#DIV/0!</v>
      </c>
      <c r="N84" s="223">
        <v>0</v>
      </c>
      <c r="O84" s="94" t="e">
        <f t="shared" si="60"/>
        <v>#DIV/0!</v>
      </c>
      <c r="P84" s="223">
        <v>0</v>
      </c>
      <c r="Q84" s="94" t="e">
        <f t="shared" si="61"/>
        <v>#DIV/0!</v>
      </c>
      <c r="R84" s="223">
        <v>0</v>
      </c>
      <c r="S84" s="94" t="e">
        <f t="shared" si="62"/>
        <v>#DIV/0!</v>
      </c>
      <c r="T84" s="223">
        <v>0</v>
      </c>
      <c r="U84" s="94" t="e">
        <f t="shared" si="63"/>
        <v>#DIV/0!</v>
      </c>
      <c r="V84" s="223">
        <v>0</v>
      </c>
      <c r="W84" s="94" t="e">
        <f t="shared" si="64"/>
        <v>#DIV/0!</v>
      </c>
      <c r="X84" s="223">
        <v>0</v>
      </c>
      <c r="Y84" s="94" t="e">
        <f t="shared" si="65"/>
        <v>#DIV/0!</v>
      </c>
      <c r="Z84" s="223">
        <v>0</v>
      </c>
      <c r="AA84" s="94" t="e">
        <f t="shared" si="66"/>
        <v>#DIV/0!</v>
      </c>
      <c r="AB84" s="223">
        <v>0</v>
      </c>
      <c r="AC84" s="94" t="e">
        <f t="shared" si="67"/>
        <v>#DIV/0!</v>
      </c>
      <c r="AD84" s="223">
        <v>0</v>
      </c>
      <c r="AE84" s="299" t="e">
        <f t="shared" si="68"/>
        <v>#DIV/0!</v>
      </c>
    </row>
    <row r="85" spans="2:31">
      <c r="B85" s="307" t="s">
        <v>381</v>
      </c>
      <c r="C85" s="327" t="s">
        <v>285</v>
      </c>
      <c r="D85" s="311">
        <f t="shared" si="55"/>
        <v>0</v>
      </c>
      <c r="E85" s="89">
        <f t="shared" si="56"/>
        <v>0</v>
      </c>
      <c r="F85" s="223">
        <v>0</v>
      </c>
      <c r="G85" s="94">
        <f t="shared" si="57"/>
        <v>0</v>
      </c>
      <c r="H85" s="223">
        <v>0</v>
      </c>
      <c r="I85" s="94" t="e">
        <f t="shared" si="57"/>
        <v>#DIV/0!</v>
      </c>
      <c r="J85" s="223">
        <v>0</v>
      </c>
      <c r="K85" s="94" t="e">
        <f t="shared" si="58"/>
        <v>#DIV/0!</v>
      </c>
      <c r="L85" s="223">
        <v>0</v>
      </c>
      <c r="M85" s="94" t="e">
        <f t="shared" si="59"/>
        <v>#DIV/0!</v>
      </c>
      <c r="N85" s="223">
        <v>0</v>
      </c>
      <c r="O85" s="94" t="e">
        <f t="shared" si="60"/>
        <v>#DIV/0!</v>
      </c>
      <c r="P85" s="223">
        <v>0</v>
      </c>
      <c r="Q85" s="94" t="e">
        <f t="shared" si="61"/>
        <v>#DIV/0!</v>
      </c>
      <c r="R85" s="223">
        <v>0</v>
      </c>
      <c r="S85" s="94" t="e">
        <f t="shared" si="62"/>
        <v>#DIV/0!</v>
      </c>
      <c r="T85" s="223">
        <v>0</v>
      </c>
      <c r="U85" s="94" t="e">
        <f t="shared" si="63"/>
        <v>#DIV/0!</v>
      </c>
      <c r="V85" s="223">
        <v>0</v>
      </c>
      <c r="W85" s="94" t="e">
        <f t="shared" si="64"/>
        <v>#DIV/0!</v>
      </c>
      <c r="X85" s="223">
        <v>0</v>
      </c>
      <c r="Y85" s="94" t="e">
        <f t="shared" si="65"/>
        <v>#DIV/0!</v>
      </c>
      <c r="Z85" s="223">
        <v>0</v>
      </c>
      <c r="AA85" s="94" t="e">
        <f t="shared" si="66"/>
        <v>#DIV/0!</v>
      </c>
      <c r="AB85" s="223">
        <v>0</v>
      </c>
      <c r="AC85" s="94" t="e">
        <f t="shared" si="67"/>
        <v>#DIV/0!</v>
      </c>
      <c r="AD85" s="223">
        <v>0</v>
      </c>
      <c r="AE85" s="299" t="e">
        <f t="shared" si="68"/>
        <v>#DIV/0!</v>
      </c>
    </row>
    <row r="86" spans="2:31">
      <c r="B86" s="307" t="s">
        <v>381</v>
      </c>
      <c r="C86" s="327" t="s">
        <v>286</v>
      </c>
      <c r="D86" s="311">
        <f t="shared" si="55"/>
        <v>0</v>
      </c>
      <c r="E86" s="89">
        <f t="shared" si="56"/>
        <v>0</v>
      </c>
      <c r="F86" s="223">
        <v>0</v>
      </c>
      <c r="G86" s="94">
        <f t="shared" si="57"/>
        <v>0</v>
      </c>
      <c r="H86" s="223">
        <v>0</v>
      </c>
      <c r="I86" s="94" t="e">
        <f t="shared" si="57"/>
        <v>#DIV/0!</v>
      </c>
      <c r="J86" s="223">
        <v>0</v>
      </c>
      <c r="K86" s="94" t="e">
        <f t="shared" si="58"/>
        <v>#DIV/0!</v>
      </c>
      <c r="L86" s="223">
        <v>0</v>
      </c>
      <c r="M86" s="94" t="e">
        <f t="shared" si="59"/>
        <v>#DIV/0!</v>
      </c>
      <c r="N86" s="223">
        <v>0</v>
      </c>
      <c r="O86" s="94" t="e">
        <f t="shared" si="60"/>
        <v>#DIV/0!</v>
      </c>
      <c r="P86" s="223">
        <v>0</v>
      </c>
      <c r="Q86" s="94" t="e">
        <f t="shared" si="61"/>
        <v>#DIV/0!</v>
      </c>
      <c r="R86" s="223">
        <v>0</v>
      </c>
      <c r="S86" s="94" t="e">
        <f t="shared" si="62"/>
        <v>#DIV/0!</v>
      </c>
      <c r="T86" s="223">
        <v>0</v>
      </c>
      <c r="U86" s="94" t="e">
        <f t="shared" si="63"/>
        <v>#DIV/0!</v>
      </c>
      <c r="V86" s="223">
        <v>0</v>
      </c>
      <c r="W86" s="94" t="e">
        <f t="shared" si="64"/>
        <v>#DIV/0!</v>
      </c>
      <c r="X86" s="223">
        <v>0</v>
      </c>
      <c r="Y86" s="94" t="e">
        <f t="shared" si="65"/>
        <v>#DIV/0!</v>
      </c>
      <c r="Z86" s="223">
        <v>0</v>
      </c>
      <c r="AA86" s="94" t="e">
        <f t="shared" si="66"/>
        <v>#DIV/0!</v>
      </c>
      <c r="AB86" s="223">
        <v>0</v>
      </c>
      <c r="AC86" s="94" t="e">
        <f t="shared" si="67"/>
        <v>#DIV/0!</v>
      </c>
      <c r="AD86" s="223">
        <v>0</v>
      </c>
      <c r="AE86" s="299" t="e">
        <f t="shared" si="68"/>
        <v>#DIV/0!</v>
      </c>
    </row>
    <row r="87" spans="2:31">
      <c r="B87" s="307"/>
      <c r="C87" s="336" t="s">
        <v>288</v>
      </c>
      <c r="D87" s="317">
        <f>SUM(D73:D86)</f>
        <v>1000000</v>
      </c>
      <c r="E87" s="96">
        <f>+D87/$D$16</f>
        <v>0.25</v>
      </c>
      <c r="F87" s="239">
        <f>SUM(F73:F86)</f>
        <v>1000000</v>
      </c>
      <c r="G87" s="177">
        <f t="shared" si="57"/>
        <v>0.25</v>
      </c>
      <c r="H87" s="239">
        <f>SUM(H73:H86)</f>
        <v>0</v>
      </c>
      <c r="I87" s="177" t="e">
        <f t="shared" si="57"/>
        <v>#DIV/0!</v>
      </c>
      <c r="J87" s="239">
        <f>SUM(J73:J86)</f>
        <v>0</v>
      </c>
      <c r="K87" s="177" t="e">
        <f t="shared" si="58"/>
        <v>#DIV/0!</v>
      </c>
      <c r="L87" s="239">
        <f>SUM(L73:L86)</f>
        <v>0</v>
      </c>
      <c r="M87" s="177" t="e">
        <f t="shared" si="59"/>
        <v>#DIV/0!</v>
      </c>
      <c r="N87" s="239">
        <f>SUM(N73:N86)</f>
        <v>0</v>
      </c>
      <c r="O87" s="177" t="e">
        <f t="shared" si="60"/>
        <v>#DIV/0!</v>
      </c>
      <c r="P87" s="239">
        <f>SUM(P73:P86)</f>
        <v>0</v>
      </c>
      <c r="Q87" s="177" t="e">
        <f t="shared" si="61"/>
        <v>#DIV/0!</v>
      </c>
      <c r="R87" s="239">
        <f>SUM(R73:R86)</f>
        <v>0</v>
      </c>
      <c r="S87" s="177" t="e">
        <f t="shared" si="62"/>
        <v>#DIV/0!</v>
      </c>
      <c r="T87" s="239">
        <f>SUM(T73:T86)</f>
        <v>0</v>
      </c>
      <c r="U87" s="177" t="e">
        <f t="shared" si="63"/>
        <v>#DIV/0!</v>
      </c>
      <c r="V87" s="239">
        <f>SUM(V73:V86)</f>
        <v>0</v>
      </c>
      <c r="W87" s="177" t="e">
        <f t="shared" si="64"/>
        <v>#DIV/0!</v>
      </c>
      <c r="X87" s="239">
        <f>SUM(X73:X86)</f>
        <v>0</v>
      </c>
      <c r="Y87" s="177" t="e">
        <f t="shared" si="65"/>
        <v>#DIV/0!</v>
      </c>
      <c r="Z87" s="239">
        <f>SUM(Z73:Z86)</f>
        <v>0</v>
      </c>
      <c r="AA87" s="177" t="e">
        <f t="shared" si="66"/>
        <v>#DIV/0!</v>
      </c>
      <c r="AB87" s="239">
        <f>SUM(AB73:AB86)</f>
        <v>0</v>
      </c>
      <c r="AC87" s="177" t="e">
        <f t="shared" si="67"/>
        <v>#DIV/0!</v>
      </c>
      <c r="AD87" s="239">
        <f>SUM(AD73:AD86)</f>
        <v>0</v>
      </c>
      <c r="AE87" s="213" t="e">
        <f t="shared" si="68"/>
        <v>#DIV/0!</v>
      </c>
    </row>
    <row r="88" spans="2:31">
      <c r="B88" s="307"/>
      <c r="C88" s="324"/>
      <c r="D88" s="311"/>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c r="C89" s="337" t="s">
        <v>2395</v>
      </c>
      <c r="D89" s="311"/>
      <c r="F89" s="231"/>
      <c r="G89" s="94"/>
      <c r="H89" s="231"/>
      <c r="I89" s="94"/>
      <c r="J89" s="231"/>
      <c r="K89" s="94"/>
      <c r="L89" s="231"/>
      <c r="M89" s="94"/>
      <c r="N89" s="231"/>
      <c r="O89" s="94"/>
      <c r="P89" s="231"/>
      <c r="Q89" s="94"/>
      <c r="R89" s="231"/>
      <c r="S89" s="94"/>
      <c r="T89" s="231"/>
      <c r="U89" s="94"/>
      <c r="V89" s="231"/>
      <c r="W89" s="94"/>
      <c r="X89" s="231"/>
      <c r="Y89" s="94"/>
      <c r="Z89" s="231"/>
      <c r="AA89" s="94"/>
      <c r="AB89" s="231"/>
      <c r="AC89" s="94"/>
      <c r="AD89" s="231"/>
      <c r="AE89" s="299"/>
    </row>
    <row r="90" spans="2:31">
      <c r="B90" s="307" t="s">
        <v>381</v>
      </c>
      <c r="C90" s="338" t="s">
        <v>289</v>
      </c>
      <c r="D90" s="311">
        <f t="shared" ref="D90:D95" si="69">+F90+H90+J90+L90+N90+P90+R90+T90+V90+X90+Z90+AB90+AD90</f>
        <v>0</v>
      </c>
      <c r="E90" s="89">
        <f t="shared" ref="E90:E95" si="70">+D90/$D$16</f>
        <v>0</v>
      </c>
      <c r="F90" s="223">
        <v>0</v>
      </c>
      <c r="G90" s="94">
        <f t="shared" ref="G90:I96" si="71">+F90/F$16</f>
        <v>0</v>
      </c>
      <c r="H90" s="223">
        <v>0</v>
      </c>
      <c r="I90" s="94" t="e">
        <f t="shared" si="71"/>
        <v>#DIV/0!</v>
      </c>
      <c r="J90" s="223">
        <v>0</v>
      </c>
      <c r="K90" s="94" t="e">
        <f t="shared" ref="K90:K96" si="72">+J90/J$16</f>
        <v>#DIV/0!</v>
      </c>
      <c r="L90" s="223">
        <v>0</v>
      </c>
      <c r="M90" s="94" t="e">
        <f t="shared" ref="M90:M96" si="73">+L90/L$16</f>
        <v>#DIV/0!</v>
      </c>
      <c r="N90" s="223">
        <v>0</v>
      </c>
      <c r="O90" s="94" t="e">
        <f t="shared" ref="O90:O96" si="74">+N90/N$16</f>
        <v>#DIV/0!</v>
      </c>
      <c r="P90" s="223">
        <v>0</v>
      </c>
      <c r="Q90" s="94" t="e">
        <f t="shared" ref="Q90:Q96" si="75">+P90/P$16</f>
        <v>#DIV/0!</v>
      </c>
      <c r="R90" s="223">
        <v>0</v>
      </c>
      <c r="S90" s="94" t="e">
        <f t="shared" ref="S90:S96" si="76">+R90/R$16</f>
        <v>#DIV/0!</v>
      </c>
      <c r="T90" s="223">
        <v>0</v>
      </c>
      <c r="U90" s="94" t="e">
        <f t="shared" ref="U90:U96" si="77">+T90/T$16</f>
        <v>#DIV/0!</v>
      </c>
      <c r="V90" s="223">
        <v>0</v>
      </c>
      <c r="W90" s="94" t="e">
        <f t="shared" ref="W90:W96" si="78">+V90/V$16</f>
        <v>#DIV/0!</v>
      </c>
      <c r="X90" s="223">
        <v>0</v>
      </c>
      <c r="Y90" s="94" t="e">
        <f t="shared" ref="Y90:Y96" si="79">+X90/X$16</f>
        <v>#DIV/0!</v>
      </c>
      <c r="Z90" s="223">
        <v>0</v>
      </c>
      <c r="AA90" s="94" t="e">
        <f t="shared" ref="AA90:AA96" si="80">+Z90/Z$16</f>
        <v>#DIV/0!</v>
      </c>
      <c r="AB90" s="223">
        <v>0</v>
      </c>
      <c r="AC90" s="94" t="e">
        <f t="shared" ref="AC90:AC96" si="81">+AB90/AB$16</f>
        <v>#DIV/0!</v>
      </c>
      <c r="AD90" s="223">
        <v>0</v>
      </c>
      <c r="AE90" s="299" t="e">
        <f t="shared" ref="AE90:AE96" si="82">+AD90/AD$16</f>
        <v>#DIV/0!</v>
      </c>
    </row>
    <row r="91" spans="2:31">
      <c r="B91" s="307" t="s">
        <v>382</v>
      </c>
      <c r="C91" s="327" t="s">
        <v>290</v>
      </c>
      <c r="D91" s="311">
        <f t="shared" si="69"/>
        <v>0</v>
      </c>
      <c r="E91" s="89">
        <f t="shared" si="70"/>
        <v>0</v>
      </c>
      <c r="F91" s="223">
        <v>0</v>
      </c>
      <c r="G91" s="94">
        <f t="shared" si="71"/>
        <v>0</v>
      </c>
      <c r="H91" s="223">
        <v>0</v>
      </c>
      <c r="I91" s="94" t="e">
        <f t="shared" si="71"/>
        <v>#DIV/0!</v>
      </c>
      <c r="J91" s="223">
        <v>0</v>
      </c>
      <c r="K91" s="94" t="e">
        <f t="shared" si="72"/>
        <v>#DIV/0!</v>
      </c>
      <c r="L91" s="223">
        <v>0</v>
      </c>
      <c r="M91" s="94" t="e">
        <f t="shared" si="73"/>
        <v>#DIV/0!</v>
      </c>
      <c r="N91" s="223">
        <v>0</v>
      </c>
      <c r="O91" s="94" t="e">
        <f t="shared" si="74"/>
        <v>#DIV/0!</v>
      </c>
      <c r="P91" s="223">
        <v>0</v>
      </c>
      <c r="Q91" s="94" t="e">
        <f t="shared" si="75"/>
        <v>#DIV/0!</v>
      </c>
      <c r="R91" s="223">
        <v>0</v>
      </c>
      <c r="S91" s="94" t="e">
        <f t="shared" si="76"/>
        <v>#DIV/0!</v>
      </c>
      <c r="T91" s="223">
        <v>0</v>
      </c>
      <c r="U91" s="94" t="e">
        <f t="shared" si="77"/>
        <v>#DIV/0!</v>
      </c>
      <c r="V91" s="223">
        <v>0</v>
      </c>
      <c r="W91" s="94" t="e">
        <f t="shared" si="78"/>
        <v>#DIV/0!</v>
      </c>
      <c r="X91" s="223">
        <v>0</v>
      </c>
      <c r="Y91" s="94" t="e">
        <f t="shared" si="79"/>
        <v>#DIV/0!</v>
      </c>
      <c r="Z91" s="223">
        <v>0</v>
      </c>
      <c r="AA91" s="94" t="e">
        <f t="shared" si="80"/>
        <v>#DIV/0!</v>
      </c>
      <c r="AB91" s="223">
        <v>0</v>
      </c>
      <c r="AC91" s="94" t="e">
        <f t="shared" si="81"/>
        <v>#DIV/0!</v>
      </c>
      <c r="AD91" s="223">
        <v>0</v>
      </c>
      <c r="AE91" s="299" t="e">
        <f t="shared" si="82"/>
        <v>#DIV/0!</v>
      </c>
    </row>
    <row r="92" spans="2:31">
      <c r="B92" s="307" t="s">
        <v>382</v>
      </c>
      <c r="C92" s="327" t="s">
        <v>291</v>
      </c>
      <c r="D92" s="311">
        <f t="shared" si="69"/>
        <v>0</v>
      </c>
      <c r="E92" s="89">
        <f t="shared" si="70"/>
        <v>0</v>
      </c>
      <c r="F92" s="223">
        <v>0</v>
      </c>
      <c r="G92" s="94">
        <f t="shared" si="71"/>
        <v>0</v>
      </c>
      <c r="H92" s="223">
        <v>0</v>
      </c>
      <c r="I92" s="94" t="e">
        <f t="shared" si="71"/>
        <v>#DIV/0!</v>
      </c>
      <c r="J92" s="223">
        <v>0</v>
      </c>
      <c r="K92" s="94" t="e">
        <f t="shared" si="72"/>
        <v>#DIV/0!</v>
      </c>
      <c r="L92" s="223">
        <v>0</v>
      </c>
      <c r="M92" s="94" t="e">
        <f t="shared" si="73"/>
        <v>#DIV/0!</v>
      </c>
      <c r="N92" s="223">
        <v>0</v>
      </c>
      <c r="O92" s="94" t="e">
        <f t="shared" si="74"/>
        <v>#DIV/0!</v>
      </c>
      <c r="P92" s="223">
        <v>0</v>
      </c>
      <c r="Q92" s="94" t="e">
        <f t="shared" si="75"/>
        <v>#DIV/0!</v>
      </c>
      <c r="R92" s="223">
        <v>0</v>
      </c>
      <c r="S92" s="94" t="e">
        <f t="shared" si="76"/>
        <v>#DIV/0!</v>
      </c>
      <c r="T92" s="223">
        <v>0</v>
      </c>
      <c r="U92" s="94" t="e">
        <f t="shared" si="77"/>
        <v>#DIV/0!</v>
      </c>
      <c r="V92" s="223">
        <v>0</v>
      </c>
      <c r="W92" s="94" t="e">
        <f t="shared" si="78"/>
        <v>#DIV/0!</v>
      </c>
      <c r="X92" s="223">
        <v>0</v>
      </c>
      <c r="Y92" s="94" t="e">
        <f t="shared" si="79"/>
        <v>#DIV/0!</v>
      </c>
      <c r="Z92" s="223">
        <v>0</v>
      </c>
      <c r="AA92" s="94" t="e">
        <f t="shared" si="80"/>
        <v>#DIV/0!</v>
      </c>
      <c r="AB92" s="223">
        <v>0</v>
      </c>
      <c r="AC92" s="94" t="e">
        <f t="shared" si="81"/>
        <v>#DIV/0!</v>
      </c>
      <c r="AD92" s="223">
        <v>0</v>
      </c>
      <c r="AE92" s="299" t="e">
        <f t="shared" si="82"/>
        <v>#DIV/0!</v>
      </c>
    </row>
    <row r="93" spans="2:31">
      <c r="B93" s="307" t="s">
        <v>382</v>
      </c>
      <c r="C93" s="327" t="s">
        <v>913</v>
      </c>
      <c r="D93" s="311">
        <f t="shared" si="69"/>
        <v>0</v>
      </c>
      <c r="E93" s="89">
        <f t="shared" si="70"/>
        <v>0</v>
      </c>
      <c r="F93" s="223">
        <v>0</v>
      </c>
      <c r="G93" s="94">
        <f t="shared" si="71"/>
        <v>0</v>
      </c>
      <c r="H93" s="223">
        <v>0</v>
      </c>
      <c r="I93" s="94" t="e">
        <f t="shared" si="71"/>
        <v>#DIV/0!</v>
      </c>
      <c r="J93" s="223">
        <v>0</v>
      </c>
      <c r="K93" s="94" t="e">
        <f t="shared" si="72"/>
        <v>#DIV/0!</v>
      </c>
      <c r="L93" s="223">
        <v>0</v>
      </c>
      <c r="M93" s="94" t="e">
        <f t="shared" si="73"/>
        <v>#DIV/0!</v>
      </c>
      <c r="N93" s="223">
        <v>0</v>
      </c>
      <c r="O93" s="94" t="e">
        <f t="shared" si="74"/>
        <v>#DIV/0!</v>
      </c>
      <c r="P93" s="223">
        <v>0</v>
      </c>
      <c r="Q93" s="94" t="e">
        <f t="shared" si="75"/>
        <v>#DIV/0!</v>
      </c>
      <c r="R93" s="223">
        <v>0</v>
      </c>
      <c r="S93" s="94" t="e">
        <f t="shared" si="76"/>
        <v>#DIV/0!</v>
      </c>
      <c r="T93" s="223">
        <v>0</v>
      </c>
      <c r="U93" s="94" t="e">
        <f t="shared" si="77"/>
        <v>#DIV/0!</v>
      </c>
      <c r="V93" s="223">
        <v>0</v>
      </c>
      <c r="W93" s="94" t="e">
        <f t="shared" si="78"/>
        <v>#DIV/0!</v>
      </c>
      <c r="X93" s="223">
        <v>0</v>
      </c>
      <c r="Y93" s="94" t="e">
        <f t="shared" si="79"/>
        <v>#DIV/0!</v>
      </c>
      <c r="Z93" s="223">
        <v>0</v>
      </c>
      <c r="AA93" s="94" t="e">
        <f t="shared" si="80"/>
        <v>#DIV/0!</v>
      </c>
      <c r="AB93" s="223">
        <v>0</v>
      </c>
      <c r="AC93" s="94" t="e">
        <f t="shared" si="81"/>
        <v>#DIV/0!</v>
      </c>
      <c r="AD93" s="223">
        <v>0</v>
      </c>
      <c r="AE93" s="299" t="e">
        <f t="shared" si="82"/>
        <v>#DIV/0!</v>
      </c>
    </row>
    <row r="94" spans="2:31">
      <c r="B94" s="307" t="s">
        <v>381</v>
      </c>
      <c r="C94" s="327" t="s">
        <v>293</v>
      </c>
      <c r="D94" s="311">
        <f t="shared" si="69"/>
        <v>0</v>
      </c>
      <c r="E94" s="89">
        <f t="shared" si="70"/>
        <v>0</v>
      </c>
      <c r="F94" s="223">
        <v>0</v>
      </c>
      <c r="G94" s="94">
        <f t="shared" si="71"/>
        <v>0</v>
      </c>
      <c r="H94" s="223">
        <v>0</v>
      </c>
      <c r="I94" s="94" t="e">
        <f t="shared" si="71"/>
        <v>#DIV/0!</v>
      </c>
      <c r="J94" s="223">
        <v>0</v>
      </c>
      <c r="K94" s="94" t="e">
        <f t="shared" si="72"/>
        <v>#DIV/0!</v>
      </c>
      <c r="L94" s="223">
        <v>0</v>
      </c>
      <c r="M94" s="94" t="e">
        <f t="shared" si="73"/>
        <v>#DIV/0!</v>
      </c>
      <c r="N94" s="223">
        <v>0</v>
      </c>
      <c r="O94" s="94" t="e">
        <f t="shared" si="74"/>
        <v>#DIV/0!</v>
      </c>
      <c r="P94" s="223">
        <v>0</v>
      </c>
      <c r="Q94" s="94" t="e">
        <f t="shared" si="75"/>
        <v>#DIV/0!</v>
      </c>
      <c r="R94" s="223">
        <v>0</v>
      </c>
      <c r="S94" s="94" t="e">
        <f t="shared" si="76"/>
        <v>#DIV/0!</v>
      </c>
      <c r="T94" s="223">
        <v>0</v>
      </c>
      <c r="U94" s="94" t="e">
        <f t="shared" si="77"/>
        <v>#DIV/0!</v>
      </c>
      <c r="V94" s="223">
        <v>0</v>
      </c>
      <c r="W94" s="94" t="e">
        <f t="shared" si="78"/>
        <v>#DIV/0!</v>
      </c>
      <c r="X94" s="223">
        <v>0</v>
      </c>
      <c r="Y94" s="94" t="e">
        <f t="shared" si="79"/>
        <v>#DIV/0!</v>
      </c>
      <c r="Z94" s="223">
        <v>0</v>
      </c>
      <c r="AA94" s="94" t="e">
        <f t="shared" si="80"/>
        <v>#DIV/0!</v>
      </c>
      <c r="AB94" s="223">
        <v>0</v>
      </c>
      <c r="AC94" s="94" t="e">
        <f t="shared" si="81"/>
        <v>#DIV/0!</v>
      </c>
      <c r="AD94" s="223">
        <v>0</v>
      </c>
      <c r="AE94" s="299" t="e">
        <f t="shared" si="82"/>
        <v>#DIV/0!</v>
      </c>
    </row>
    <row r="95" spans="2:31">
      <c r="B95" s="307" t="s">
        <v>381</v>
      </c>
      <c r="C95" s="327" t="s">
        <v>294</v>
      </c>
      <c r="D95" s="311">
        <f t="shared" si="69"/>
        <v>0</v>
      </c>
      <c r="E95" s="89">
        <f t="shared" si="70"/>
        <v>0</v>
      </c>
      <c r="F95" s="223">
        <v>0</v>
      </c>
      <c r="G95" s="94">
        <f t="shared" si="71"/>
        <v>0</v>
      </c>
      <c r="H95" s="223">
        <v>0</v>
      </c>
      <c r="I95" s="94" t="e">
        <f t="shared" si="71"/>
        <v>#DIV/0!</v>
      </c>
      <c r="J95" s="223">
        <v>0</v>
      </c>
      <c r="K95" s="94" t="e">
        <f t="shared" si="72"/>
        <v>#DIV/0!</v>
      </c>
      <c r="L95" s="223">
        <v>0</v>
      </c>
      <c r="M95" s="94" t="e">
        <f t="shared" si="73"/>
        <v>#DIV/0!</v>
      </c>
      <c r="N95" s="223">
        <v>0</v>
      </c>
      <c r="O95" s="94" t="e">
        <f t="shared" si="74"/>
        <v>#DIV/0!</v>
      </c>
      <c r="P95" s="223">
        <v>0</v>
      </c>
      <c r="Q95" s="94" t="e">
        <f t="shared" si="75"/>
        <v>#DIV/0!</v>
      </c>
      <c r="R95" s="223">
        <v>0</v>
      </c>
      <c r="S95" s="94" t="e">
        <f t="shared" si="76"/>
        <v>#DIV/0!</v>
      </c>
      <c r="T95" s="223">
        <v>0</v>
      </c>
      <c r="U95" s="94" t="e">
        <f t="shared" si="77"/>
        <v>#DIV/0!</v>
      </c>
      <c r="V95" s="223">
        <v>0</v>
      </c>
      <c r="W95" s="94" t="e">
        <f t="shared" si="78"/>
        <v>#DIV/0!</v>
      </c>
      <c r="X95" s="223">
        <v>0</v>
      </c>
      <c r="Y95" s="94" t="e">
        <f t="shared" si="79"/>
        <v>#DIV/0!</v>
      </c>
      <c r="Z95" s="223">
        <v>0</v>
      </c>
      <c r="AA95" s="94" t="e">
        <f t="shared" si="80"/>
        <v>#DIV/0!</v>
      </c>
      <c r="AB95" s="223">
        <v>0</v>
      </c>
      <c r="AC95" s="94" t="e">
        <f t="shared" si="81"/>
        <v>#DIV/0!</v>
      </c>
      <c r="AD95" s="223">
        <v>0</v>
      </c>
      <c r="AE95" s="299" t="e">
        <f t="shared" si="82"/>
        <v>#DIV/0!</v>
      </c>
    </row>
    <row r="96" spans="2:31">
      <c r="B96" s="307"/>
      <c r="C96" s="336" t="s">
        <v>296</v>
      </c>
      <c r="D96" s="317">
        <f>SUM(D90:D95)</f>
        <v>0</v>
      </c>
      <c r="E96" s="96">
        <f>+D96/$D$16</f>
        <v>0</v>
      </c>
      <c r="F96" s="239">
        <f>SUM(F90:F95)</f>
        <v>0</v>
      </c>
      <c r="G96" s="177">
        <f t="shared" si="71"/>
        <v>0</v>
      </c>
      <c r="H96" s="239">
        <f>SUM(H90:H95)</f>
        <v>0</v>
      </c>
      <c r="I96" s="177" t="e">
        <f t="shared" si="71"/>
        <v>#DIV/0!</v>
      </c>
      <c r="J96" s="239">
        <f>SUM(J90:J95)</f>
        <v>0</v>
      </c>
      <c r="K96" s="177" t="e">
        <f t="shared" si="72"/>
        <v>#DIV/0!</v>
      </c>
      <c r="L96" s="239">
        <f>SUM(L90:L95)</f>
        <v>0</v>
      </c>
      <c r="M96" s="177" t="e">
        <f t="shared" si="73"/>
        <v>#DIV/0!</v>
      </c>
      <c r="N96" s="239">
        <f>SUM(N90:N95)</f>
        <v>0</v>
      </c>
      <c r="O96" s="177" t="e">
        <f t="shared" si="74"/>
        <v>#DIV/0!</v>
      </c>
      <c r="P96" s="239">
        <f>SUM(P90:P95)</f>
        <v>0</v>
      </c>
      <c r="Q96" s="177" t="e">
        <f t="shared" si="75"/>
        <v>#DIV/0!</v>
      </c>
      <c r="R96" s="239">
        <f>SUM(R90:R95)</f>
        <v>0</v>
      </c>
      <c r="S96" s="177" t="e">
        <f t="shared" si="76"/>
        <v>#DIV/0!</v>
      </c>
      <c r="T96" s="239">
        <f>SUM(T90:T95)</f>
        <v>0</v>
      </c>
      <c r="U96" s="177" t="e">
        <f t="shared" si="77"/>
        <v>#DIV/0!</v>
      </c>
      <c r="V96" s="239">
        <f>SUM(V90:V95)</f>
        <v>0</v>
      </c>
      <c r="W96" s="177" t="e">
        <f t="shared" si="78"/>
        <v>#DIV/0!</v>
      </c>
      <c r="X96" s="239">
        <f>SUM(X90:X95)</f>
        <v>0</v>
      </c>
      <c r="Y96" s="177" t="e">
        <f t="shared" si="79"/>
        <v>#DIV/0!</v>
      </c>
      <c r="Z96" s="239">
        <f>SUM(Z90:Z95)</f>
        <v>0</v>
      </c>
      <c r="AA96" s="177" t="e">
        <f t="shared" si="80"/>
        <v>#DIV/0!</v>
      </c>
      <c r="AB96" s="239">
        <f>SUM(AB90:AB95)</f>
        <v>0</v>
      </c>
      <c r="AC96" s="177" t="e">
        <f t="shared" si="81"/>
        <v>#DIV/0!</v>
      </c>
      <c r="AD96" s="239">
        <f>SUM(AD90:AD95)</f>
        <v>0</v>
      </c>
      <c r="AE96" s="213" t="e">
        <f t="shared" si="82"/>
        <v>#DIV/0!</v>
      </c>
    </row>
    <row r="97" spans="2:31">
      <c r="B97" s="307"/>
      <c r="C97" s="324"/>
      <c r="D97" s="311"/>
      <c r="F97" s="231"/>
      <c r="G97" s="94"/>
      <c r="H97" s="231"/>
      <c r="I97" s="94"/>
      <c r="J97" s="231"/>
      <c r="K97" s="94"/>
      <c r="L97" s="231"/>
      <c r="M97" s="94"/>
      <c r="N97" s="231"/>
      <c r="O97" s="94"/>
      <c r="P97" s="231"/>
      <c r="Q97" s="94"/>
      <c r="R97" s="231"/>
      <c r="S97" s="94"/>
      <c r="T97" s="231"/>
      <c r="U97" s="94"/>
      <c r="V97" s="231"/>
      <c r="W97" s="94"/>
      <c r="X97" s="231"/>
      <c r="Y97" s="94"/>
      <c r="Z97" s="231"/>
      <c r="AA97" s="94"/>
      <c r="AB97" s="231"/>
      <c r="AC97" s="94"/>
      <c r="AD97" s="231"/>
      <c r="AE97" s="299"/>
    </row>
    <row r="98" spans="2:31">
      <c r="B98" s="307"/>
      <c r="C98" s="337" t="s">
        <v>2396</v>
      </c>
      <c r="D98" s="311"/>
      <c r="F98" s="231"/>
      <c r="G98" s="94"/>
      <c r="H98" s="231"/>
      <c r="I98" s="94"/>
      <c r="J98" s="231"/>
      <c r="K98" s="94"/>
      <c r="L98" s="231"/>
      <c r="M98" s="94"/>
      <c r="N98" s="231"/>
      <c r="O98" s="94"/>
      <c r="P98" s="231"/>
      <c r="Q98" s="94"/>
      <c r="R98" s="231"/>
      <c r="S98" s="94"/>
      <c r="T98" s="231"/>
      <c r="U98" s="94"/>
      <c r="V98" s="231"/>
      <c r="W98" s="94"/>
      <c r="X98" s="231"/>
      <c r="Y98" s="94"/>
      <c r="Z98" s="231"/>
      <c r="AA98" s="94"/>
      <c r="AB98" s="231"/>
      <c r="AC98" s="94"/>
      <c r="AD98" s="231"/>
      <c r="AE98" s="299"/>
    </row>
    <row r="99" spans="2:31">
      <c r="B99" s="307" t="s">
        <v>382</v>
      </c>
      <c r="C99" s="327" t="s">
        <v>298</v>
      </c>
      <c r="D99" s="311">
        <f t="shared" ref="D99:D121" si="83">+F99+H99+J99+L99+N99+P99+R99+T99+V99+X99+Z99+AB99+AD99</f>
        <v>0</v>
      </c>
      <c r="E99" s="89">
        <f t="shared" ref="E99:E121" si="84">+D99/$D$16</f>
        <v>0</v>
      </c>
      <c r="F99" s="223">
        <v>0</v>
      </c>
      <c r="G99" s="94">
        <f t="shared" ref="G99:I122" si="85">+F99/F$16</f>
        <v>0</v>
      </c>
      <c r="H99" s="223">
        <v>0</v>
      </c>
      <c r="I99" s="94" t="e">
        <f t="shared" si="85"/>
        <v>#DIV/0!</v>
      </c>
      <c r="J99" s="223">
        <v>0</v>
      </c>
      <c r="K99" s="94" t="e">
        <f t="shared" ref="K99:K122" si="86">+J99/J$16</f>
        <v>#DIV/0!</v>
      </c>
      <c r="L99" s="223">
        <v>0</v>
      </c>
      <c r="M99" s="94" t="e">
        <f t="shared" ref="M99:M122" si="87">+L99/L$16</f>
        <v>#DIV/0!</v>
      </c>
      <c r="N99" s="223">
        <v>0</v>
      </c>
      <c r="O99" s="94" t="e">
        <f t="shared" ref="O99:O122" si="88">+N99/N$16</f>
        <v>#DIV/0!</v>
      </c>
      <c r="P99" s="223">
        <v>0</v>
      </c>
      <c r="Q99" s="94" t="e">
        <f t="shared" ref="Q99:Q122" si="89">+P99/P$16</f>
        <v>#DIV/0!</v>
      </c>
      <c r="R99" s="223">
        <v>0</v>
      </c>
      <c r="S99" s="94" t="e">
        <f t="shared" ref="S99:S122" si="90">+R99/R$16</f>
        <v>#DIV/0!</v>
      </c>
      <c r="T99" s="223">
        <v>0</v>
      </c>
      <c r="U99" s="94" t="e">
        <f t="shared" ref="U99:U122" si="91">+T99/T$16</f>
        <v>#DIV/0!</v>
      </c>
      <c r="V99" s="223">
        <v>0</v>
      </c>
      <c r="W99" s="94" t="e">
        <f t="shared" ref="W99:W122" si="92">+V99/V$16</f>
        <v>#DIV/0!</v>
      </c>
      <c r="X99" s="223">
        <v>0</v>
      </c>
      <c r="Y99" s="94" t="e">
        <f t="shared" ref="Y99:Y122" si="93">+X99/X$16</f>
        <v>#DIV/0!</v>
      </c>
      <c r="Z99" s="223">
        <v>0</v>
      </c>
      <c r="AA99" s="94" t="e">
        <f t="shared" ref="AA99:AA122" si="94">+Z99/Z$16</f>
        <v>#DIV/0!</v>
      </c>
      <c r="AB99" s="223">
        <v>0</v>
      </c>
      <c r="AC99" s="94" t="e">
        <f t="shared" ref="AC99:AC122" si="95">+AB99/AB$16</f>
        <v>#DIV/0!</v>
      </c>
      <c r="AD99" s="223">
        <v>0</v>
      </c>
      <c r="AE99" s="299" t="e">
        <f t="shared" ref="AE99:AE122" si="96">+AD99/AD$16</f>
        <v>#DIV/0!</v>
      </c>
    </row>
    <row r="100" spans="2:31">
      <c r="B100" s="307" t="s">
        <v>382</v>
      </c>
      <c r="C100" s="327" t="s">
        <v>299</v>
      </c>
      <c r="D100" s="311">
        <f t="shared" si="83"/>
        <v>0</v>
      </c>
      <c r="E100" s="89">
        <f t="shared" si="84"/>
        <v>0</v>
      </c>
      <c r="F100" s="223">
        <v>0</v>
      </c>
      <c r="G100" s="94">
        <f t="shared" si="85"/>
        <v>0</v>
      </c>
      <c r="H100" s="223">
        <v>0</v>
      </c>
      <c r="I100" s="94" t="e">
        <f t="shared" si="85"/>
        <v>#DIV/0!</v>
      </c>
      <c r="J100" s="223">
        <v>0</v>
      </c>
      <c r="K100" s="94" t="e">
        <f t="shared" si="86"/>
        <v>#DIV/0!</v>
      </c>
      <c r="L100" s="223">
        <v>0</v>
      </c>
      <c r="M100" s="94" t="e">
        <f t="shared" si="87"/>
        <v>#DIV/0!</v>
      </c>
      <c r="N100" s="223">
        <v>0</v>
      </c>
      <c r="O100" s="94" t="e">
        <f t="shared" si="88"/>
        <v>#DIV/0!</v>
      </c>
      <c r="P100" s="223">
        <v>0</v>
      </c>
      <c r="Q100" s="94" t="e">
        <f t="shared" si="89"/>
        <v>#DIV/0!</v>
      </c>
      <c r="R100" s="223">
        <v>0</v>
      </c>
      <c r="S100" s="94" t="e">
        <f t="shared" si="90"/>
        <v>#DIV/0!</v>
      </c>
      <c r="T100" s="223">
        <v>0</v>
      </c>
      <c r="U100" s="94" t="e">
        <f t="shared" si="91"/>
        <v>#DIV/0!</v>
      </c>
      <c r="V100" s="223">
        <v>0</v>
      </c>
      <c r="W100" s="94" t="e">
        <f t="shared" si="92"/>
        <v>#DIV/0!</v>
      </c>
      <c r="X100" s="223">
        <v>0</v>
      </c>
      <c r="Y100" s="94" t="e">
        <f t="shared" si="93"/>
        <v>#DIV/0!</v>
      </c>
      <c r="Z100" s="223">
        <v>0</v>
      </c>
      <c r="AA100" s="94" t="e">
        <f t="shared" si="94"/>
        <v>#DIV/0!</v>
      </c>
      <c r="AB100" s="223">
        <v>0</v>
      </c>
      <c r="AC100" s="94" t="e">
        <f t="shared" si="95"/>
        <v>#DIV/0!</v>
      </c>
      <c r="AD100" s="223">
        <v>0</v>
      </c>
      <c r="AE100" s="299" t="e">
        <f t="shared" si="96"/>
        <v>#DIV/0!</v>
      </c>
    </row>
    <row r="101" spans="2:31">
      <c r="B101" s="307" t="s">
        <v>381</v>
      </c>
      <c r="C101" s="327" t="s">
        <v>300</v>
      </c>
      <c r="D101" s="311">
        <f t="shared" si="83"/>
        <v>0</v>
      </c>
      <c r="E101" s="89">
        <f t="shared" si="84"/>
        <v>0</v>
      </c>
      <c r="F101" s="223">
        <v>0</v>
      </c>
      <c r="G101" s="94">
        <f t="shared" si="85"/>
        <v>0</v>
      </c>
      <c r="H101" s="223">
        <v>0</v>
      </c>
      <c r="I101" s="94" t="e">
        <f t="shared" si="85"/>
        <v>#DIV/0!</v>
      </c>
      <c r="J101" s="223">
        <v>0</v>
      </c>
      <c r="K101" s="94" t="e">
        <f t="shared" si="86"/>
        <v>#DIV/0!</v>
      </c>
      <c r="L101" s="223">
        <v>0</v>
      </c>
      <c r="M101" s="94" t="e">
        <f t="shared" si="87"/>
        <v>#DIV/0!</v>
      </c>
      <c r="N101" s="223">
        <v>0</v>
      </c>
      <c r="O101" s="94" t="e">
        <f t="shared" si="88"/>
        <v>#DIV/0!</v>
      </c>
      <c r="P101" s="223">
        <v>0</v>
      </c>
      <c r="Q101" s="94" t="e">
        <f t="shared" si="89"/>
        <v>#DIV/0!</v>
      </c>
      <c r="R101" s="223">
        <v>0</v>
      </c>
      <c r="S101" s="94" t="e">
        <f t="shared" si="90"/>
        <v>#DIV/0!</v>
      </c>
      <c r="T101" s="223">
        <v>0</v>
      </c>
      <c r="U101" s="94" t="e">
        <f t="shared" si="91"/>
        <v>#DIV/0!</v>
      </c>
      <c r="V101" s="223">
        <v>0</v>
      </c>
      <c r="W101" s="94" t="e">
        <f t="shared" si="92"/>
        <v>#DIV/0!</v>
      </c>
      <c r="X101" s="223">
        <v>0</v>
      </c>
      <c r="Y101" s="94" t="e">
        <f t="shared" si="93"/>
        <v>#DIV/0!</v>
      </c>
      <c r="Z101" s="223">
        <v>0</v>
      </c>
      <c r="AA101" s="94" t="e">
        <f t="shared" si="94"/>
        <v>#DIV/0!</v>
      </c>
      <c r="AB101" s="223">
        <v>0</v>
      </c>
      <c r="AC101" s="94" t="e">
        <f t="shared" si="95"/>
        <v>#DIV/0!</v>
      </c>
      <c r="AD101" s="223">
        <v>0</v>
      </c>
      <c r="AE101" s="299" t="e">
        <f t="shared" si="96"/>
        <v>#DIV/0!</v>
      </c>
    </row>
    <row r="102" spans="2:31">
      <c r="B102" s="307" t="s">
        <v>382</v>
      </c>
      <c r="C102" s="327" t="s">
        <v>803</v>
      </c>
      <c r="D102" s="311">
        <f t="shared" si="83"/>
        <v>0</v>
      </c>
      <c r="E102" s="89">
        <f t="shared" si="84"/>
        <v>0</v>
      </c>
      <c r="F102" s="223">
        <v>0</v>
      </c>
      <c r="G102" s="94">
        <f t="shared" si="85"/>
        <v>0</v>
      </c>
      <c r="H102" s="223">
        <v>0</v>
      </c>
      <c r="I102" s="94" t="e">
        <f t="shared" si="85"/>
        <v>#DIV/0!</v>
      </c>
      <c r="J102" s="223">
        <v>0</v>
      </c>
      <c r="K102" s="94" t="e">
        <f t="shared" si="86"/>
        <v>#DIV/0!</v>
      </c>
      <c r="L102" s="223">
        <v>0</v>
      </c>
      <c r="M102" s="94" t="e">
        <f t="shared" si="87"/>
        <v>#DIV/0!</v>
      </c>
      <c r="N102" s="223">
        <v>0</v>
      </c>
      <c r="O102" s="94" t="e">
        <f t="shared" si="88"/>
        <v>#DIV/0!</v>
      </c>
      <c r="P102" s="223">
        <v>0</v>
      </c>
      <c r="Q102" s="94" t="e">
        <f t="shared" si="89"/>
        <v>#DIV/0!</v>
      </c>
      <c r="R102" s="223">
        <v>0</v>
      </c>
      <c r="S102" s="94" t="e">
        <f t="shared" si="90"/>
        <v>#DIV/0!</v>
      </c>
      <c r="T102" s="223">
        <v>0</v>
      </c>
      <c r="U102" s="94" t="e">
        <f t="shared" si="91"/>
        <v>#DIV/0!</v>
      </c>
      <c r="V102" s="223">
        <v>0</v>
      </c>
      <c r="W102" s="94" t="e">
        <f t="shared" si="92"/>
        <v>#DIV/0!</v>
      </c>
      <c r="X102" s="223">
        <v>0</v>
      </c>
      <c r="Y102" s="94" t="e">
        <f t="shared" si="93"/>
        <v>#DIV/0!</v>
      </c>
      <c r="Z102" s="223">
        <v>0</v>
      </c>
      <c r="AA102" s="94" t="e">
        <f t="shared" si="94"/>
        <v>#DIV/0!</v>
      </c>
      <c r="AB102" s="223">
        <v>0</v>
      </c>
      <c r="AC102" s="94" t="e">
        <f t="shared" si="95"/>
        <v>#DIV/0!</v>
      </c>
      <c r="AD102" s="223">
        <v>0</v>
      </c>
      <c r="AE102" s="299" t="e">
        <f t="shared" si="96"/>
        <v>#DIV/0!</v>
      </c>
    </row>
    <row r="103" spans="2:31">
      <c r="B103" s="307" t="s">
        <v>381</v>
      </c>
      <c r="C103" s="327" t="s">
        <v>302</v>
      </c>
      <c r="D103" s="311">
        <f t="shared" si="83"/>
        <v>0</v>
      </c>
      <c r="E103" s="89">
        <f t="shared" si="84"/>
        <v>0</v>
      </c>
      <c r="F103" s="223">
        <v>0</v>
      </c>
      <c r="G103" s="94">
        <f t="shared" si="85"/>
        <v>0</v>
      </c>
      <c r="H103" s="223">
        <v>0</v>
      </c>
      <c r="I103" s="94" t="e">
        <f t="shared" si="85"/>
        <v>#DIV/0!</v>
      </c>
      <c r="J103" s="223">
        <v>0</v>
      </c>
      <c r="K103" s="94" t="e">
        <f t="shared" si="86"/>
        <v>#DIV/0!</v>
      </c>
      <c r="L103" s="223">
        <v>0</v>
      </c>
      <c r="M103" s="94" t="e">
        <f t="shared" si="87"/>
        <v>#DIV/0!</v>
      </c>
      <c r="N103" s="223">
        <v>0</v>
      </c>
      <c r="O103" s="94" t="e">
        <f t="shared" si="88"/>
        <v>#DIV/0!</v>
      </c>
      <c r="P103" s="223">
        <v>0</v>
      </c>
      <c r="Q103" s="94" t="e">
        <f t="shared" si="89"/>
        <v>#DIV/0!</v>
      </c>
      <c r="R103" s="223">
        <v>0</v>
      </c>
      <c r="S103" s="94" t="e">
        <f t="shared" si="90"/>
        <v>#DIV/0!</v>
      </c>
      <c r="T103" s="223">
        <v>0</v>
      </c>
      <c r="U103" s="94" t="e">
        <f t="shared" si="91"/>
        <v>#DIV/0!</v>
      </c>
      <c r="V103" s="223">
        <v>0</v>
      </c>
      <c r="W103" s="94" t="e">
        <f t="shared" si="92"/>
        <v>#DIV/0!</v>
      </c>
      <c r="X103" s="223">
        <v>0</v>
      </c>
      <c r="Y103" s="94" t="e">
        <f t="shared" si="93"/>
        <v>#DIV/0!</v>
      </c>
      <c r="Z103" s="223">
        <v>0</v>
      </c>
      <c r="AA103" s="94" t="e">
        <f t="shared" si="94"/>
        <v>#DIV/0!</v>
      </c>
      <c r="AB103" s="223">
        <v>0</v>
      </c>
      <c r="AC103" s="94" t="e">
        <f t="shared" si="95"/>
        <v>#DIV/0!</v>
      </c>
      <c r="AD103" s="223">
        <v>0</v>
      </c>
      <c r="AE103" s="299" t="e">
        <f t="shared" si="96"/>
        <v>#DIV/0!</v>
      </c>
    </row>
    <row r="104" spans="2:31">
      <c r="B104" s="307" t="s">
        <v>382</v>
      </c>
      <c r="C104" s="327" t="s">
        <v>303</v>
      </c>
      <c r="D104" s="311">
        <f t="shared" si="83"/>
        <v>0</v>
      </c>
      <c r="E104" s="89">
        <f t="shared" si="84"/>
        <v>0</v>
      </c>
      <c r="F104" s="223">
        <v>0</v>
      </c>
      <c r="G104" s="94">
        <f t="shared" si="85"/>
        <v>0</v>
      </c>
      <c r="H104" s="223">
        <v>0</v>
      </c>
      <c r="I104" s="94" t="e">
        <f t="shared" si="85"/>
        <v>#DIV/0!</v>
      </c>
      <c r="J104" s="223">
        <v>0</v>
      </c>
      <c r="K104" s="94" t="e">
        <f t="shared" si="86"/>
        <v>#DIV/0!</v>
      </c>
      <c r="L104" s="223">
        <v>0</v>
      </c>
      <c r="M104" s="94" t="e">
        <f t="shared" si="87"/>
        <v>#DIV/0!</v>
      </c>
      <c r="N104" s="223">
        <v>0</v>
      </c>
      <c r="O104" s="94" t="e">
        <f t="shared" si="88"/>
        <v>#DIV/0!</v>
      </c>
      <c r="P104" s="223">
        <v>0</v>
      </c>
      <c r="Q104" s="94" t="e">
        <f t="shared" si="89"/>
        <v>#DIV/0!</v>
      </c>
      <c r="R104" s="223">
        <v>0</v>
      </c>
      <c r="S104" s="94" t="e">
        <f t="shared" si="90"/>
        <v>#DIV/0!</v>
      </c>
      <c r="T104" s="223">
        <v>0</v>
      </c>
      <c r="U104" s="94" t="e">
        <f t="shared" si="91"/>
        <v>#DIV/0!</v>
      </c>
      <c r="V104" s="223">
        <v>0</v>
      </c>
      <c r="W104" s="94" t="e">
        <f t="shared" si="92"/>
        <v>#DIV/0!</v>
      </c>
      <c r="X104" s="223">
        <v>0</v>
      </c>
      <c r="Y104" s="94" t="e">
        <f t="shared" si="93"/>
        <v>#DIV/0!</v>
      </c>
      <c r="Z104" s="223">
        <v>0</v>
      </c>
      <c r="AA104" s="94" t="e">
        <f t="shared" si="94"/>
        <v>#DIV/0!</v>
      </c>
      <c r="AB104" s="223">
        <v>0</v>
      </c>
      <c r="AC104" s="94" t="e">
        <f t="shared" si="95"/>
        <v>#DIV/0!</v>
      </c>
      <c r="AD104" s="223">
        <v>0</v>
      </c>
      <c r="AE104" s="299" t="e">
        <f t="shared" si="96"/>
        <v>#DIV/0!</v>
      </c>
    </row>
    <row r="105" spans="2:31">
      <c r="B105" s="307" t="s">
        <v>382</v>
      </c>
      <c r="C105" s="327" t="s">
        <v>304</v>
      </c>
      <c r="D105" s="311">
        <f t="shared" si="83"/>
        <v>0</v>
      </c>
      <c r="E105" s="89">
        <f t="shared" si="84"/>
        <v>0</v>
      </c>
      <c r="F105" s="223">
        <v>0</v>
      </c>
      <c r="G105" s="94">
        <f t="shared" si="85"/>
        <v>0</v>
      </c>
      <c r="H105" s="223">
        <v>0</v>
      </c>
      <c r="I105" s="94" t="e">
        <f t="shared" si="85"/>
        <v>#DIV/0!</v>
      </c>
      <c r="J105" s="223">
        <v>0</v>
      </c>
      <c r="K105" s="94" t="e">
        <f t="shared" si="86"/>
        <v>#DIV/0!</v>
      </c>
      <c r="L105" s="223">
        <v>0</v>
      </c>
      <c r="M105" s="94" t="e">
        <f t="shared" si="87"/>
        <v>#DIV/0!</v>
      </c>
      <c r="N105" s="223">
        <v>0</v>
      </c>
      <c r="O105" s="94" t="e">
        <f t="shared" si="88"/>
        <v>#DIV/0!</v>
      </c>
      <c r="P105" s="223">
        <v>0</v>
      </c>
      <c r="Q105" s="94" t="e">
        <f t="shared" si="89"/>
        <v>#DIV/0!</v>
      </c>
      <c r="R105" s="223">
        <v>0</v>
      </c>
      <c r="S105" s="94" t="e">
        <f t="shared" si="90"/>
        <v>#DIV/0!</v>
      </c>
      <c r="T105" s="223">
        <v>0</v>
      </c>
      <c r="U105" s="94" t="e">
        <f t="shared" si="91"/>
        <v>#DIV/0!</v>
      </c>
      <c r="V105" s="223">
        <v>0</v>
      </c>
      <c r="W105" s="94" t="e">
        <f t="shared" si="92"/>
        <v>#DIV/0!</v>
      </c>
      <c r="X105" s="223">
        <v>0</v>
      </c>
      <c r="Y105" s="94" t="e">
        <f t="shared" si="93"/>
        <v>#DIV/0!</v>
      </c>
      <c r="Z105" s="223">
        <v>0</v>
      </c>
      <c r="AA105" s="94" t="e">
        <f t="shared" si="94"/>
        <v>#DIV/0!</v>
      </c>
      <c r="AB105" s="223">
        <v>0</v>
      </c>
      <c r="AC105" s="94" t="e">
        <f t="shared" si="95"/>
        <v>#DIV/0!</v>
      </c>
      <c r="AD105" s="223">
        <v>0</v>
      </c>
      <c r="AE105" s="299" t="e">
        <f t="shared" si="96"/>
        <v>#DIV/0!</v>
      </c>
    </row>
    <row r="106" spans="2:31">
      <c r="B106" s="307" t="s">
        <v>382</v>
      </c>
      <c r="C106" s="327" t="s">
        <v>917</v>
      </c>
      <c r="D106" s="311">
        <f t="shared" si="83"/>
        <v>0</v>
      </c>
      <c r="E106" s="89">
        <f t="shared" si="84"/>
        <v>0</v>
      </c>
      <c r="F106" s="223">
        <v>0</v>
      </c>
      <c r="G106" s="94">
        <f t="shared" si="85"/>
        <v>0</v>
      </c>
      <c r="H106" s="223">
        <v>0</v>
      </c>
      <c r="I106" s="94" t="e">
        <f t="shared" si="85"/>
        <v>#DIV/0!</v>
      </c>
      <c r="J106" s="223">
        <v>0</v>
      </c>
      <c r="K106" s="94" t="e">
        <f t="shared" si="86"/>
        <v>#DIV/0!</v>
      </c>
      <c r="L106" s="223">
        <v>0</v>
      </c>
      <c r="M106" s="94" t="e">
        <f t="shared" si="87"/>
        <v>#DIV/0!</v>
      </c>
      <c r="N106" s="223">
        <v>0</v>
      </c>
      <c r="O106" s="94" t="e">
        <f t="shared" si="88"/>
        <v>#DIV/0!</v>
      </c>
      <c r="P106" s="223">
        <v>0</v>
      </c>
      <c r="Q106" s="94" t="e">
        <f t="shared" si="89"/>
        <v>#DIV/0!</v>
      </c>
      <c r="R106" s="223">
        <v>0</v>
      </c>
      <c r="S106" s="94" t="e">
        <f t="shared" si="90"/>
        <v>#DIV/0!</v>
      </c>
      <c r="T106" s="223">
        <v>0</v>
      </c>
      <c r="U106" s="94" t="e">
        <f t="shared" si="91"/>
        <v>#DIV/0!</v>
      </c>
      <c r="V106" s="223">
        <v>0</v>
      </c>
      <c r="W106" s="94" t="e">
        <f t="shared" si="92"/>
        <v>#DIV/0!</v>
      </c>
      <c r="X106" s="223">
        <v>0</v>
      </c>
      <c r="Y106" s="94" t="e">
        <f t="shared" si="93"/>
        <v>#DIV/0!</v>
      </c>
      <c r="Z106" s="223">
        <v>0</v>
      </c>
      <c r="AA106" s="94" t="e">
        <f t="shared" si="94"/>
        <v>#DIV/0!</v>
      </c>
      <c r="AB106" s="223">
        <v>0</v>
      </c>
      <c r="AC106" s="94" t="e">
        <f t="shared" si="95"/>
        <v>#DIV/0!</v>
      </c>
      <c r="AD106" s="223">
        <v>0</v>
      </c>
      <c r="AE106" s="299" t="e">
        <f t="shared" si="96"/>
        <v>#DIV/0!</v>
      </c>
    </row>
    <row r="107" spans="2:31">
      <c r="B107" s="307" t="s">
        <v>382</v>
      </c>
      <c r="C107" s="327" t="s">
        <v>306</v>
      </c>
      <c r="D107" s="311">
        <f t="shared" si="83"/>
        <v>0</v>
      </c>
      <c r="E107" s="89">
        <f t="shared" si="84"/>
        <v>0</v>
      </c>
      <c r="F107" s="223">
        <v>0</v>
      </c>
      <c r="G107" s="94">
        <f t="shared" si="85"/>
        <v>0</v>
      </c>
      <c r="H107" s="223">
        <v>0</v>
      </c>
      <c r="I107" s="94" t="e">
        <f t="shared" si="85"/>
        <v>#DIV/0!</v>
      </c>
      <c r="J107" s="223">
        <v>0</v>
      </c>
      <c r="K107" s="94" t="e">
        <f t="shared" si="86"/>
        <v>#DIV/0!</v>
      </c>
      <c r="L107" s="223">
        <v>0</v>
      </c>
      <c r="M107" s="94" t="e">
        <f t="shared" si="87"/>
        <v>#DIV/0!</v>
      </c>
      <c r="N107" s="223">
        <v>0</v>
      </c>
      <c r="O107" s="94" t="e">
        <f t="shared" si="88"/>
        <v>#DIV/0!</v>
      </c>
      <c r="P107" s="223">
        <v>0</v>
      </c>
      <c r="Q107" s="94" t="e">
        <f t="shared" si="89"/>
        <v>#DIV/0!</v>
      </c>
      <c r="R107" s="223">
        <v>0</v>
      </c>
      <c r="S107" s="94" t="e">
        <f t="shared" si="90"/>
        <v>#DIV/0!</v>
      </c>
      <c r="T107" s="223">
        <v>0</v>
      </c>
      <c r="U107" s="94" t="e">
        <f t="shared" si="91"/>
        <v>#DIV/0!</v>
      </c>
      <c r="V107" s="223">
        <v>0</v>
      </c>
      <c r="W107" s="94" t="e">
        <f t="shared" si="92"/>
        <v>#DIV/0!</v>
      </c>
      <c r="X107" s="223">
        <v>0</v>
      </c>
      <c r="Y107" s="94" t="e">
        <f t="shared" si="93"/>
        <v>#DIV/0!</v>
      </c>
      <c r="Z107" s="223">
        <v>0</v>
      </c>
      <c r="AA107" s="94" t="e">
        <f t="shared" si="94"/>
        <v>#DIV/0!</v>
      </c>
      <c r="AB107" s="223">
        <v>0</v>
      </c>
      <c r="AC107" s="94" t="e">
        <f t="shared" si="95"/>
        <v>#DIV/0!</v>
      </c>
      <c r="AD107" s="223">
        <v>0</v>
      </c>
      <c r="AE107" s="299" t="e">
        <f t="shared" si="96"/>
        <v>#DIV/0!</v>
      </c>
    </row>
    <row r="108" spans="2:31">
      <c r="B108" s="307" t="s">
        <v>381</v>
      </c>
      <c r="C108" s="327" t="s">
        <v>307</v>
      </c>
      <c r="D108" s="311">
        <f t="shared" si="83"/>
        <v>0</v>
      </c>
      <c r="E108" s="89">
        <f t="shared" si="84"/>
        <v>0</v>
      </c>
      <c r="F108" s="223">
        <v>0</v>
      </c>
      <c r="G108" s="94">
        <f t="shared" si="85"/>
        <v>0</v>
      </c>
      <c r="H108" s="223">
        <v>0</v>
      </c>
      <c r="I108" s="94" t="e">
        <f t="shared" si="85"/>
        <v>#DIV/0!</v>
      </c>
      <c r="J108" s="223">
        <v>0</v>
      </c>
      <c r="K108" s="94" t="e">
        <f t="shared" si="86"/>
        <v>#DIV/0!</v>
      </c>
      <c r="L108" s="223">
        <v>0</v>
      </c>
      <c r="M108" s="94" t="e">
        <f t="shared" si="87"/>
        <v>#DIV/0!</v>
      </c>
      <c r="N108" s="223">
        <v>0</v>
      </c>
      <c r="O108" s="94" t="e">
        <f t="shared" si="88"/>
        <v>#DIV/0!</v>
      </c>
      <c r="P108" s="223">
        <v>0</v>
      </c>
      <c r="Q108" s="94" t="e">
        <f t="shared" si="89"/>
        <v>#DIV/0!</v>
      </c>
      <c r="R108" s="223">
        <v>0</v>
      </c>
      <c r="S108" s="94" t="e">
        <f t="shared" si="90"/>
        <v>#DIV/0!</v>
      </c>
      <c r="T108" s="223">
        <v>0</v>
      </c>
      <c r="U108" s="94" t="e">
        <f t="shared" si="91"/>
        <v>#DIV/0!</v>
      </c>
      <c r="V108" s="223">
        <v>0</v>
      </c>
      <c r="W108" s="94" t="e">
        <f t="shared" si="92"/>
        <v>#DIV/0!</v>
      </c>
      <c r="X108" s="223">
        <v>0</v>
      </c>
      <c r="Y108" s="94" t="e">
        <f t="shared" si="93"/>
        <v>#DIV/0!</v>
      </c>
      <c r="Z108" s="223">
        <v>0</v>
      </c>
      <c r="AA108" s="94" t="e">
        <f t="shared" si="94"/>
        <v>#DIV/0!</v>
      </c>
      <c r="AB108" s="223">
        <v>0</v>
      </c>
      <c r="AC108" s="94" t="e">
        <f t="shared" si="95"/>
        <v>#DIV/0!</v>
      </c>
      <c r="AD108" s="223">
        <v>0</v>
      </c>
      <c r="AE108" s="299" t="e">
        <f t="shared" si="96"/>
        <v>#DIV/0!</v>
      </c>
    </row>
    <row r="109" spans="2:31">
      <c r="B109" s="307" t="s">
        <v>381</v>
      </c>
      <c r="C109" s="327" t="s">
        <v>308</v>
      </c>
      <c r="D109" s="311">
        <f t="shared" si="83"/>
        <v>0</v>
      </c>
      <c r="E109" s="89">
        <f t="shared" si="84"/>
        <v>0</v>
      </c>
      <c r="F109" s="223">
        <v>0</v>
      </c>
      <c r="G109" s="94">
        <f t="shared" si="85"/>
        <v>0</v>
      </c>
      <c r="H109" s="223">
        <v>0</v>
      </c>
      <c r="I109" s="94" t="e">
        <f t="shared" si="85"/>
        <v>#DIV/0!</v>
      </c>
      <c r="J109" s="223">
        <v>0</v>
      </c>
      <c r="K109" s="94" t="e">
        <f t="shared" si="86"/>
        <v>#DIV/0!</v>
      </c>
      <c r="L109" s="223">
        <v>0</v>
      </c>
      <c r="M109" s="94" t="e">
        <f t="shared" si="87"/>
        <v>#DIV/0!</v>
      </c>
      <c r="N109" s="223">
        <v>0</v>
      </c>
      <c r="O109" s="94" t="e">
        <f t="shared" si="88"/>
        <v>#DIV/0!</v>
      </c>
      <c r="P109" s="223">
        <v>0</v>
      </c>
      <c r="Q109" s="94" t="e">
        <f t="shared" si="89"/>
        <v>#DIV/0!</v>
      </c>
      <c r="R109" s="223">
        <v>0</v>
      </c>
      <c r="S109" s="94" t="e">
        <f t="shared" si="90"/>
        <v>#DIV/0!</v>
      </c>
      <c r="T109" s="223">
        <v>0</v>
      </c>
      <c r="U109" s="94" t="e">
        <f t="shared" si="91"/>
        <v>#DIV/0!</v>
      </c>
      <c r="V109" s="223">
        <v>0</v>
      </c>
      <c r="W109" s="94" t="e">
        <f t="shared" si="92"/>
        <v>#DIV/0!</v>
      </c>
      <c r="X109" s="223">
        <v>0</v>
      </c>
      <c r="Y109" s="94" t="e">
        <f t="shared" si="93"/>
        <v>#DIV/0!</v>
      </c>
      <c r="Z109" s="223">
        <v>0</v>
      </c>
      <c r="AA109" s="94" t="e">
        <f t="shared" si="94"/>
        <v>#DIV/0!</v>
      </c>
      <c r="AB109" s="223">
        <v>0</v>
      </c>
      <c r="AC109" s="94" t="e">
        <f t="shared" si="95"/>
        <v>#DIV/0!</v>
      </c>
      <c r="AD109" s="223">
        <v>0</v>
      </c>
      <c r="AE109" s="299" t="e">
        <f t="shared" si="96"/>
        <v>#DIV/0!</v>
      </c>
    </row>
    <row r="110" spans="2:31">
      <c r="B110" s="307" t="s">
        <v>382</v>
      </c>
      <c r="C110" s="327" t="s">
        <v>309</v>
      </c>
      <c r="D110" s="311">
        <f t="shared" si="83"/>
        <v>0</v>
      </c>
      <c r="E110" s="89">
        <f t="shared" si="84"/>
        <v>0</v>
      </c>
      <c r="F110" s="223">
        <v>0</v>
      </c>
      <c r="G110" s="94">
        <f t="shared" si="85"/>
        <v>0</v>
      </c>
      <c r="H110" s="223">
        <v>0</v>
      </c>
      <c r="I110" s="94" t="e">
        <f t="shared" si="85"/>
        <v>#DIV/0!</v>
      </c>
      <c r="J110" s="223">
        <v>0</v>
      </c>
      <c r="K110" s="94" t="e">
        <f t="shared" si="86"/>
        <v>#DIV/0!</v>
      </c>
      <c r="L110" s="223">
        <v>0</v>
      </c>
      <c r="M110" s="94" t="e">
        <f t="shared" si="87"/>
        <v>#DIV/0!</v>
      </c>
      <c r="N110" s="223">
        <v>0</v>
      </c>
      <c r="O110" s="94" t="e">
        <f t="shared" si="88"/>
        <v>#DIV/0!</v>
      </c>
      <c r="P110" s="223">
        <v>0</v>
      </c>
      <c r="Q110" s="94" t="e">
        <f t="shared" si="89"/>
        <v>#DIV/0!</v>
      </c>
      <c r="R110" s="223">
        <v>0</v>
      </c>
      <c r="S110" s="94" t="e">
        <f t="shared" si="90"/>
        <v>#DIV/0!</v>
      </c>
      <c r="T110" s="223">
        <v>0</v>
      </c>
      <c r="U110" s="94" t="e">
        <f t="shared" si="91"/>
        <v>#DIV/0!</v>
      </c>
      <c r="V110" s="223">
        <v>0</v>
      </c>
      <c r="W110" s="94" t="e">
        <f t="shared" si="92"/>
        <v>#DIV/0!</v>
      </c>
      <c r="X110" s="223">
        <v>0</v>
      </c>
      <c r="Y110" s="94" t="e">
        <f t="shared" si="93"/>
        <v>#DIV/0!</v>
      </c>
      <c r="Z110" s="223">
        <v>0</v>
      </c>
      <c r="AA110" s="94" t="e">
        <f t="shared" si="94"/>
        <v>#DIV/0!</v>
      </c>
      <c r="AB110" s="223">
        <v>0</v>
      </c>
      <c r="AC110" s="94" t="e">
        <f t="shared" si="95"/>
        <v>#DIV/0!</v>
      </c>
      <c r="AD110" s="223">
        <v>0</v>
      </c>
      <c r="AE110" s="299" t="e">
        <f t="shared" si="96"/>
        <v>#DIV/0!</v>
      </c>
    </row>
    <row r="111" spans="2:31">
      <c r="B111" s="307" t="s">
        <v>382</v>
      </c>
      <c r="C111" s="327" t="s">
        <v>916</v>
      </c>
      <c r="D111" s="311">
        <f t="shared" si="83"/>
        <v>0</v>
      </c>
      <c r="E111" s="89">
        <f t="shared" si="84"/>
        <v>0</v>
      </c>
      <c r="F111" s="223">
        <v>0</v>
      </c>
      <c r="G111" s="94">
        <f t="shared" si="85"/>
        <v>0</v>
      </c>
      <c r="H111" s="223">
        <v>0</v>
      </c>
      <c r="I111" s="94" t="e">
        <f t="shared" si="85"/>
        <v>#DIV/0!</v>
      </c>
      <c r="J111" s="223">
        <v>0</v>
      </c>
      <c r="K111" s="94" t="e">
        <f t="shared" si="86"/>
        <v>#DIV/0!</v>
      </c>
      <c r="L111" s="223">
        <v>0</v>
      </c>
      <c r="M111" s="94" t="e">
        <f t="shared" si="87"/>
        <v>#DIV/0!</v>
      </c>
      <c r="N111" s="223">
        <v>0</v>
      </c>
      <c r="O111" s="94" t="e">
        <f t="shared" si="88"/>
        <v>#DIV/0!</v>
      </c>
      <c r="P111" s="223">
        <v>0</v>
      </c>
      <c r="Q111" s="94" t="e">
        <f t="shared" si="89"/>
        <v>#DIV/0!</v>
      </c>
      <c r="R111" s="223">
        <v>0</v>
      </c>
      <c r="S111" s="94" t="e">
        <f t="shared" si="90"/>
        <v>#DIV/0!</v>
      </c>
      <c r="T111" s="223">
        <v>0</v>
      </c>
      <c r="U111" s="94" t="e">
        <f t="shared" si="91"/>
        <v>#DIV/0!</v>
      </c>
      <c r="V111" s="223">
        <v>0</v>
      </c>
      <c r="W111" s="94" t="e">
        <f t="shared" si="92"/>
        <v>#DIV/0!</v>
      </c>
      <c r="X111" s="223">
        <v>0</v>
      </c>
      <c r="Y111" s="94" t="e">
        <f t="shared" si="93"/>
        <v>#DIV/0!</v>
      </c>
      <c r="Z111" s="223">
        <v>0</v>
      </c>
      <c r="AA111" s="94" t="e">
        <f t="shared" si="94"/>
        <v>#DIV/0!</v>
      </c>
      <c r="AB111" s="223">
        <v>0</v>
      </c>
      <c r="AC111" s="94" t="e">
        <f t="shared" si="95"/>
        <v>#DIV/0!</v>
      </c>
      <c r="AD111" s="223">
        <v>0</v>
      </c>
      <c r="AE111" s="299" t="e">
        <f t="shared" si="96"/>
        <v>#DIV/0!</v>
      </c>
    </row>
    <row r="112" spans="2:31">
      <c r="B112" s="307" t="s">
        <v>382</v>
      </c>
      <c r="C112" s="327" t="s">
        <v>311</v>
      </c>
      <c r="D112" s="311">
        <f t="shared" si="83"/>
        <v>0</v>
      </c>
      <c r="E112" s="89">
        <f t="shared" si="84"/>
        <v>0</v>
      </c>
      <c r="F112" s="223">
        <v>0</v>
      </c>
      <c r="G112" s="94">
        <f t="shared" si="85"/>
        <v>0</v>
      </c>
      <c r="H112" s="223">
        <v>0</v>
      </c>
      <c r="I112" s="94" t="e">
        <f t="shared" si="85"/>
        <v>#DIV/0!</v>
      </c>
      <c r="J112" s="223">
        <v>0</v>
      </c>
      <c r="K112" s="94" t="e">
        <f t="shared" si="86"/>
        <v>#DIV/0!</v>
      </c>
      <c r="L112" s="223">
        <v>0</v>
      </c>
      <c r="M112" s="94" t="e">
        <f t="shared" si="87"/>
        <v>#DIV/0!</v>
      </c>
      <c r="N112" s="223">
        <v>0</v>
      </c>
      <c r="O112" s="94" t="e">
        <f t="shared" si="88"/>
        <v>#DIV/0!</v>
      </c>
      <c r="P112" s="223">
        <v>0</v>
      </c>
      <c r="Q112" s="94" t="e">
        <f t="shared" si="89"/>
        <v>#DIV/0!</v>
      </c>
      <c r="R112" s="223">
        <v>0</v>
      </c>
      <c r="S112" s="94" t="e">
        <f t="shared" si="90"/>
        <v>#DIV/0!</v>
      </c>
      <c r="T112" s="223">
        <v>0</v>
      </c>
      <c r="U112" s="94" t="e">
        <f t="shared" si="91"/>
        <v>#DIV/0!</v>
      </c>
      <c r="V112" s="223">
        <v>0</v>
      </c>
      <c r="W112" s="94" t="e">
        <f t="shared" si="92"/>
        <v>#DIV/0!</v>
      </c>
      <c r="X112" s="223">
        <v>0</v>
      </c>
      <c r="Y112" s="94" t="e">
        <f t="shared" si="93"/>
        <v>#DIV/0!</v>
      </c>
      <c r="Z112" s="223">
        <v>0</v>
      </c>
      <c r="AA112" s="94" t="e">
        <f t="shared" si="94"/>
        <v>#DIV/0!</v>
      </c>
      <c r="AB112" s="223">
        <v>0</v>
      </c>
      <c r="AC112" s="94" t="e">
        <f t="shared" si="95"/>
        <v>#DIV/0!</v>
      </c>
      <c r="AD112" s="223">
        <v>0</v>
      </c>
      <c r="AE112" s="299" t="e">
        <f t="shared" si="96"/>
        <v>#DIV/0!</v>
      </c>
    </row>
    <row r="113" spans="2:31">
      <c r="B113" s="307" t="s">
        <v>382</v>
      </c>
      <c r="C113" s="327" t="s">
        <v>312</v>
      </c>
      <c r="D113" s="311">
        <f t="shared" si="83"/>
        <v>0</v>
      </c>
      <c r="E113" s="89">
        <f t="shared" si="84"/>
        <v>0</v>
      </c>
      <c r="F113" s="223">
        <v>0</v>
      </c>
      <c r="G113" s="94">
        <f t="shared" si="85"/>
        <v>0</v>
      </c>
      <c r="H113" s="223">
        <v>0</v>
      </c>
      <c r="I113" s="94" t="e">
        <f t="shared" si="85"/>
        <v>#DIV/0!</v>
      </c>
      <c r="J113" s="223">
        <v>0</v>
      </c>
      <c r="K113" s="94" t="e">
        <f t="shared" si="86"/>
        <v>#DIV/0!</v>
      </c>
      <c r="L113" s="223">
        <v>0</v>
      </c>
      <c r="M113" s="94" t="e">
        <f t="shared" si="87"/>
        <v>#DIV/0!</v>
      </c>
      <c r="N113" s="223">
        <v>0</v>
      </c>
      <c r="O113" s="94" t="e">
        <f t="shared" si="88"/>
        <v>#DIV/0!</v>
      </c>
      <c r="P113" s="223">
        <v>0</v>
      </c>
      <c r="Q113" s="94" t="e">
        <f t="shared" si="89"/>
        <v>#DIV/0!</v>
      </c>
      <c r="R113" s="223">
        <v>0</v>
      </c>
      <c r="S113" s="94" t="e">
        <f t="shared" si="90"/>
        <v>#DIV/0!</v>
      </c>
      <c r="T113" s="223">
        <v>0</v>
      </c>
      <c r="U113" s="94" t="e">
        <f t="shared" si="91"/>
        <v>#DIV/0!</v>
      </c>
      <c r="V113" s="223">
        <v>0</v>
      </c>
      <c r="W113" s="94" t="e">
        <f t="shared" si="92"/>
        <v>#DIV/0!</v>
      </c>
      <c r="X113" s="223">
        <v>0</v>
      </c>
      <c r="Y113" s="94" t="e">
        <f t="shared" si="93"/>
        <v>#DIV/0!</v>
      </c>
      <c r="Z113" s="223">
        <v>0</v>
      </c>
      <c r="AA113" s="94" t="e">
        <f t="shared" si="94"/>
        <v>#DIV/0!</v>
      </c>
      <c r="AB113" s="223">
        <v>0</v>
      </c>
      <c r="AC113" s="94" t="e">
        <f t="shared" si="95"/>
        <v>#DIV/0!</v>
      </c>
      <c r="AD113" s="223">
        <v>0</v>
      </c>
      <c r="AE113" s="299" t="e">
        <f t="shared" si="96"/>
        <v>#DIV/0!</v>
      </c>
    </row>
    <row r="114" spans="2:31">
      <c r="B114" s="307" t="s">
        <v>381</v>
      </c>
      <c r="C114" s="327" t="s">
        <v>313</v>
      </c>
      <c r="D114" s="311">
        <f t="shared" si="83"/>
        <v>0</v>
      </c>
      <c r="E114" s="89">
        <f t="shared" si="84"/>
        <v>0</v>
      </c>
      <c r="F114" s="223">
        <v>0</v>
      </c>
      <c r="G114" s="94">
        <f t="shared" si="85"/>
        <v>0</v>
      </c>
      <c r="H114" s="223">
        <v>0</v>
      </c>
      <c r="I114" s="94" t="e">
        <f t="shared" si="85"/>
        <v>#DIV/0!</v>
      </c>
      <c r="J114" s="223">
        <v>0</v>
      </c>
      <c r="K114" s="94" t="e">
        <f t="shared" si="86"/>
        <v>#DIV/0!</v>
      </c>
      <c r="L114" s="223">
        <v>0</v>
      </c>
      <c r="M114" s="94" t="e">
        <f t="shared" si="87"/>
        <v>#DIV/0!</v>
      </c>
      <c r="N114" s="223">
        <v>0</v>
      </c>
      <c r="O114" s="94" t="e">
        <f t="shared" si="88"/>
        <v>#DIV/0!</v>
      </c>
      <c r="P114" s="223">
        <v>0</v>
      </c>
      <c r="Q114" s="94" t="e">
        <f t="shared" si="89"/>
        <v>#DIV/0!</v>
      </c>
      <c r="R114" s="223">
        <v>0</v>
      </c>
      <c r="S114" s="94" t="e">
        <f t="shared" si="90"/>
        <v>#DIV/0!</v>
      </c>
      <c r="T114" s="223">
        <v>0</v>
      </c>
      <c r="U114" s="94" t="e">
        <f t="shared" si="91"/>
        <v>#DIV/0!</v>
      </c>
      <c r="V114" s="223">
        <v>0</v>
      </c>
      <c r="W114" s="94" t="e">
        <f t="shared" si="92"/>
        <v>#DIV/0!</v>
      </c>
      <c r="X114" s="223">
        <v>0</v>
      </c>
      <c r="Y114" s="94" t="e">
        <f t="shared" si="93"/>
        <v>#DIV/0!</v>
      </c>
      <c r="Z114" s="223">
        <v>0</v>
      </c>
      <c r="AA114" s="94" t="e">
        <f t="shared" si="94"/>
        <v>#DIV/0!</v>
      </c>
      <c r="AB114" s="223">
        <v>0</v>
      </c>
      <c r="AC114" s="94" t="e">
        <f t="shared" si="95"/>
        <v>#DIV/0!</v>
      </c>
      <c r="AD114" s="223">
        <v>0</v>
      </c>
      <c r="AE114" s="299" t="e">
        <f t="shared" si="96"/>
        <v>#DIV/0!</v>
      </c>
    </row>
    <row r="115" spans="2:31">
      <c r="B115" s="307" t="s">
        <v>381</v>
      </c>
      <c r="C115" s="327" t="s">
        <v>314</v>
      </c>
      <c r="D115" s="311">
        <f t="shared" si="83"/>
        <v>0</v>
      </c>
      <c r="E115" s="89">
        <f t="shared" si="84"/>
        <v>0</v>
      </c>
      <c r="F115" s="223">
        <v>0</v>
      </c>
      <c r="G115" s="94">
        <f t="shared" si="85"/>
        <v>0</v>
      </c>
      <c r="H115" s="223">
        <v>0</v>
      </c>
      <c r="I115" s="94" t="e">
        <f t="shared" si="85"/>
        <v>#DIV/0!</v>
      </c>
      <c r="J115" s="223">
        <v>0</v>
      </c>
      <c r="K115" s="94" t="e">
        <f t="shared" si="86"/>
        <v>#DIV/0!</v>
      </c>
      <c r="L115" s="223">
        <v>0</v>
      </c>
      <c r="M115" s="94" t="e">
        <f t="shared" si="87"/>
        <v>#DIV/0!</v>
      </c>
      <c r="N115" s="223">
        <v>0</v>
      </c>
      <c r="O115" s="94" t="e">
        <f t="shared" si="88"/>
        <v>#DIV/0!</v>
      </c>
      <c r="P115" s="223">
        <v>0</v>
      </c>
      <c r="Q115" s="94" t="e">
        <f t="shared" si="89"/>
        <v>#DIV/0!</v>
      </c>
      <c r="R115" s="223">
        <v>0</v>
      </c>
      <c r="S115" s="94" t="e">
        <f t="shared" si="90"/>
        <v>#DIV/0!</v>
      </c>
      <c r="T115" s="223">
        <v>0</v>
      </c>
      <c r="U115" s="94" t="e">
        <f t="shared" si="91"/>
        <v>#DIV/0!</v>
      </c>
      <c r="V115" s="223">
        <v>0</v>
      </c>
      <c r="W115" s="94" t="e">
        <f t="shared" si="92"/>
        <v>#DIV/0!</v>
      </c>
      <c r="X115" s="223">
        <v>0</v>
      </c>
      <c r="Y115" s="94" t="e">
        <f t="shared" si="93"/>
        <v>#DIV/0!</v>
      </c>
      <c r="Z115" s="223">
        <v>0</v>
      </c>
      <c r="AA115" s="94" t="e">
        <f t="shared" si="94"/>
        <v>#DIV/0!</v>
      </c>
      <c r="AB115" s="223">
        <v>0</v>
      </c>
      <c r="AC115" s="94" t="e">
        <f t="shared" si="95"/>
        <v>#DIV/0!</v>
      </c>
      <c r="AD115" s="223">
        <v>0</v>
      </c>
      <c r="AE115" s="299" t="e">
        <f t="shared" si="96"/>
        <v>#DIV/0!</v>
      </c>
    </row>
    <row r="116" spans="2:31">
      <c r="B116" s="307" t="s">
        <v>382</v>
      </c>
      <c r="C116" s="327" t="s">
        <v>315</v>
      </c>
      <c r="D116" s="311">
        <f t="shared" si="83"/>
        <v>0</v>
      </c>
      <c r="E116" s="89">
        <f t="shared" si="84"/>
        <v>0</v>
      </c>
      <c r="F116" s="714">
        <v>0</v>
      </c>
      <c r="G116" s="94">
        <f t="shared" si="85"/>
        <v>0</v>
      </c>
      <c r="H116" s="223">
        <v>0</v>
      </c>
      <c r="I116" s="94" t="e">
        <f t="shared" si="85"/>
        <v>#DIV/0!</v>
      </c>
      <c r="J116" s="223">
        <v>0</v>
      </c>
      <c r="K116" s="94" t="e">
        <f t="shared" si="86"/>
        <v>#DIV/0!</v>
      </c>
      <c r="L116" s="223">
        <v>0</v>
      </c>
      <c r="M116" s="94" t="e">
        <f t="shared" si="87"/>
        <v>#DIV/0!</v>
      </c>
      <c r="N116" s="223">
        <v>0</v>
      </c>
      <c r="O116" s="94" t="e">
        <f t="shared" si="88"/>
        <v>#DIV/0!</v>
      </c>
      <c r="P116" s="223">
        <v>0</v>
      </c>
      <c r="Q116" s="94" t="e">
        <f t="shared" si="89"/>
        <v>#DIV/0!</v>
      </c>
      <c r="R116" s="223">
        <v>0</v>
      </c>
      <c r="S116" s="94" t="e">
        <f t="shared" si="90"/>
        <v>#DIV/0!</v>
      </c>
      <c r="T116" s="223">
        <v>0</v>
      </c>
      <c r="U116" s="94" t="e">
        <f t="shared" si="91"/>
        <v>#DIV/0!</v>
      </c>
      <c r="V116" s="223">
        <v>0</v>
      </c>
      <c r="W116" s="94" t="e">
        <f t="shared" si="92"/>
        <v>#DIV/0!</v>
      </c>
      <c r="X116" s="223">
        <v>0</v>
      </c>
      <c r="Y116" s="94" t="e">
        <f t="shared" si="93"/>
        <v>#DIV/0!</v>
      </c>
      <c r="Z116" s="223">
        <v>0</v>
      </c>
      <c r="AA116" s="94" t="e">
        <f t="shared" si="94"/>
        <v>#DIV/0!</v>
      </c>
      <c r="AB116" s="223">
        <v>0</v>
      </c>
      <c r="AC116" s="94" t="e">
        <f t="shared" si="95"/>
        <v>#DIV/0!</v>
      </c>
      <c r="AD116" s="223">
        <v>0</v>
      </c>
      <c r="AE116" s="299" t="e">
        <f t="shared" si="96"/>
        <v>#DIV/0!</v>
      </c>
    </row>
    <row r="117" spans="2:31">
      <c r="B117" s="307" t="s">
        <v>382</v>
      </c>
      <c r="C117" s="327" t="s">
        <v>316</v>
      </c>
      <c r="D117" s="311">
        <f t="shared" si="83"/>
        <v>0</v>
      </c>
      <c r="E117" s="89">
        <f t="shared" si="84"/>
        <v>0</v>
      </c>
      <c r="F117" s="223">
        <v>0</v>
      </c>
      <c r="G117" s="94">
        <f t="shared" si="85"/>
        <v>0</v>
      </c>
      <c r="H117" s="223">
        <v>0</v>
      </c>
      <c r="I117" s="94" t="e">
        <f t="shared" si="85"/>
        <v>#DIV/0!</v>
      </c>
      <c r="J117" s="223">
        <v>0</v>
      </c>
      <c r="K117" s="94" t="e">
        <f t="shared" si="86"/>
        <v>#DIV/0!</v>
      </c>
      <c r="L117" s="223">
        <v>0</v>
      </c>
      <c r="M117" s="94" t="e">
        <f t="shared" si="87"/>
        <v>#DIV/0!</v>
      </c>
      <c r="N117" s="223">
        <v>0</v>
      </c>
      <c r="O117" s="94" t="e">
        <f t="shared" si="88"/>
        <v>#DIV/0!</v>
      </c>
      <c r="P117" s="223">
        <v>0</v>
      </c>
      <c r="Q117" s="94" t="e">
        <f t="shared" si="89"/>
        <v>#DIV/0!</v>
      </c>
      <c r="R117" s="223">
        <v>0</v>
      </c>
      <c r="S117" s="94" t="e">
        <f t="shared" si="90"/>
        <v>#DIV/0!</v>
      </c>
      <c r="T117" s="223">
        <v>0</v>
      </c>
      <c r="U117" s="94" t="e">
        <f t="shared" si="91"/>
        <v>#DIV/0!</v>
      </c>
      <c r="V117" s="223">
        <v>0</v>
      </c>
      <c r="W117" s="94" t="e">
        <f t="shared" si="92"/>
        <v>#DIV/0!</v>
      </c>
      <c r="X117" s="223">
        <v>0</v>
      </c>
      <c r="Y117" s="94" t="e">
        <f t="shared" si="93"/>
        <v>#DIV/0!</v>
      </c>
      <c r="Z117" s="223">
        <v>0</v>
      </c>
      <c r="AA117" s="94" t="e">
        <f t="shared" si="94"/>
        <v>#DIV/0!</v>
      </c>
      <c r="AB117" s="223">
        <v>0</v>
      </c>
      <c r="AC117" s="94" t="e">
        <f t="shared" si="95"/>
        <v>#DIV/0!</v>
      </c>
      <c r="AD117" s="223">
        <v>0</v>
      </c>
      <c r="AE117" s="299" t="e">
        <f t="shared" si="96"/>
        <v>#DIV/0!</v>
      </c>
    </row>
    <row r="118" spans="2:31">
      <c r="B118" s="307" t="s">
        <v>382</v>
      </c>
      <c r="C118" s="327" t="s">
        <v>317</v>
      </c>
      <c r="D118" s="311">
        <f t="shared" si="83"/>
        <v>0</v>
      </c>
      <c r="E118" s="89">
        <f t="shared" si="84"/>
        <v>0</v>
      </c>
      <c r="F118" s="223">
        <v>0</v>
      </c>
      <c r="G118" s="94">
        <f t="shared" si="85"/>
        <v>0</v>
      </c>
      <c r="H118" s="223">
        <v>0</v>
      </c>
      <c r="I118" s="94" t="e">
        <f t="shared" si="85"/>
        <v>#DIV/0!</v>
      </c>
      <c r="J118" s="223">
        <v>0</v>
      </c>
      <c r="K118" s="94" t="e">
        <f t="shared" si="86"/>
        <v>#DIV/0!</v>
      </c>
      <c r="L118" s="223">
        <v>0</v>
      </c>
      <c r="M118" s="94" t="e">
        <f t="shared" si="87"/>
        <v>#DIV/0!</v>
      </c>
      <c r="N118" s="223">
        <v>0</v>
      </c>
      <c r="O118" s="94" t="e">
        <f t="shared" si="88"/>
        <v>#DIV/0!</v>
      </c>
      <c r="P118" s="223">
        <v>0</v>
      </c>
      <c r="Q118" s="94" t="e">
        <f t="shared" si="89"/>
        <v>#DIV/0!</v>
      </c>
      <c r="R118" s="223">
        <v>0</v>
      </c>
      <c r="S118" s="94" t="e">
        <f t="shared" si="90"/>
        <v>#DIV/0!</v>
      </c>
      <c r="T118" s="223">
        <v>0</v>
      </c>
      <c r="U118" s="94" t="e">
        <f t="shared" si="91"/>
        <v>#DIV/0!</v>
      </c>
      <c r="V118" s="223">
        <v>0</v>
      </c>
      <c r="W118" s="94" t="e">
        <f t="shared" si="92"/>
        <v>#DIV/0!</v>
      </c>
      <c r="X118" s="223">
        <v>0</v>
      </c>
      <c r="Y118" s="94" t="e">
        <f t="shared" si="93"/>
        <v>#DIV/0!</v>
      </c>
      <c r="Z118" s="223">
        <v>0</v>
      </c>
      <c r="AA118" s="94" t="e">
        <f t="shared" si="94"/>
        <v>#DIV/0!</v>
      </c>
      <c r="AB118" s="223">
        <v>0</v>
      </c>
      <c r="AC118" s="94" t="e">
        <f t="shared" si="95"/>
        <v>#DIV/0!</v>
      </c>
      <c r="AD118" s="223">
        <v>0</v>
      </c>
      <c r="AE118" s="299" t="e">
        <f t="shared" si="96"/>
        <v>#DIV/0!</v>
      </c>
    </row>
    <row r="119" spans="2:31">
      <c r="B119" s="307" t="s">
        <v>382</v>
      </c>
      <c r="C119" s="327" t="s">
        <v>318</v>
      </c>
      <c r="D119" s="311">
        <f t="shared" si="83"/>
        <v>0</v>
      </c>
      <c r="E119" s="89">
        <f t="shared" si="84"/>
        <v>0</v>
      </c>
      <c r="F119" s="223">
        <v>0</v>
      </c>
      <c r="G119" s="94">
        <f t="shared" si="85"/>
        <v>0</v>
      </c>
      <c r="H119" s="223">
        <v>0</v>
      </c>
      <c r="I119" s="94" t="e">
        <f t="shared" si="85"/>
        <v>#DIV/0!</v>
      </c>
      <c r="J119" s="223">
        <v>0</v>
      </c>
      <c r="K119" s="94" t="e">
        <f t="shared" si="86"/>
        <v>#DIV/0!</v>
      </c>
      <c r="L119" s="223">
        <v>0</v>
      </c>
      <c r="M119" s="94" t="e">
        <f t="shared" si="87"/>
        <v>#DIV/0!</v>
      </c>
      <c r="N119" s="223">
        <v>0</v>
      </c>
      <c r="O119" s="94" t="e">
        <f t="shared" si="88"/>
        <v>#DIV/0!</v>
      </c>
      <c r="P119" s="223">
        <v>0</v>
      </c>
      <c r="Q119" s="94" t="e">
        <f t="shared" si="89"/>
        <v>#DIV/0!</v>
      </c>
      <c r="R119" s="223">
        <v>0</v>
      </c>
      <c r="S119" s="94" t="e">
        <f t="shared" si="90"/>
        <v>#DIV/0!</v>
      </c>
      <c r="T119" s="223">
        <v>0</v>
      </c>
      <c r="U119" s="94" t="e">
        <f t="shared" si="91"/>
        <v>#DIV/0!</v>
      </c>
      <c r="V119" s="223">
        <v>0</v>
      </c>
      <c r="W119" s="94" t="e">
        <f t="shared" si="92"/>
        <v>#DIV/0!</v>
      </c>
      <c r="X119" s="223">
        <v>0</v>
      </c>
      <c r="Y119" s="94" t="e">
        <f t="shared" si="93"/>
        <v>#DIV/0!</v>
      </c>
      <c r="Z119" s="223">
        <v>0</v>
      </c>
      <c r="AA119" s="94" t="e">
        <f t="shared" si="94"/>
        <v>#DIV/0!</v>
      </c>
      <c r="AB119" s="223">
        <v>0</v>
      </c>
      <c r="AC119" s="94" t="e">
        <f t="shared" si="95"/>
        <v>#DIV/0!</v>
      </c>
      <c r="AD119" s="223">
        <v>0</v>
      </c>
      <c r="AE119" s="299" t="e">
        <f t="shared" si="96"/>
        <v>#DIV/0!</v>
      </c>
    </row>
    <row r="120" spans="2:31">
      <c r="B120" s="307" t="s">
        <v>382</v>
      </c>
      <c r="C120" s="327" t="s">
        <v>319</v>
      </c>
      <c r="D120" s="311">
        <f t="shared" si="83"/>
        <v>0</v>
      </c>
      <c r="E120" s="89">
        <f t="shared" si="84"/>
        <v>0</v>
      </c>
      <c r="F120" s="223">
        <v>0</v>
      </c>
      <c r="G120" s="94">
        <f t="shared" si="85"/>
        <v>0</v>
      </c>
      <c r="H120" s="223">
        <v>0</v>
      </c>
      <c r="I120" s="94" t="e">
        <f t="shared" si="85"/>
        <v>#DIV/0!</v>
      </c>
      <c r="J120" s="223">
        <v>0</v>
      </c>
      <c r="K120" s="94" t="e">
        <f t="shared" si="86"/>
        <v>#DIV/0!</v>
      </c>
      <c r="L120" s="223">
        <v>0</v>
      </c>
      <c r="M120" s="94" t="e">
        <f t="shared" si="87"/>
        <v>#DIV/0!</v>
      </c>
      <c r="N120" s="223">
        <v>0</v>
      </c>
      <c r="O120" s="94" t="e">
        <f t="shared" si="88"/>
        <v>#DIV/0!</v>
      </c>
      <c r="P120" s="223">
        <v>0</v>
      </c>
      <c r="Q120" s="94" t="e">
        <f t="shared" si="89"/>
        <v>#DIV/0!</v>
      </c>
      <c r="R120" s="223">
        <v>0</v>
      </c>
      <c r="S120" s="94" t="e">
        <f t="shared" si="90"/>
        <v>#DIV/0!</v>
      </c>
      <c r="T120" s="223">
        <v>0</v>
      </c>
      <c r="U120" s="94" t="e">
        <f t="shared" si="91"/>
        <v>#DIV/0!</v>
      </c>
      <c r="V120" s="223">
        <v>0</v>
      </c>
      <c r="W120" s="94" t="e">
        <f t="shared" si="92"/>
        <v>#DIV/0!</v>
      </c>
      <c r="X120" s="223">
        <v>0</v>
      </c>
      <c r="Y120" s="94" t="e">
        <f t="shared" si="93"/>
        <v>#DIV/0!</v>
      </c>
      <c r="Z120" s="223">
        <v>0</v>
      </c>
      <c r="AA120" s="94" t="e">
        <f t="shared" si="94"/>
        <v>#DIV/0!</v>
      </c>
      <c r="AB120" s="223">
        <v>0</v>
      </c>
      <c r="AC120" s="94" t="e">
        <f t="shared" si="95"/>
        <v>#DIV/0!</v>
      </c>
      <c r="AD120" s="223">
        <v>0</v>
      </c>
      <c r="AE120" s="299" t="e">
        <f t="shared" si="96"/>
        <v>#DIV/0!</v>
      </c>
    </row>
    <row r="121" spans="2:31">
      <c r="B121" s="307" t="s">
        <v>382</v>
      </c>
      <c r="C121" s="327" t="s">
        <v>914</v>
      </c>
      <c r="D121" s="311">
        <f t="shared" si="83"/>
        <v>0</v>
      </c>
      <c r="E121" s="89">
        <f t="shared" si="84"/>
        <v>0</v>
      </c>
      <c r="F121" s="223">
        <v>0</v>
      </c>
      <c r="G121" s="94">
        <f t="shared" si="85"/>
        <v>0</v>
      </c>
      <c r="H121" s="223">
        <v>0</v>
      </c>
      <c r="I121" s="94" t="e">
        <f t="shared" si="85"/>
        <v>#DIV/0!</v>
      </c>
      <c r="J121" s="223">
        <v>0</v>
      </c>
      <c r="K121" s="94" t="e">
        <f t="shared" si="86"/>
        <v>#DIV/0!</v>
      </c>
      <c r="L121" s="223">
        <v>0</v>
      </c>
      <c r="M121" s="94" t="e">
        <f t="shared" si="87"/>
        <v>#DIV/0!</v>
      </c>
      <c r="N121" s="223">
        <v>0</v>
      </c>
      <c r="O121" s="94" t="e">
        <f t="shared" si="88"/>
        <v>#DIV/0!</v>
      </c>
      <c r="P121" s="223">
        <v>0</v>
      </c>
      <c r="Q121" s="94" t="e">
        <f t="shared" si="89"/>
        <v>#DIV/0!</v>
      </c>
      <c r="R121" s="223">
        <v>0</v>
      </c>
      <c r="S121" s="94" t="e">
        <f t="shared" si="90"/>
        <v>#DIV/0!</v>
      </c>
      <c r="T121" s="223">
        <v>0</v>
      </c>
      <c r="U121" s="94" t="e">
        <f t="shared" si="91"/>
        <v>#DIV/0!</v>
      </c>
      <c r="V121" s="223">
        <v>0</v>
      </c>
      <c r="W121" s="94" t="e">
        <f t="shared" si="92"/>
        <v>#DIV/0!</v>
      </c>
      <c r="X121" s="223">
        <v>0</v>
      </c>
      <c r="Y121" s="94" t="e">
        <f t="shared" si="93"/>
        <v>#DIV/0!</v>
      </c>
      <c r="Z121" s="223">
        <v>0</v>
      </c>
      <c r="AA121" s="94" t="e">
        <f t="shared" si="94"/>
        <v>#DIV/0!</v>
      </c>
      <c r="AB121" s="223">
        <v>0</v>
      </c>
      <c r="AC121" s="94" t="e">
        <f t="shared" si="95"/>
        <v>#DIV/0!</v>
      </c>
      <c r="AD121" s="223">
        <v>0</v>
      </c>
      <c r="AE121" s="299" t="e">
        <f t="shared" si="96"/>
        <v>#DIV/0!</v>
      </c>
    </row>
    <row r="122" spans="2:31">
      <c r="B122" s="307"/>
      <c r="C122" s="336" t="s">
        <v>321</v>
      </c>
      <c r="D122" s="317">
        <f>SUM(D99:D121)</f>
        <v>0</v>
      </c>
      <c r="E122" s="96">
        <f>+D122/$D$16</f>
        <v>0</v>
      </c>
      <c r="F122" s="239">
        <f>SUM(F99:F121)</f>
        <v>0</v>
      </c>
      <c r="G122" s="177">
        <f t="shared" si="85"/>
        <v>0</v>
      </c>
      <c r="H122" s="239">
        <f>SUM(H99:H121)</f>
        <v>0</v>
      </c>
      <c r="I122" s="177" t="e">
        <f t="shared" si="85"/>
        <v>#DIV/0!</v>
      </c>
      <c r="J122" s="239">
        <f>SUM(J99:J121)</f>
        <v>0</v>
      </c>
      <c r="K122" s="177" t="e">
        <f t="shared" si="86"/>
        <v>#DIV/0!</v>
      </c>
      <c r="L122" s="239">
        <f>SUM(L99:L121)</f>
        <v>0</v>
      </c>
      <c r="M122" s="177" t="e">
        <f t="shared" si="87"/>
        <v>#DIV/0!</v>
      </c>
      <c r="N122" s="239">
        <f>SUM(N99:N121)</f>
        <v>0</v>
      </c>
      <c r="O122" s="177" t="e">
        <f t="shared" si="88"/>
        <v>#DIV/0!</v>
      </c>
      <c r="P122" s="239">
        <f>SUM(P99:P121)</f>
        <v>0</v>
      </c>
      <c r="Q122" s="177" t="e">
        <f t="shared" si="89"/>
        <v>#DIV/0!</v>
      </c>
      <c r="R122" s="239">
        <f>SUM(R99:R121)</f>
        <v>0</v>
      </c>
      <c r="S122" s="177" t="e">
        <f t="shared" si="90"/>
        <v>#DIV/0!</v>
      </c>
      <c r="T122" s="239">
        <f>SUM(T99:T121)</f>
        <v>0</v>
      </c>
      <c r="U122" s="177" t="e">
        <f t="shared" si="91"/>
        <v>#DIV/0!</v>
      </c>
      <c r="V122" s="239">
        <f>SUM(V99:V121)</f>
        <v>0</v>
      </c>
      <c r="W122" s="177" t="e">
        <f t="shared" si="92"/>
        <v>#DIV/0!</v>
      </c>
      <c r="X122" s="239">
        <f>SUM(X99:X121)</f>
        <v>0</v>
      </c>
      <c r="Y122" s="177" t="e">
        <f t="shared" si="93"/>
        <v>#DIV/0!</v>
      </c>
      <c r="Z122" s="239">
        <f>SUM(Z99:Z121)</f>
        <v>0</v>
      </c>
      <c r="AA122" s="177" t="e">
        <f t="shared" si="94"/>
        <v>#DIV/0!</v>
      </c>
      <c r="AB122" s="239">
        <f>SUM(AB99:AB121)</f>
        <v>0</v>
      </c>
      <c r="AC122" s="177" t="e">
        <f t="shared" si="95"/>
        <v>#DIV/0!</v>
      </c>
      <c r="AD122" s="239">
        <f>SUM(AD99:AD121)</f>
        <v>0</v>
      </c>
      <c r="AE122" s="213" t="e">
        <f t="shared" si="96"/>
        <v>#DIV/0!</v>
      </c>
    </row>
    <row r="123" spans="2:31">
      <c r="C123" s="324"/>
      <c r="D123" s="311"/>
      <c r="F123" s="231"/>
      <c r="G123" s="94"/>
      <c r="H123" s="231"/>
      <c r="I123" s="94"/>
      <c r="J123" s="231"/>
      <c r="K123" s="94"/>
      <c r="L123" s="231"/>
      <c r="M123" s="94"/>
      <c r="N123" s="231"/>
      <c r="O123" s="94"/>
      <c r="P123" s="231"/>
      <c r="Q123" s="94"/>
      <c r="R123" s="231"/>
      <c r="S123" s="94"/>
      <c r="T123" s="231"/>
      <c r="U123" s="94"/>
      <c r="V123" s="231"/>
      <c r="W123" s="94"/>
      <c r="X123" s="231"/>
      <c r="Y123" s="94"/>
      <c r="Z123" s="231"/>
      <c r="AA123" s="94"/>
      <c r="AB123" s="231"/>
      <c r="AC123" s="94"/>
      <c r="AD123" s="231"/>
      <c r="AE123" s="299"/>
    </row>
    <row r="124" spans="2:31" ht="15.75">
      <c r="C124" s="339" t="s">
        <v>322</v>
      </c>
      <c r="D124" s="318">
        <f>SUM(D48+D70+D87+D96+D122)</f>
        <v>1000000</v>
      </c>
      <c r="E124" s="89">
        <f>+D124/$D$16</f>
        <v>0.25</v>
      </c>
      <c r="F124" s="226">
        <f>SUM(F48+F70+F87+F96+F122)</f>
        <v>1000000</v>
      </c>
      <c r="G124" s="94">
        <f>+F124/F$16</f>
        <v>0.25</v>
      </c>
      <c r="H124" s="226">
        <f>SUM(H48+H70+H87+H96+H122)</f>
        <v>0</v>
      </c>
      <c r="I124" s="94" t="e">
        <f>+H124/H$16</f>
        <v>#DIV/0!</v>
      </c>
      <c r="J124" s="226">
        <f>SUM(J48+J70+J87+J96+J122)</f>
        <v>0</v>
      </c>
      <c r="K124" s="94" t="e">
        <f>+J124/J$16</f>
        <v>#DIV/0!</v>
      </c>
      <c r="L124" s="226">
        <f>SUM(L48+L70+L87+L96+L122)</f>
        <v>0</v>
      </c>
      <c r="M124" s="94" t="e">
        <f>+L124/L$16</f>
        <v>#DIV/0!</v>
      </c>
      <c r="N124" s="226">
        <f>SUM(N48+N70+N87+N96+N122)</f>
        <v>0</v>
      </c>
      <c r="O124" s="94" t="e">
        <f>+N124/N$16</f>
        <v>#DIV/0!</v>
      </c>
      <c r="P124" s="226">
        <f>SUM(P48+P70+P87+P96+P122)</f>
        <v>0</v>
      </c>
      <c r="Q124" s="94" t="e">
        <f>+P124/P$16</f>
        <v>#DIV/0!</v>
      </c>
      <c r="R124" s="226">
        <f>SUM(R48+R70+R87+R96+R122)</f>
        <v>0</v>
      </c>
      <c r="S124" s="94" t="e">
        <f>+R124/R$16</f>
        <v>#DIV/0!</v>
      </c>
      <c r="T124" s="226">
        <f>SUM(T48+T70+T87+T96+T122)</f>
        <v>0</v>
      </c>
      <c r="U124" s="94" t="e">
        <f>+T124/T$16</f>
        <v>#DIV/0!</v>
      </c>
      <c r="V124" s="226">
        <f>SUM(V48+V70+V87+V96+V122)</f>
        <v>0</v>
      </c>
      <c r="W124" s="94" t="e">
        <f>+V124/V$16</f>
        <v>#DIV/0!</v>
      </c>
      <c r="X124" s="226">
        <f>SUM(X48+X70+X87+X96+X122)</f>
        <v>0</v>
      </c>
      <c r="Y124" s="94" t="e">
        <f>+X124/X$16</f>
        <v>#DIV/0!</v>
      </c>
      <c r="Z124" s="226">
        <f>SUM(Z48+Z70+Z87+Z96+Z122)</f>
        <v>0</v>
      </c>
      <c r="AA124" s="94" t="e">
        <f>+Z124/Z$16</f>
        <v>#DIV/0!</v>
      </c>
      <c r="AB124" s="226">
        <f>SUM(AB48+AB70+AB87+AB96+AB122)</f>
        <v>0</v>
      </c>
      <c r="AC124" s="94" t="e">
        <f>+AB124/AB$16</f>
        <v>#DIV/0!</v>
      </c>
      <c r="AD124" s="226">
        <f>SUM(AD48+AD70+AD87+AD96+AD122)</f>
        <v>0</v>
      </c>
      <c r="AE124" s="299" t="e">
        <f>+AD124/AD$16</f>
        <v>#DIV/0!</v>
      </c>
    </row>
    <row r="125" spans="2:31" ht="13.5" thickBot="1">
      <c r="C125" s="439" t="str">
        <f>+IF(E124&gt;0.3,"Overhead is TOO HIGH","Overhead Within Accpeted KPI")</f>
        <v>Overhead Within Accpeted KPI</v>
      </c>
      <c r="D125" s="319"/>
      <c r="E125" s="1"/>
      <c r="F125" s="240"/>
      <c r="G125" s="160"/>
      <c r="H125" s="240"/>
      <c r="I125" s="160"/>
      <c r="J125" s="240"/>
      <c r="K125" s="160"/>
      <c r="L125" s="240"/>
      <c r="M125" s="160"/>
      <c r="N125" s="240"/>
      <c r="O125" s="160"/>
      <c r="P125" s="240"/>
      <c r="Q125" s="160"/>
      <c r="R125" s="240"/>
      <c r="S125" s="160"/>
      <c r="T125" s="240"/>
      <c r="U125" s="160"/>
      <c r="V125" s="240"/>
      <c r="W125" s="160"/>
      <c r="X125" s="240"/>
      <c r="Y125" s="160"/>
      <c r="Z125" s="240"/>
      <c r="AA125" s="160"/>
      <c r="AB125" s="240"/>
      <c r="AC125" s="160"/>
      <c r="AD125" s="240"/>
      <c r="AE125" s="301"/>
    </row>
    <row r="126" spans="2:31">
      <c r="C126" s="324"/>
      <c r="D126" s="314"/>
      <c r="F126" s="230"/>
      <c r="H126" s="230"/>
      <c r="J126" s="230"/>
      <c r="L126" s="230"/>
      <c r="N126" s="230"/>
      <c r="P126" s="230"/>
      <c r="R126" s="230"/>
      <c r="T126" s="230"/>
      <c r="V126" s="230"/>
      <c r="X126" s="230"/>
      <c r="Z126" s="230"/>
      <c r="AB126" s="230"/>
      <c r="AD126" s="230"/>
      <c r="AE126" s="302"/>
    </row>
    <row r="127" spans="2:31" ht="15.75">
      <c r="C127" s="326" t="s">
        <v>323</v>
      </c>
      <c r="D127" s="311">
        <f>+D33-D124</f>
        <v>3000000</v>
      </c>
      <c r="E127" s="89">
        <f>+D127/$D$16</f>
        <v>0.75</v>
      </c>
      <c r="F127" s="226">
        <f>+F33-F124</f>
        <v>3000000</v>
      </c>
      <c r="G127" s="94">
        <f>+F127/F$16</f>
        <v>0.75</v>
      </c>
      <c r="H127" s="226">
        <f>+H33-H124</f>
        <v>0</v>
      </c>
      <c r="I127" s="94" t="e">
        <f>+H127/H$16</f>
        <v>#DIV/0!</v>
      </c>
      <c r="J127" s="226">
        <f>+J33-J124</f>
        <v>0</v>
      </c>
      <c r="K127" s="94" t="e">
        <f>+J127/J$16</f>
        <v>#DIV/0!</v>
      </c>
      <c r="L127" s="226">
        <f>+L33-L124</f>
        <v>0</v>
      </c>
      <c r="M127" s="94" t="e">
        <f>+L127/L$16</f>
        <v>#DIV/0!</v>
      </c>
      <c r="N127" s="226">
        <f>+N33-N124</f>
        <v>0</v>
      </c>
      <c r="O127" s="94" t="e">
        <f>+N127/N$16</f>
        <v>#DIV/0!</v>
      </c>
      <c r="P127" s="226">
        <f>+P33-P124</f>
        <v>0</v>
      </c>
      <c r="Q127" s="94" t="e">
        <f>+P127/P$16</f>
        <v>#DIV/0!</v>
      </c>
      <c r="R127" s="226">
        <f>+R33-R124</f>
        <v>0</v>
      </c>
      <c r="S127" s="94" t="e">
        <f>+R127/R$16</f>
        <v>#DIV/0!</v>
      </c>
      <c r="T127" s="226">
        <f>+T33-T124</f>
        <v>0</v>
      </c>
      <c r="U127" s="94" t="e">
        <f>+T127/T$16</f>
        <v>#DIV/0!</v>
      </c>
      <c r="V127" s="226">
        <f>+V33-V124</f>
        <v>0</v>
      </c>
      <c r="W127" s="94" t="e">
        <f>+V127/V$16</f>
        <v>#DIV/0!</v>
      </c>
      <c r="X127" s="226">
        <f>+X33-X124</f>
        <v>0</v>
      </c>
      <c r="Y127" s="94" t="e">
        <f>+X127/X$16</f>
        <v>#DIV/0!</v>
      </c>
      <c r="Z127" s="226">
        <f>+Z33-Z124</f>
        <v>0</v>
      </c>
      <c r="AA127" s="94" t="e">
        <f>+Z127/Z$16</f>
        <v>#DIV/0!</v>
      </c>
      <c r="AB127" s="226">
        <f>+AB33-AB124</f>
        <v>0</v>
      </c>
      <c r="AC127" s="94" t="e">
        <f>+AB127/AB$16</f>
        <v>#DIV/0!</v>
      </c>
      <c r="AD127" s="226">
        <f>+AD33-AD124</f>
        <v>0</v>
      </c>
      <c r="AE127" s="299" t="e">
        <f>+AD127/AD$16</f>
        <v>#DIV/0!</v>
      </c>
    </row>
    <row r="128" spans="2:31" ht="13.5" thickBot="1">
      <c r="C128" s="340"/>
      <c r="D128" s="319"/>
      <c r="E128" s="1"/>
      <c r="F128" s="303"/>
      <c r="G128" s="304"/>
      <c r="H128" s="243"/>
      <c r="I128" s="304"/>
      <c r="J128" s="185"/>
      <c r="K128" s="304"/>
      <c r="L128" s="183"/>
      <c r="M128" s="304"/>
      <c r="N128" s="183"/>
      <c r="O128" s="304"/>
      <c r="P128" s="183"/>
      <c r="Q128" s="304"/>
      <c r="R128" s="183"/>
      <c r="S128" s="173"/>
      <c r="T128" s="137"/>
      <c r="U128" s="178"/>
      <c r="V128" s="305"/>
      <c r="W128" s="173"/>
      <c r="X128" s="305"/>
      <c r="Y128" s="173"/>
      <c r="Z128" s="305"/>
      <c r="AA128" s="173"/>
      <c r="AB128" s="305"/>
      <c r="AC128" s="173"/>
      <c r="AD128" s="305"/>
      <c r="AE128" s="301"/>
    </row>
    <row r="129" spans="3:6">
      <c r="C129" s="324"/>
      <c r="D129" s="311"/>
      <c r="F129" s="67"/>
    </row>
    <row r="130" spans="3:6" ht="15.75">
      <c r="C130" s="326" t="s">
        <v>329</v>
      </c>
      <c r="D130" s="311"/>
      <c r="F130" s="67"/>
    </row>
    <row r="131" spans="3:6">
      <c r="C131" s="327" t="s">
        <v>324</v>
      </c>
      <c r="D131" s="320">
        <v>0</v>
      </c>
      <c r="E131" s="94">
        <f t="shared" ref="E131:E136" si="97">+D131/$D$16</f>
        <v>0</v>
      </c>
      <c r="F131" s="67"/>
    </row>
    <row r="132" spans="3:6">
      <c r="C132" s="327" t="s">
        <v>387</v>
      </c>
      <c r="D132" s="320">
        <v>0</v>
      </c>
      <c r="E132" s="94">
        <f t="shared" si="97"/>
        <v>0</v>
      </c>
      <c r="F132" s="67"/>
    </row>
    <row r="133" spans="3:6">
      <c r="C133" s="327" t="s">
        <v>1154</v>
      </c>
      <c r="D133" s="320">
        <v>0</v>
      </c>
      <c r="E133" s="94">
        <f t="shared" si="97"/>
        <v>0</v>
      </c>
      <c r="F133" s="67"/>
    </row>
    <row r="134" spans="3:6">
      <c r="C134" s="327" t="s">
        <v>327</v>
      </c>
      <c r="D134" s="320">
        <v>0</v>
      </c>
      <c r="E134" s="94">
        <f t="shared" si="97"/>
        <v>0</v>
      </c>
      <c r="F134" s="67"/>
    </row>
    <row r="135" spans="3:6" ht="13.5" thickBot="1">
      <c r="C135" s="327" t="s">
        <v>328</v>
      </c>
      <c r="D135" s="320">
        <v>0</v>
      </c>
      <c r="E135" s="94">
        <f t="shared" si="97"/>
        <v>0</v>
      </c>
      <c r="F135" s="67"/>
    </row>
    <row r="136" spans="3:6" ht="13.5" thickBot="1">
      <c r="C136" s="341" t="s">
        <v>335</v>
      </c>
      <c r="D136" s="321">
        <f>SUM(D131:D135)</f>
        <v>0</v>
      </c>
      <c r="E136" s="187">
        <f t="shared" si="97"/>
        <v>0</v>
      </c>
      <c r="F136" s="67"/>
    </row>
    <row r="137" spans="3:6">
      <c r="C137" s="324"/>
      <c r="D137" s="314"/>
      <c r="E137" s="99"/>
      <c r="F137" s="67"/>
    </row>
    <row r="138" spans="3:6" ht="15.75">
      <c r="C138" s="330" t="s">
        <v>330</v>
      </c>
      <c r="D138" s="311"/>
      <c r="F138" s="67"/>
    </row>
    <row r="139" spans="3:6">
      <c r="C139" s="327" t="s">
        <v>331</v>
      </c>
      <c r="D139" s="320">
        <v>0</v>
      </c>
      <c r="E139" s="94">
        <f>+D139/$D$16</f>
        <v>0</v>
      </c>
      <c r="F139" s="67"/>
    </row>
    <row r="140" spans="3:6">
      <c r="C140" s="327" t="s">
        <v>397</v>
      </c>
      <c r="D140" s="320">
        <v>0</v>
      </c>
      <c r="E140" s="94">
        <f>+D140/$D$16</f>
        <v>0</v>
      </c>
      <c r="F140" s="67"/>
    </row>
    <row r="141" spans="3:6" ht="13.5" thickBot="1">
      <c r="C141" s="327" t="s">
        <v>915</v>
      </c>
      <c r="D141" s="320">
        <v>0</v>
      </c>
      <c r="E141" s="94">
        <f>+D141/$D$16</f>
        <v>0</v>
      </c>
      <c r="F141" s="67"/>
    </row>
    <row r="142" spans="3:6" ht="13.5" thickBot="1">
      <c r="C142" s="341" t="s">
        <v>334</v>
      </c>
      <c r="D142" s="923">
        <f>SUM(D139:D141)</f>
        <v>0</v>
      </c>
      <c r="E142" s="187">
        <f>+D142/$D$16</f>
        <v>0</v>
      </c>
      <c r="F142" s="67"/>
    </row>
    <row r="143" spans="3:6">
      <c r="C143" s="324"/>
      <c r="D143" s="313"/>
      <c r="F143" s="67"/>
    </row>
    <row r="144" spans="3:6" ht="15.75">
      <c r="C144" s="330" t="s">
        <v>336</v>
      </c>
      <c r="D144" s="311">
        <f>+D127+D136-D142</f>
        <v>3000000</v>
      </c>
      <c r="E144" s="94">
        <f>+D144/$D$16</f>
        <v>0.75</v>
      </c>
      <c r="F144" s="67"/>
    </row>
    <row r="145" spans="3:6" ht="13.5" thickBot="1">
      <c r="C145" s="340"/>
      <c r="D145" s="322"/>
      <c r="E145" s="115"/>
      <c r="F145" s="67"/>
    </row>
  </sheetData>
  <mergeCells count="14">
    <mergeCell ref="P14:Q14"/>
    <mergeCell ref="R14:S14"/>
    <mergeCell ref="AB14:AC14"/>
    <mergeCell ref="AD14:AE14"/>
    <mergeCell ref="T14:U14"/>
    <mergeCell ref="V14:W14"/>
    <mergeCell ref="X14:Y14"/>
    <mergeCell ref="Z14:AA14"/>
    <mergeCell ref="N14:O14"/>
    <mergeCell ref="D14:E14"/>
    <mergeCell ref="F14:G14"/>
    <mergeCell ref="H14:I14"/>
    <mergeCell ref="J14:K14"/>
    <mergeCell ref="L14:M14"/>
  </mergeCells>
  <phoneticPr fontId="0" type="noConversion"/>
  <pageMargins left="0.75" right="0.75" top="1" bottom="1" header="0.5" footer="0.5"/>
  <pageSetup orientation="portrait" horizontalDpi="4294967293"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BI136"/>
  <sheetViews>
    <sheetView zoomScaleNormal="100" workbookViewId="0"/>
  </sheetViews>
  <sheetFormatPr defaultRowHeight="12.75"/>
  <cols>
    <col min="1" max="1" width="3.5703125" customWidth="1"/>
    <col min="2" max="2" width="6.28515625" customWidth="1"/>
    <col min="3" max="3" width="49.7109375" customWidth="1"/>
    <col min="4" max="4" width="13.85546875" customWidth="1"/>
    <col min="5" max="5" width="17.7109375" customWidth="1"/>
    <col min="6" max="6" width="17" customWidth="1"/>
    <col min="7" max="7" width="12.28515625" bestFit="1" customWidth="1"/>
    <col min="8" max="8" width="13.5703125" customWidth="1"/>
    <col min="9" max="9" width="9.140625" bestFit="1" customWidth="1"/>
    <col min="10" max="10" width="14.140625" customWidth="1"/>
    <col min="11" max="11" width="9.140625" bestFit="1" customWidth="1"/>
    <col min="12" max="12" width="12.28515625" customWidth="1"/>
    <col min="13" max="13" width="9.140625" bestFit="1" customWidth="1"/>
    <col min="14" max="14" width="14" customWidth="1"/>
    <col min="15" max="15" width="9.140625" bestFit="1" customWidth="1"/>
    <col min="16" max="16" width="12" bestFit="1" customWidth="1"/>
    <col min="17" max="17" width="9.140625" bestFit="1" customWidth="1"/>
    <col min="18" max="18" width="13.5703125" bestFit="1" customWidth="1"/>
    <col min="19" max="19" width="9.140625" bestFit="1" customWidth="1"/>
    <col min="20" max="20" width="13.5703125" bestFit="1" customWidth="1"/>
    <col min="21" max="21" width="9.140625" bestFit="1" customWidth="1"/>
    <col min="22" max="22" width="11.28515625" customWidth="1"/>
    <col min="23" max="30" width="9.140625" bestFit="1" customWidth="1"/>
    <col min="33" max="33" width="29.42578125" customWidth="1"/>
    <col min="34" max="34" width="15.5703125" customWidth="1"/>
    <col min="35" max="35" width="14" customWidth="1"/>
    <col min="36" max="36" width="14.28515625" customWidth="1"/>
    <col min="37" max="37" width="16.85546875" customWidth="1"/>
    <col min="38" max="38" width="13.7109375" customWidth="1"/>
    <col min="39" max="39" width="14.42578125" customWidth="1"/>
    <col min="40" max="40" width="15.28515625" customWidth="1"/>
    <col min="41" max="41" width="13.85546875" customWidth="1"/>
    <col min="42" max="43" width="15.7109375" customWidth="1"/>
    <col min="44" max="44" width="11.42578125" customWidth="1"/>
    <col min="45" max="45" width="16.85546875" bestFit="1" customWidth="1"/>
    <col min="46" max="46" width="13.85546875" customWidth="1"/>
    <col min="47" max="47" width="16.7109375" customWidth="1"/>
    <col min="49" max="49" width="7.42578125" customWidth="1"/>
    <col min="51" max="51" width="49.28515625" customWidth="1"/>
    <col min="52" max="52" width="13.5703125" customWidth="1"/>
    <col min="53" max="53" width="18.28515625" customWidth="1"/>
    <col min="54" max="54" width="10.5703125" customWidth="1"/>
    <col min="56" max="56" width="4.5703125" customWidth="1"/>
    <col min="57" max="57" width="12" customWidth="1"/>
    <col min="58" max="58" width="45.28515625" customWidth="1"/>
    <col min="60" max="60" width="17" customWidth="1"/>
    <col min="61" max="61" width="13.85546875" customWidth="1"/>
  </cols>
  <sheetData>
    <row r="2" spans="3:61">
      <c r="D2" s="161"/>
      <c r="F2" s="966">
        <f>'Next Year''s Budget - Set Goals'!$F$16</f>
        <v>4000000</v>
      </c>
      <c r="G2" s="966"/>
      <c r="H2" s="966">
        <f>'Next Year''s Budget - Set Goals'!$H$16</f>
        <v>0</v>
      </c>
      <c r="I2" s="966"/>
      <c r="J2" s="966">
        <f>'Next Year''s Budget - Set Goals'!$J$16</f>
        <v>0</v>
      </c>
      <c r="K2" s="966"/>
      <c r="L2" s="966">
        <f>'Next Year''s Budget - Set Goals'!$L$16</f>
        <v>0</v>
      </c>
      <c r="M2" s="966"/>
      <c r="N2" s="966">
        <f>'Next Year''s Budget - Set Goals'!$N$16</f>
        <v>0</v>
      </c>
      <c r="O2" s="966"/>
      <c r="P2" s="966">
        <f>'Next Year''s Budget - Set Goals'!$P$16</f>
        <v>0</v>
      </c>
      <c r="Q2" s="966"/>
      <c r="R2" s="966">
        <f>'Next Year''s Budget - Set Goals'!$R$16</f>
        <v>0</v>
      </c>
      <c r="S2" s="966"/>
      <c r="T2" s="966">
        <f>'Next Year''s Budget - Set Goals'!$T$16</f>
        <v>0</v>
      </c>
      <c r="U2" s="966"/>
      <c r="V2" s="966">
        <f>'Next Year''s Budget - Set Goals'!$V$16</f>
        <v>0</v>
      </c>
      <c r="W2" s="966"/>
      <c r="X2" s="966">
        <f>'Next Year''s Budget - Set Goals'!$X$16</f>
        <v>0</v>
      </c>
      <c r="Y2" s="966"/>
      <c r="Z2" s="966">
        <f>'Next Year''s Budget - Set Goals'!$Z$16</f>
        <v>0</v>
      </c>
      <c r="AA2" s="966"/>
      <c r="AB2" s="966">
        <f>'Next Year''s Budget - Set Goals'!$AB$16</f>
        <v>0</v>
      </c>
      <c r="AC2" s="966"/>
      <c r="AD2" s="966">
        <f>'Next Year''s Budget - Set Goals'!$AD$16</f>
        <v>0</v>
      </c>
      <c r="AE2" s="99"/>
    </row>
    <row r="3" spans="3:61">
      <c r="D3" s="161"/>
      <c r="F3" s="405">
        <f>'Set Seasonal Sales Curves'!$D$32</f>
        <v>0</v>
      </c>
      <c r="G3" s="99"/>
      <c r="H3" s="191">
        <f>'Set Seasonal Sales Curves'!$D$42</f>
        <v>0</v>
      </c>
      <c r="I3" s="99"/>
      <c r="J3" s="191">
        <f>'Set Seasonal Sales Curves'!$D$52</f>
        <v>0</v>
      </c>
      <c r="K3" s="99"/>
      <c r="L3" s="191">
        <f>'Set Seasonal Sales Curves'!$D$62</f>
        <v>0</v>
      </c>
      <c r="M3" s="99"/>
      <c r="N3" s="191">
        <f>'Set Seasonal Sales Curves'!$D$73</f>
        <v>0.08</v>
      </c>
      <c r="O3" s="99"/>
      <c r="P3" s="191">
        <f>'Set Seasonal Sales Curves'!$D$83</f>
        <v>0</v>
      </c>
      <c r="Q3" s="99"/>
      <c r="R3" s="191">
        <f>'Set Seasonal Sales Curves'!$D$93</f>
        <v>0</v>
      </c>
      <c r="S3" s="99"/>
      <c r="T3" s="191">
        <f>'Set Seasonal Sales Curves'!$D$103</f>
        <v>0</v>
      </c>
      <c r="U3" s="99"/>
      <c r="V3" s="191">
        <f>'Set Seasonal Sales Curves'!$D$113</f>
        <v>0</v>
      </c>
      <c r="W3" s="99"/>
      <c r="X3" s="191">
        <f>'Set Seasonal Sales Curves'!$D$123</f>
        <v>0</v>
      </c>
      <c r="Y3" s="99"/>
      <c r="Z3" s="191">
        <f>'Set Seasonal Sales Curves'!$D$133</f>
        <v>0</v>
      </c>
      <c r="AA3" s="99"/>
      <c r="AB3" s="191">
        <f>'Set Seasonal Sales Curves'!$D$143</f>
        <v>0</v>
      </c>
      <c r="AC3" s="99"/>
      <c r="AD3" s="191">
        <f>'Set Seasonal Sales Curves'!$D$153</f>
        <v>0</v>
      </c>
      <c r="AE3" s="99"/>
    </row>
    <row r="4" spans="3:61" ht="30.75" thickBot="1">
      <c r="C4" s="190" t="s">
        <v>356</v>
      </c>
      <c r="D4" s="161"/>
      <c r="G4" s="99"/>
      <c r="I4" s="99"/>
      <c r="J4" s="161"/>
      <c r="K4" s="99"/>
      <c r="M4" s="99"/>
      <c r="O4" s="99"/>
      <c r="Q4" s="99"/>
      <c r="S4" s="99"/>
      <c r="U4" s="99"/>
      <c r="W4" s="99"/>
      <c r="Y4" s="99"/>
      <c r="AA4" s="99"/>
      <c r="AC4" s="99"/>
      <c r="AE4" s="99"/>
      <c r="AG4" s="135" t="s">
        <v>357</v>
      </c>
    </row>
    <row r="5" spans="3:61" ht="48.75"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225">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15000</v>
      </c>
      <c r="BB9" s="2"/>
      <c r="BD9" s="520"/>
      <c r="BE9" s="518" t="s">
        <v>446</v>
      </c>
      <c r="BF9" s="135" t="s">
        <v>447</v>
      </c>
      <c r="BH9" s="539">
        <v>650</v>
      </c>
      <c r="BI9" s="2"/>
    </row>
    <row r="10" spans="3:61" ht="18.75" thickBot="1">
      <c r="C10" s="371" t="s">
        <v>208</v>
      </c>
      <c r="D10" s="226">
        <f t="shared" ref="D10:D21" si="2">+F10+H10+J10+L10+N10+P10+R10+T10+V10+X10+Z10+AB10+AD10</f>
        <v>0</v>
      </c>
      <c r="E10" s="89" t="e">
        <f>+D10/$D$7</f>
        <v>#DIV/0!</v>
      </c>
      <c r="F10" s="232">
        <f>+G10*F$7</f>
        <v>0</v>
      </c>
      <c r="G10" s="219">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53">
        <f>+Y10*$V$7</f>
        <v>0</v>
      </c>
      <c r="Y10" s="219">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427"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19">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0.05</v>
      </c>
      <c r="BB11" s="2"/>
      <c r="BD11" s="520"/>
      <c r="BE11" s="518" t="s">
        <v>450</v>
      </c>
      <c r="BF11" s="135" t="s">
        <v>451</v>
      </c>
      <c r="BH11" s="540">
        <v>0.02</v>
      </c>
      <c r="BI11" s="2"/>
    </row>
    <row r="12" spans="3:61" ht="18.75" thickBot="1">
      <c r="C12" s="371" t="s">
        <v>210</v>
      </c>
      <c r="D12" s="226">
        <f t="shared" si="2"/>
        <v>0</v>
      </c>
      <c r="E12" s="89" t="e">
        <f t="shared" si="4"/>
        <v>#DIV/0!</v>
      </c>
      <c r="F12" s="232">
        <f t="shared" si="5"/>
        <v>0</v>
      </c>
      <c r="G12" s="219">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3">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+BA10/(1-BA11)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19">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0.45</v>
      </c>
      <c r="BB13" s="2"/>
      <c r="BD13" s="520"/>
      <c r="BE13" s="518" t="s">
        <v>454</v>
      </c>
      <c r="BF13" s="135" t="s">
        <v>455</v>
      </c>
      <c r="BH13" s="541">
        <v>0.95</v>
      </c>
      <c r="BI13" s="2"/>
    </row>
    <row r="14" spans="3:61" ht="18.75" thickBot="1">
      <c r="C14" s="371" t="s">
        <v>211</v>
      </c>
      <c r="D14" s="226">
        <f t="shared" si="2"/>
        <v>0</v>
      </c>
      <c r="E14" s="89" t="e">
        <f t="shared" si="4"/>
        <v>#DIV/0!</v>
      </c>
      <c r="F14" s="232">
        <f t="shared" si="5"/>
        <v>0</v>
      </c>
      <c r="G14" s="219">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v>40000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40000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19">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24</v>
      </c>
      <c r="BB15" s="2"/>
      <c r="BD15" s="520"/>
      <c r="BE15" s="518" t="s">
        <v>458</v>
      </c>
      <c r="BF15" s="135" t="s">
        <v>459</v>
      </c>
      <c r="BH15" s="542">
        <v>24</v>
      </c>
      <c r="BI15" s="2"/>
    </row>
    <row r="16" spans="3:61" ht="18.75" thickBot="1">
      <c r="C16" s="371" t="s">
        <v>213</v>
      </c>
      <c r="D16" s="226">
        <f t="shared" si="2"/>
        <v>0</v>
      </c>
      <c r="E16" s="89" t="e">
        <f t="shared" si="4"/>
        <v>#DIV/0!</v>
      </c>
      <c r="F16" s="232">
        <f t="shared" si="5"/>
        <v>0</v>
      </c>
      <c r="G16" s="219">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19">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19">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c r="BD18" s="7"/>
      <c r="BE18" s="8"/>
      <c r="BF18" s="8"/>
      <c r="BG18" s="8"/>
      <c r="BH18" s="332"/>
      <c r="BI18" s="9"/>
    </row>
    <row r="19" spans="2:61" ht="18">
      <c r="C19" s="371" t="s">
        <v>216</v>
      </c>
      <c r="D19" s="226">
        <f t="shared" si="2"/>
        <v>0</v>
      </c>
      <c r="E19" s="89" t="e">
        <f t="shared" si="4"/>
        <v>#DIV/0!</v>
      </c>
      <c r="F19" s="232">
        <f t="shared" si="5"/>
        <v>0</v>
      </c>
      <c r="G19" s="219">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+(AI11/AI8)</f>
        <v>#DIV/0!</v>
      </c>
      <c r="AJ19" s="205" t="e">
        <f t="shared" ref="AJ19:AT19" si="23">+(AJ11/AJ8)</f>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205" t="e">
        <f t="shared" si="23"/>
        <v>#DIV/0!</v>
      </c>
      <c r="AT19" s="205" t="e">
        <f t="shared" si="23"/>
        <v>#DIV/0!</v>
      </c>
      <c r="AU19" s="410" t="e">
        <f>+(AU11/AU8)</f>
        <v>#DIV/0!</v>
      </c>
      <c r="AW19" s="3"/>
      <c r="AY19" s="135" t="s">
        <v>470</v>
      </c>
      <c r="BA19" s="695">
        <f>+((J7/299)/15)</f>
        <v>0</v>
      </c>
      <c r="BB19" s="2"/>
      <c r="BD19" s="3"/>
      <c r="BF19" s="135"/>
      <c r="BH19" s="1129"/>
      <c r="BI19" s="2"/>
    </row>
    <row r="20" spans="2:61" ht="18">
      <c r="C20" s="371" t="s">
        <v>222</v>
      </c>
      <c r="D20" s="226">
        <f t="shared" si="2"/>
        <v>0</v>
      </c>
      <c r="E20" s="89" t="e">
        <f t="shared" si="4"/>
        <v>#DIV/0!</v>
      </c>
      <c r="F20" s="232">
        <f t="shared" si="5"/>
        <v>0</v>
      </c>
      <c r="G20" s="219">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f>+(2*21)*2</f>
        <v>84</v>
      </c>
      <c r="AI20" s="218">
        <f>+(2*21)*8</f>
        <v>336</v>
      </c>
      <c r="AJ20" s="218"/>
      <c r="AK20" s="218"/>
      <c r="AL20" s="218"/>
      <c r="AM20" s="218"/>
      <c r="AN20" s="218"/>
      <c r="AO20" s="218"/>
      <c r="AP20" s="218"/>
      <c r="AQ20" s="218"/>
      <c r="AR20" s="408"/>
      <c r="AS20" s="414"/>
      <c r="AT20" s="218"/>
      <c r="AU20" s="416"/>
      <c r="AW20" s="3"/>
      <c r="AY20" s="135" t="s">
        <v>655</v>
      </c>
      <c r="BA20" s="695">
        <f>+((H7/450)/20)</f>
        <v>0</v>
      </c>
      <c r="BB20" s="528"/>
      <c r="BD20" s="3"/>
      <c r="BF20" s="135"/>
      <c r="BH20" s="1129"/>
      <c r="BI20" s="528"/>
    </row>
    <row r="21" spans="2:61" ht="18">
      <c r="C21" s="371" t="s">
        <v>223</v>
      </c>
      <c r="D21" s="226">
        <f t="shared" si="2"/>
        <v>0</v>
      </c>
      <c r="E21" s="89" t="e">
        <f t="shared" si="4"/>
        <v>#DIV/0!</v>
      </c>
      <c r="F21" s="232">
        <f t="shared" si="5"/>
        <v>0</v>
      </c>
      <c r="G21" s="219">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Q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+(AR9/AR20)</f>
        <v>#DIV/0!</v>
      </c>
      <c r="AS21" s="409" t="e">
        <f>+(AS9/AS20)</f>
        <v>#DIV/0!</v>
      </c>
      <c r="AT21" s="431" t="e">
        <f>+(AT9/AT20)</f>
        <v>#DIV/0!</v>
      </c>
      <c r="AU21" s="416"/>
      <c r="AW21" s="3"/>
      <c r="AY21" s="135" t="s">
        <v>465</v>
      </c>
      <c r="BA21" s="529">
        <f>SUM(BA14-(BA19+BA20))</f>
        <v>0</v>
      </c>
      <c r="BB21" s="2"/>
      <c r="BD21" s="3"/>
      <c r="BF21" s="135"/>
      <c r="BH21" s="1130"/>
      <c r="BI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100</v>
      </c>
      <c r="BB22" s="2"/>
      <c r="BD22" s="3"/>
      <c r="BF22" s="135"/>
      <c r="BH22" s="1131"/>
      <c r="BI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c r="BD23" s="3"/>
      <c r="BH23" s="1132"/>
      <c r="BI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c r="BD24" s="5"/>
      <c r="BE24" s="1"/>
      <c r="BF24" s="524"/>
      <c r="BG24" s="1"/>
      <c r="BH24" s="531"/>
      <c r="BI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0.01</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27"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60"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si="43"/>
        <v>#DIV/0!</v>
      </c>
      <c r="H57" s="665">
        <f>'Next Year''s Budget - Set Goals'!H67/12</f>
        <v>0</v>
      </c>
      <c r="I57" s="94" t="e">
        <f t="shared" si="43"/>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43"/>
        <v>#DIV/0!</v>
      </c>
      <c r="H58" s="665">
        <f>'Next Year''s Budget - Set Goals'!H68/12</f>
        <v>0</v>
      </c>
      <c r="I58" s="94" t="e">
        <f t="shared" si="43"/>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43"/>
        <v>#DIV/0!</v>
      </c>
      <c r="H59" s="665">
        <f>'Next Year''s Budget - Set Goals'!H69/12</f>
        <v>0</v>
      </c>
      <c r="I59" s="94" t="e">
        <f t="shared" si="43"/>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39">
        <f>SUM(D41:D59)</f>
        <v>0</v>
      </c>
      <c r="E60" s="177" t="e">
        <f t="shared" ref="E60" si="55">+D60/D$7</f>
        <v>#DIV/0!</v>
      </c>
      <c r="F60" s="239">
        <f>SUM(F41:F59)</f>
        <v>0</v>
      </c>
      <c r="G60" s="177" t="e">
        <f t="shared" si="43"/>
        <v>#DIV/0!</v>
      </c>
      <c r="H60" s="239">
        <f>SUM(H41:H59)</f>
        <v>0</v>
      </c>
      <c r="I60" s="177" t="e">
        <f t="shared" si="43"/>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12" si="86">+F89/F$7</f>
        <v>#DIV/0!</v>
      </c>
      <c r="H89" s="665">
        <f>'Next Year''s Budget - Set Goals'!H99/12</f>
        <v>0</v>
      </c>
      <c r="I89" s="94" t="e">
        <f t="shared" si="86"/>
        <v>#DIV/0!</v>
      </c>
      <c r="J89" s="665">
        <f>'Next Year''s Budget - Set Goals'!J99/12</f>
        <v>0</v>
      </c>
      <c r="K89" s="94" t="e">
        <f t="shared" ref="K89:K112" si="87">+J89/J$7</f>
        <v>#DIV/0!</v>
      </c>
      <c r="L89" s="665">
        <f>'Next Year''s Budget - Set Goals'!L99/12</f>
        <v>0</v>
      </c>
      <c r="M89" s="94" t="e">
        <f t="shared" ref="M89:M112" si="88">+L89/L$7</f>
        <v>#DIV/0!</v>
      </c>
      <c r="N89" s="665">
        <f>'Next Year''s Budget - Set Goals'!N99/12</f>
        <v>0</v>
      </c>
      <c r="O89" s="94" t="e">
        <f t="shared" ref="O89:O112" si="89">+N89/N$7</f>
        <v>#DIV/0!</v>
      </c>
      <c r="P89" s="665">
        <f>'Next Year''s Budget - Set Goals'!P99/12</f>
        <v>0</v>
      </c>
      <c r="Q89" s="94" t="e">
        <f t="shared" ref="Q89:Q112" si="90">+P89/P$7</f>
        <v>#DIV/0!</v>
      </c>
      <c r="R89" s="665">
        <f>'Next Year''s Budget - Set Goals'!R99/12</f>
        <v>0</v>
      </c>
      <c r="S89" s="94" t="e">
        <f t="shared" ref="S89:S112" si="91">+R89/R$7</f>
        <v>#DIV/0!</v>
      </c>
      <c r="T89" s="665">
        <f>'Next Year''s Budget - Set Goals'!T99/12</f>
        <v>0</v>
      </c>
      <c r="U89" s="94" t="e">
        <f t="shared" ref="U89:U112" si="92">+T89/T$7</f>
        <v>#DIV/0!</v>
      </c>
      <c r="V89" s="665">
        <f>'Next Year''s Budget - Set Goals'!V99/12</f>
        <v>0</v>
      </c>
      <c r="W89" s="94" t="e">
        <f t="shared" ref="W89:W112" si="93">+V89/V$7</f>
        <v>#DIV/0!</v>
      </c>
      <c r="X89" s="665">
        <f>'Next Year''s Budget - Set Goals'!X99/12</f>
        <v>0</v>
      </c>
      <c r="Y89" s="94" t="e">
        <f t="shared" ref="Y89:Y112" si="94">+X89/X$7</f>
        <v>#DIV/0!</v>
      </c>
      <c r="Z89" s="665">
        <f>'Next Year''s Budget - Set Goals'!Z99/12</f>
        <v>0</v>
      </c>
      <c r="AA89" s="94" t="e">
        <f t="shared" ref="AA89:AA112" si="95">+Z89/Z$7</f>
        <v>#DIV/0!</v>
      </c>
      <c r="AB89" s="665">
        <f>'Next Year''s Budget - Set Goals'!AB99/12</f>
        <v>0</v>
      </c>
      <c r="AC89" s="94" t="e">
        <f t="shared" ref="AC89:AC112" si="96">+AB89/AB$7</f>
        <v>#DIV/0!</v>
      </c>
      <c r="AD89" s="665">
        <f>'Next Year''s Budget - Set Goals'!AD99/12</f>
        <v>0</v>
      </c>
      <c r="AE89" s="299" t="e">
        <f t="shared" ref="AE89:AE112"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si="86"/>
        <v>#DIV/0!</v>
      </c>
      <c r="H105" s="665">
        <f>'Next Year''s Budget - Set Goals'!H115/12</f>
        <v>0</v>
      </c>
      <c r="I105" s="94" t="e">
        <f t="shared" si="86"/>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86"/>
        <v>#DIV/0!</v>
      </c>
      <c r="H106" s="665">
        <f>'Next Year''s Budget - Set Goals'!H116/12</f>
        <v>0</v>
      </c>
      <c r="I106" s="94" t="e">
        <f t="shared" si="86"/>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86"/>
        <v>#DIV/0!</v>
      </c>
      <c r="H107" s="665">
        <f>'Next Year''s Budget - Set Goals'!H117/12</f>
        <v>0</v>
      </c>
      <c r="I107" s="94" t="e">
        <f t="shared" si="86"/>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86"/>
        <v>#DIV/0!</v>
      </c>
      <c r="H108" s="665">
        <f>'Next Year''s Budget - Set Goals'!H118/12</f>
        <v>0</v>
      </c>
      <c r="I108" s="94" t="e">
        <f t="shared" si="86"/>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86"/>
        <v>#DIV/0!</v>
      </c>
      <c r="H109" s="665">
        <f>'Next Year''s Budget - Set Goals'!H119/12</f>
        <v>0</v>
      </c>
      <c r="I109" s="94" t="e">
        <f t="shared" si="86"/>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86"/>
        <v>#DIV/0!</v>
      </c>
      <c r="H110" s="665">
        <f>'Next Year''s Budget - Set Goals'!H120/12</f>
        <v>0</v>
      </c>
      <c r="I110" s="94" t="e">
        <f t="shared" si="86"/>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86"/>
        <v>#DIV/0!</v>
      </c>
      <c r="H111" s="665">
        <f>'Next Year''s Budget - Set Goals'!H121/12</f>
        <v>0</v>
      </c>
      <c r="I111" s="94" t="e">
        <f t="shared" si="86"/>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 t="shared" si="86"/>
        <v>#DIV/0!</v>
      </c>
      <c r="H112" s="239">
        <f>SUM(H89:H111)</f>
        <v>0</v>
      </c>
      <c r="I112" s="177" t="e">
        <f t="shared" si="86"/>
        <v>#DIV/0!</v>
      </c>
      <c r="J112" s="239">
        <f>SUM(J89:J111)</f>
        <v>0</v>
      </c>
      <c r="K112" s="177" t="e">
        <f t="shared" si="87"/>
        <v>#DIV/0!</v>
      </c>
      <c r="L112" s="239">
        <f>SUM(L89:L111)</f>
        <v>0</v>
      </c>
      <c r="M112" s="177" t="e">
        <f t="shared" si="88"/>
        <v>#DIV/0!</v>
      </c>
      <c r="N112" s="239">
        <f>SUM(N89:N111)</f>
        <v>0</v>
      </c>
      <c r="O112" s="177" t="e">
        <f t="shared" si="89"/>
        <v>#DIV/0!</v>
      </c>
      <c r="P112" s="239">
        <f>SUM(P89:P111)</f>
        <v>0</v>
      </c>
      <c r="Q112" s="177" t="e">
        <f t="shared" si="90"/>
        <v>#DIV/0!</v>
      </c>
      <c r="R112" s="239">
        <f>SUM(R89:R111)</f>
        <v>0</v>
      </c>
      <c r="S112" s="177" t="e">
        <f t="shared" si="91"/>
        <v>#DIV/0!</v>
      </c>
      <c r="T112" s="239">
        <f>SUM(T89:T111)</f>
        <v>0</v>
      </c>
      <c r="U112" s="177" t="e">
        <f t="shared" si="92"/>
        <v>#DIV/0!</v>
      </c>
      <c r="V112" s="239">
        <f>SUM(V89:V111)</f>
        <v>0</v>
      </c>
      <c r="W112" s="177" t="e">
        <f t="shared" si="93"/>
        <v>#DIV/0!</v>
      </c>
      <c r="X112" s="239">
        <f>SUM(X89:X111)</f>
        <v>0</v>
      </c>
      <c r="Y112" s="177" t="e">
        <f t="shared" si="94"/>
        <v>#DIV/0!</v>
      </c>
      <c r="Z112" s="239">
        <f>SUM(Z89:Z111)</f>
        <v>0</v>
      </c>
      <c r="AA112" s="177" t="e">
        <f t="shared" si="95"/>
        <v>#DIV/0!</v>
      </c>
      <c r="AB112" s="239">
        <f>SUM(AB89:AB111)</f>
        <v>0</v>
      </c>
      <c r="AC112" s="177" t="e">
        <f t="shared" si="96"/>
        <v>#DIV/0!</v>
      </c>
      <c r="AD112" s="239">
        <f>SUM(AD89:AD111)</f>
        <v>0</v>
      </c>
      <c r="AE112" s="213" t="e">
        <f t="shared" si="97"/>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8">+D121/$D$7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8"/>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8"/>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8"/>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8"/>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8"/>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row r="136" spans="3:31">
      <c r="D136" s="161"/>
      <c r="G136" s="99"/>
      <c r="I136" s="99"/>
      <c r="J136" s="161"/>
      <c r="K136" s="99"/>
      <c r="M136" s="99"/>
      <c r="O136" s="99"/>
      <c r="Q136" s="99"/>
      <c r="S136" s="99"/>
      <c r="U136" s="99"/>
      <c r="W136" s="99"/>
      <c r="Y136" s="99"/>
      <c r="AA136" s="99"/>
      <c r="AC136" s="99"/>
      <c r="AE136"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pageSetup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BI136"/>
  <sheetViews>
    <sheetView zoomScaleNormal="100" workbookViewId="0"/>
  </sheetViews>
  <sheetFormatPr defaultRowHeight="12.75"/>
  <cols>
    <col min="1" max="1" width="3.5703125" customWidth="1"/>
    <col min="3" max="3" width="50" customWidth="1"/>
    <col min="4" max="4" width="13.7109375" bestFit="1" customWidth="1"/>
    <col min="5" max="5" width="9.28515625" bestFit="1" customWidth="1"/>
    <col min="6" max="6" width="14" bestFit="1" customWidth="1"/>
    <col min="7" max="7" width="9.28515625" bestFit="1" customWidth="1"/>
    <col min="8" max="8" width="12.42578125" bestFit="1" customWidth="1"/>
    <col min="9" max="9" width="9.28515625" bestFit="1" customWidth="1"/>
    <col min="10" max="10" width="11.42578125" bestFit="1" customWidth="1"/>
    <col min="11" max="13" width="9.28515625" bestFit="1" customWidth="1"/>
    <col min="14" max="14" width="12.140625" bestFit="1" customWidth="1"/>
    <col min="15" max="15" width="9.28515625" bestFit="1" customWidth="1"/>
    <col min="16" max="16" width="11.42578125" bestFit="1" customWidth="1"/>
    <col min="17" max="17" width="9.28515625" bestFit="1" customWidth="1"/>
    <col min="18" max="18" width="12.42578125" bestFit="1" customWidth="1"/>
    <col min="19" max="19" width="9.28515625" bestFit="1" customWidth="1"/>
    <col min="20" max="20" width="12.42578125" bestFit="1" customWidth="1"/>
    <col min="21" max="21" width="9.28515625" bestFit="1" customWidth="1"/>
    <col min="22" max="22" width="11.42578125" bestFit="1" customWidth="1"/>
    <col min="23" max="31" width="9.28515625" bestFit="1" customWidth="1"/>
    <col min="33" max="33" width="30.28515625" customWidth="1"/>
    <col min="34" max="34" width="15.7109375" customWidth="1"/>
    <col min="35" max="35" width="13.7109375" customWidth="1"/>
    <col min="36" max="36" width="13.85546875" customWidth="1"/>
    <col min="37" max="37" width="14.140625" customWidth="1"/>
    <col min="38" max="38" width="14" customWidth="1"/>
    <col min="39" max="39" width="10.42578125" customWidth="1"/>
    <col min="40" max="40" width="14" customWidth="1"/>
    <col min="41" max="41" width="12.5703125" customWidth="1"/>
    <col min="42" max="42" width="14.140625" customWidth="1"/>
    <col min="43" max="43" width="15.140625" customWidth="1"/>
    <col min="44" max="44" width="11.42578125" customWidth="1"/>
    <col min="45" max="45" width="12.28515625" customWidth="1"/>
    <col min="46" max="46" width="12.7109375" customWidth="1"/>
    <col min="47" max="47" width="13.42578125" customWidth="1"/>
    <col min="50" max="50" width="7.7109375" customWidth="1"/>
    <col min="51" max="51" width="55.28515625" customWidth="1"/>
    <col min="52" max="52" width="12.140625" customWidth="1"/>
    <col min="53" max="53" width="19" customWidth="1"/>
    <col min="54" max="54" width="14.28515625" customWidth="1"/>
    <col min="56" max="56" width="21.7109375" customWidth="1"/>
    <col min="57" max="57" width="5.28515625" bestFit="1" customWidth="1"/>
    <col min="58" max="58" width="61.42578125" bestFit="1" customWidth="1"/>
    <col min="60" max="60" width="15.140625" customWidth="1"/>
    <col min="61" max="61" width="9.85546875" bestFit="1"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405">
        <f>'Set Seasonal Sales Curves'!$E$32</f>
        <v>0</v>
      </c>
      <c r="G3" s="99"/>
      <c r="H3" s="191">
        <f>'Set Seasonal Sales Curves'!$E$42</f>
        <v>0</v>
      </c>
      <c r="I3" s="99"/>
      <c r="J3" s="191">
        <f>'Set Seasonal Sales Curves'!$E$52</f>
        <v>0</v>
      </c>
      <c r="K3" s="99"/>
      <c r="L3" s="191">
        <f>'Set Seasonal Sales Curves'!$E$62</f>
        <v>0</v>
      </c>
      <c r="M3" s="99"/>
      <c r="N3" s="191">
        <f>'Set Seasonal Sales Curves'!$E$73</f>
        <v>0.08</v>
      </c>
      <c r="O3" s="99"/>
      <c r="P3" s="191">
        <f>'Set Seasonal Sales Curves'!$E$83</f>
        <v>0</v>
      </c>
      <c r="Q3" s="99"/>
      <c r="R3" s="191">
        <f>'Set Seasonal Sales Curves'!$E$93</f>
        <v>0</v>
      </c>
      <c r="S3" s="99"/>
      <c r="T3" s="191">
        <f>'Set Seasonal Sales Curves'!$E$103</f>
        <v>0</v>
      </c>
      <c r="U3" s="99"/>
      <c r="V3" s="191">
        <f>'Set Seasonal Sales Curves'!$E$113</f>
        <v>0</v>
      </c>
      <c r="W3" s="99"/>
      <c r="X3" s="191">
        <f>'Set Seasonal Sales Curves'!$E$123</f>
        <v>0</v>
      </c>
      <c r="Y3" s="99"/>
      <c r="Z3" s="191">
        <f>'Set Seasonal Sales Curves'!$E$133</f>
        <v>0</v>
      </c>
      <c r="AA3" s="99"/>
      <c r="AB3" s="191">
        <f>'Set Seasonal Sales Curves'!$E$143</f>
        <v>0</v>
      </c>
      <c r="AC3" s="99"/>
      <c r="AD3" s="191">
        <f>'Set Seasonal Sales Curves'!$E$153</f>
        <v>0</v>
      </c>
      <c r="AE3" s="99"/>
    </row>
    <row r="4" spans="3:61" ht="30.75" thickBot="1">
      <c r="C4" s="190" t="s">
        <v>385</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11500</v>
      </c>
      <c r="BB9" s="2"/>
      <c r="BD9" s="520"/>
      <c r="BE9" s="518" t="s">
        <v>446</v>
      </c>
      <c r="BF9" s="135" t="s">
        <v>447</v>
      </c>
      <c r="BH9" s="539">
        <v>638</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0.1</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0.45</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20</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f>+((2*19)*2)</f>
        <v>76</v>
      </c>
      <c r="AI20" s="218">
        <f>+(3*18)</f>
        <v>54</v>
      </c>
      <c r="AJ20" s="218"/>
      <c r="AK20" s="218"/>
      <c r="AL20" s="218"/>
      <c r="AM20" s="218"/>
      <c r="AN20" s="218"/>
      <c r="AO20" s="218"/>
      <c r="AP20" s="218"/>
      <c r="AQ20" s="218"/>
      <c r="AR20" s="408"/>
      <c r="AS20" s="414"/>
      <c r="AT20" s="218"/>
      <c r="AU20" s="416"/>
      <c r="AW20" s="3"/>
      <c r="AY20" s="135" t="s">
        <v>655</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v>750</v>
      </c>
      <c r="AI22" s="218">
        <f>+(60*8*18)/18</f>
        <v>480</v>
      </c>
      <c r="AJ22" s="218"/>
      <c r="AK22" s="218"/>
      <c r="AL22" s="218"/>
      <c r="AM22" s="218"/>
      <c r="AN22" s="218"/>
      <c r="AO22" s="218"/>
      <c r="AP22" s="218"/>
      <c r="AQ22" s="218"/>
      <c r="AR22" s="408"/>
      <c r="AS22" s="414"/>
      <c r="AT22" s="218"/>
      <c r="AU22" s="416"/>
      <c r="AW22" s="3"/>
      <c r="AY22" s="135" t="s">
        <v>466</v>
      </c>
      <c r="BA22" s="530">
        <v>100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0.05</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27" customHeight="1"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row r="136" spans="3:31">
      <c r="D136" s="161"/>
      <c r="G136" s="99"/>
      <c r="I136" s="99"/>
      <c r="J136" s="161"/>
      <c r="K136" s="99"/>
      <c r="M136" s="99"/>
      <c r="O136" s="99"/>
      <c r="Q136" s="99"/>
      <c r="S136" s="99"/>
      <c r="U136" s="99"/>
      <c r="W136" s="99"/>
      <c r="Y136" s="99"/>
      <c r="AA136" s="99"/>
      <c r="AC136" s="99"/>
      <c r="AE136"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DBE50-72B5-4B01-9E7B-ABD7498F3818}">
  <dimension ref="A2:F114"/>
  <sheetViews>
    <sheetView zoomScaleNormal="100" workbookViewId="0">
      <pane ySplit="3" topLeftCell="A4" activePane="bottomLeft" state="frozen"/>
      <selection pane="bottomLeft"/>
    </sheetView>
  </sheetViews>
  <sheetFormatPr defaultRowHeight="12.75"/>
  <cols>
    <col min="1" max="1" width="3.140625" customWidth="1"/>
    <col min="2" max="2" width="56" customWidth="1"/>
    <col min="3" max="3" width="50.7109375" customWidth="1"/>
    <col min="4" max="4" width="57.28515625" customWidth="1"/>
    <col min="5" max="5" width="35.7109375" customWidth="1"/>
  </cols>
  <sheetData>
    <row r="2" spans="1:6" ht="20.25">
      <c r="A2" s="1999"/>
      <c r="B2" s="2013" t="s">
        <v>1341</v>
      </c>
      <c r="C2" s="2013" t="s">
        <v>2641</v>
      </c>
      <c r="D2" s="2013" t="s">
        <v>1343</v>
      </c>
      <c r="E2" s="2013" t="s">
        <v>1342</v>
      </c>
      <c r="F2" s="555"/>
    </row>
    <row r="3" spans="1:6" s="2012" customFormat="1" ht="12" customHeight="1">
      <c r="A3" s="2014"/>
      <c r="B3" s="2015"/>
      <c r="C3" s="2015"/>
      <c r="D3" s="2015"/>
      <c r="E3" s="2015"/>
    </row>
    <row r="4" spans="1:6" ht="15.75">
      <c r="B4" s="2011" t="s">
        <v>218</v>
      </c>
    </row>
    <row r="6" spans="1:6" ht="15.75">
      <c r="B6" s="16" t="s">
        <v>220</v>
      </c>
    </row>
    <row r="7" spans="1:6">
      <c r="B7" s="36" t="s">
        <v>208</v>
      </c>
      <c r="D7" s="977" t="s">
        <v>1345</v>
      </c>
    </row>
    <row r="8" spans="1:6">
      <c r="B8" s="36" t="s">
        <v>209</v>
      </c>
      <c r="D8" s="977" t="s">
        <v>1346</v>
      </c>
    </row>
    <row r="9" spans="1:6">
      <c r="B9" s="36" t="s">
        <v>210</v>
      </c>
      <c r="D9" s="977" t="s">
        <v>1344</v>
      </c>
    </row>
    <row r="10" spans="1:6">
      <c r="B10" s="1124" t="s">
        <v>2630</v>
      </c>
      <c r="D10" s="977" t="s">
        <v>1347</v>
      </c>
    </row>
    <row r="11" spans="1:6">
      <c r="B11" s="36" t="s">
        <v>211</v>
      </c>
      <c r="D11" s="977" t="s">
        <v>1380</v>
      </c>
    </row>
    <row r="12" spans="1:6">
      <c r="B12" s="36" t="s">
        <v>212</v>
      </c>
      <c r="D12" s="977" t="s">
        <v>1350</v>
      </c>
    </row>
    <row r="13" spans="1:6">
      <c r="B13" s="36" t="s">
        <v>213</v>
      </c>
      <c r="D13" s="977" t="s">
        <v>1348</v>
      </c>
    </row>
    <row r="14" spans="1:6">
      <c r="B14" s="1124" t="s">
        <v>1349</v>
      </c>
      <c r="D14" s="977" t="s">
        <v>2585</v>
      </c>
    </row>
    <row r="15" spans="1:6">
      <c r="B15" s="36" t="s">
        <v>215</v>
      </c>
      <c r="D15" s="977" t="s">
        <v>1351</v>
      </c>
    </row>
    <row r="16" spans="1:6">
      <c r="B16" s="36" t="s">
        <v>216</v>
      </c>
      <c r="D16" s="977" t="s">
        <v>735</v>
      </c>
    </row>
    <row r="17" spans="2:4">
      <c r="B17" s="36" t="s">
        <v>222</v>
      </c>
      <c r="D17" s="977" t="s">
        <v>2642</v>
      </c>
    </row>
    <row r="18" spans="2:4">
      <c r="B18" s="36" t="s">
        <v>223</v>
      </c>
    </row>
    <row r="19" spans="2:4" ht="13.5" thickBot="1">
      <c r="B19" s="69"/>
    </row>
    <row r="20" spans="2:4" ht="13.5" thickBot="1">
      <c r="B20" s="57"/>
    </row>
    <row r="21" spans="2:4" ht="13.5" thickTop="1">
      <c r="B21" s="48"/>
    </row>
    <row r="22" spans="2:4" ht="15.75">
      <c r="B22" s="16" t="s">
        <v>229</v>
      </c>
    </row>
    <row r="23" spans="2:4" ht="15.75">
      <c r="B23" s="16"/>
    </row>
    <row r="24" spans="2:4">
      <c r="B24" s="4" t="s">
        <v>1352</v>
      </c>
    </row>
    <row r="25" spans="2:4">
      <c r="B25" s="36" t="s">
        <v>241</v>
      </c>
      <c r="D25" s="977" t="s">
        <v>1353</v>
      </c>
    </row>
    <row r="26" spans="2:4">
      <c r="B26" s="36" t="s">
        <v>242</v>
      </c>
      <c r="D26" s="977" t="s">
        <v>1354</v>
      </c>
    </row>
    <row r="27" spans="2:4">
      <c r="B27" s="36" t="s">
        <v>243</v>
      </c>
      <c r="D27" s="977" t="s">
        <v>1355</v>
      </c>
    </row>
    <row r="28" spans="2:4">
      <c r="B28" s="36" t="s">
        <v>244</v>
      </c>
      <c r="D28" s="977" t="s">
        <v>1356</v>
      </c>
    </row>
    <row r="29" spans="2:4">
      <c r="B29" s="36" t="s">
        <v>245</v>
      </c>
      <c r="D29" s="977" t="s">
        <v>1357</v>
      </c>
    </row>
    <row r="30" spans="2:4">
      <c r="B30" s="36" t="s">
        <v>246</v>
      </c>
      <c r="D30" s="977" t="s">
        <v>1358</v>
      </c>
    </row>
    <row r="31" spans="2:4">
      <c r="B31" s="36" t="s">
        <v>247</v>
      </c>
      <c r="D31" s="977" t="s">
        <v>1359</v>
      </c>
    </row>
    <row r="32" spans="2:4">
      <c r="B32" s="36" t="s">
        <v>248</v>
      </c>
      <c r="D32" s="977" t="s">
        <v>2631</v>
      </c>
    </row>
    <row r="33" spans="2:4">
      <c r="B33" s="36" t="s">
        <v>1360</v>
      </c>
      <c r="D33" s="977" t="s">
        <v>1361</v>
      </c>
    </row>
    <row r="34" spans="2:4">
      <c r="B34" s="92"/>
    </row>
    <row r="35" spans="2:4">
      <c r="B35" s="93"/>
    </row>
    <row r="36" spans="2:4">
      <c r="B36" s="4" t="s">
        <v>1362</v>
      </c>
    </row>
    <row r="37" spans="2:4">
      <c r="B37" s="36" t="s">
        <v>252</v>
      </c>
      <c r="D37" s="977" t="s">
        <v>1363</v>
      </c>
    </row>
    <row r="38" spans="2:4">
      <c r="B38" s="36" t="s">
        <v>253</v>
      </c>
      <c r="D38" s="977" t="s">
        <v>1364</v>
      </c>
    </row>
    <row r="39" spans="2:4">
      <c r="B39" s="36" t="s">
        <v>254</v>
      </c>
      <c r="D39" s="977" t="s">
        <v>1365</v>
      </c>
    </row>
    <row r="40" spans="2:4">
      <c r="B40" s="36" t="s">
        <v>255</v>
      </c>
      <c r="D40" s="977" t="s">
        <v>1366</v>
      </c>
    </row>
    <row r="41" spans="2:4">
      <c r="B41" s="36" t="s">
        <v>256</v>
      </c>
      <c r="D41" s="977" t="s">
        <v>1367</v>
      </c>
    </row>
    <row r="42" spans="2:4">
      <c r="B42" s="36" t="s">
        <v>257</v>
      </c>
      <c r="D42" s="977" t="s">
        <v>1368</v>
      </c>
    </row>
    <row r="43" spans="2:4">
      <c r="B43" s="36" t="s">
        <v>259</v>
      </c>
      <c r="D43" s="977" t="s">
        <v>1369</v>
      </c>
    </row>
    <row r="44" spans="2:4">
      <c r="B44" s="36" t="s">
        <v>260</v>
      </c>
      <c r="D44" s="977" t="s">
        <v>1370</v>
      </c>
    </row>
    <row r="45" spans="2:4">
      <c r="B45" s="36" t="s">
        <v>261</v>
      </c>
      <c r="D45" s="977" t="s">
        <v>1371</v>
      </c>
    </row>
    <row r="46" spans="2:4">
      <c r="B46" s="36" t="s">
        <v>262</v>
      </c>
      <c r="D46" s="977" t="s">
        <v>1372</v>
      </c>
    </row>
    <row r="47" spans="2:4">
      <c r="B47" s="36" t="s">
        <v>263</v>
      </c>
      <c r="D47" s="977" t="s">
        <v>1373</v>
      </c>
    </row>
    <row r="48" spans="2:4">
      <c r="B48" s="36" t="s">
        <v>264</v>
      </c>
      <c r="D48" s="977" t="s">
        <v>1374</v>
      </c>
    </row>
    <row r="49" spans="2:4">
      <c r="B49" s="36" t="s">
        <v>265</v>
      </c>
      <c r="D49" s="977" t="s">
        <v>1375</v>
      </c>
    </row>
    <row r="50" spans="2:4">
      <c r="B50" s="36" t="s">
        <v>266</v>
      </c>
      <c r="D50" s="977" t="s">
        <v>1376</v>
      </c>
    </row>
    <row r="51" spans="2:4">
      <c r="B51" s="36" t="s">
        <v>267</v>
      </c>
      <c r="D51" s="977" t="s">
        <v>1377</v>
      </c>
    </row>
    <row r="52" spans="2:4">
      <c r="B52" s="36" t="s">
        <v>268</v>
      </c>
      <c r="D52" s="977" t="s">
        <v>1378</v>
      </c>
    </row>
    <row r="53" spans="2:4">
      <c r="B53" s="36" t="s">
        <v>269</v>
      </c>
      <c r="D53" s="977" t="s">
        <v>1379</v>
      </c>
    </row>
    <row r="54" spans="2:4">
      <c r="B54" s="36" t="s">
        <v>270</v>
      </c>
    </row>
    <row r="55" spans="2:4">
      <c r="B55" s="95"/>
    </row>
    <row r="57" spans="2:4">
      <c r="B57" s="40" t="s">
        <v>2632</v>
      </c>
    </row>
    <row r="58" spans="2:4">
      <c r="B58" s="36" t="s">
        <v>273</v>
      </c>
      <c r="D58" s="977" t="s">
        <v>1381</v>
      </c>
    </row>
    <row r="59" spans="2:4">
      <c r="B59" s="36" t="s">
        <v>274</v>
      </c>
      <c r="D59" s="977" t="s">
        <v>1382</v>
      </c>
    </row>
    <row r="60" spans="2:4">
      <c r="B60" s="1124" t="s">
        <v>2633</v>
      </c>
      <c r="D60" s="977" t="s">
        <v>2634</v>
      </c>
    </row>
    <row r="61" spans="2:4">
      <c r="B61" s="36" t="s">
        <v>276</v>
      </c>
      <c r="D61" s="977" t="s">
        <v>1383</v>
      </c>
    </row>
    <row r="62" spans="2:4">
      <c r="B62" s="36" t="s">
        <v>277</v>
      </c>
      <c r="D62" s="977" t="s">
        <v>1384</v>
      </c>
    </row>
    <row r="63" spans="2:4">
      <c r="B63" s="36" t="s">
        <v>278</v>
      </c>
      <c r="D63" s="977" t="s">
        <v>1385</v>
      </c>
    </row>
    <row r="64" spans="2:4">
      <c r="B64" s="36" t="s">
        <v>279</v>
      </c>
      <c r="D64" s="977" t="s">
        <v>1388</v>
      </c>
    </row>
    <row r="65" spans="2:4">
      <c r="B65" s="36" t="s">
        <v>280</v>
      </c>
      <c r="D65" s="977" t="s">
        <v>1389</v>
      </c>
    </row>
    <row r="66" spans="2:4">
      <c r="B66" s="36" t="s">
        <v>281</v>
      </c>
      <c r="D66" s="977" t="s">
        <v>1390</v>
      </c>
    </row>
    <row r="67" spans="2:4">
      <c r="B67" s="36" t="s">
        <v>282</v>
      </c>
      <c r="D67" s="977" t="s">
        <v>1594</v>
      </c>
    </row>
    <row r="68" spans="2:4">
      <c r="B68" s="36" t="s">
        <v>283</v>
      </c>
      <c r="D68" s="977" t="s">
        <v>1393</v>
      </c>
    </row>
    <row r="69" spans="2:4">
      <c r="B69" s="36" t="s">
        <v>284</v>
      </c>
      <c r="D69" s="977" t="s">
        <v>1391</v>
      </c>
    </row>
    <row r="70" spans="2:4">
      <c r="B70" s="36" t="s">
        <v>285</v>
      </c>
      <c r="D70" s="977" t="s">
        <v>1392</v>
      </c>
    </row>
    <row r="71" spans="2:4">
      <c r="B71" s="36" t="s">
        <v>286</v>
      </c>
      <c r="D71" s="977" t="s">
        <v>2635</v>
      </c>
    </row>
    <row r="72" spans="2:4">
      <c r="B72" s="95"/>
    </row>
    <row r="74" spans="2:4">
      <c r="B74" s="40" t="s">
        <v>1399</v>
      </c>
    </row>
    <row r="75" spans="2:4">
      <c r="B75" s="98" t="s">
        <v>289</v>
      </c>
      <c r="D75" s="977" t="s">
        <v>1394</v>
      </c>
    </row>
    <row r="76" spans="2:4">
      <c r="B76" s="36" t="s">
        <v>290</v>
      </c>
      <c r="D76" s="977" t="s">
        <v>1395</v>
      </c>
    </row>
    <row r="77" spans="2:4">
      <c r="B77" s="36" t="s">
        <v>291</v>
      </c>
      <c r="D77" s="977" t="s">
        <v>2636</v>
      </c>
    </row>
    <row r="78" spans="2:4">
      <c r="B78" s="36" t="s">
        <v>292</v>
      </c>
      <c r="D78" s="977" t="s">
        <v>2637</v>
      </c>
    </row>
    <row r="79" spans="2:4">
      <c r="B79" s="36" t="s">
        <v>293</v>
      </c>
      <c r="D79" s="977" t="s">
        <v>1396</v>
      </c>
    </row>
    <row r="80" spans="2:4">
      <c r="B80" s="1124" t="s">
        <v>1397</v>
      </c>
      <c r="D80" s="977" t="s">
        <v>1398</v>
      </c>
    </row>
    <row r="81" spans="2:4">
      <c r="B81" s="95"/>
    </row>
    <row r="83" spans="2:4">
      <c r="B83" s="40" t="s">
        <v>1400</v>
      </c>
    </row>
    <row r="84" spans="2:4">
      <c r="B84" s="36" t="s">
        <v>298</v>
      </c>
      <c r="D84" s="977" t="s">
        <v>2638</v>
      </c>
    </row>
    <row r="85" spans="2:4">
      <c r="B85" s="791" t="s">
        <v>801</v>
      </c>
      <c r="D85" s="977" t="s">
        <v>1387</v>
      </c>
    </row>
    <row r="86" spans="2:4">
      <c r="B86" s="36" t="s">
        <v>300</v>
      </c>
      <c r="D86" s="977" t="s">
        <v>1401</v>
      </c>
    </row>
    <row r="87" spans="2:4">
      <c r="B87" s="36" t="s">
        <v>301</v>
      </c>
      <c r="D87" s="977" t="s">
        <v>1386</v>
      </c>
    </row>
    <row r="88" spans="2:4">
      <c r="B88" s="36" t="s">
        <v>302</v>
      </c>
      <c r="D88" s="977" t="s">
        <v>1402</v>
      </c>
    </row>
    <row r="89" spans="2:4">
      <c r="B89" s="36" t="s">
        <v>303</v>
      </c>
      <c r="D89" s="977" t="s">
        <v>1403</v>
      </c>
    </row>
    <row r="90" spans="2:4">
      <c r="B90" s="36" t="s">
        <v>304</v>
      </c>
      <c r="D90" s="977" t="s">
        <v>1404</v>
      </c>
    </row>
    <row r="91" spans="2:4">
      <c r="B91" s="36" t="s">
        <v>306</v>
      </c>
      <c r="D91" s="977" t="s">
        <v>1405</v>
      </c>
    </row>
    <row r="92" spans="2:4">
      <c r="B92" s="36" t="s">
        <v>307</v>
      </c>
      <c r="D92" s="977" t="s">
        <v>1406</v>
      </c>
    </row>
    <row r="93" spans="2:4">
      <c r="B93" s="36" t="s">
        <v>308</v>
      </c>
      <c r="D93" s="977" t="s">
        <v>1407</v>
      </c>
    </row>
    <row r="94" spans="2:4">
      <c r="B94" s="36" t="s">
        <v>309</v>
      </c>
      <c r="D94" s="977" t="s">
        <v>1408</v>
      </c>
    </row>
    <row r="95" spans="2:4">
      <c r="B95" s="36" t="s">
        <v>310</v>
      </c>
      <c r="D95" s="977" t="s">
        <v>1409</v>
      </c>
    </row>
    <row r="96" spans="2:4">
      <c r="B96" s="36" t="s">
        <v>311</v>
      </c>
      <c r="D96" s="977" t="s">
        <v>311</v>
      </c>
    </row>
    <row r="97" spans="2:4">
      <c r="B97" s="36" t="s">
        <v>312</v>
      </c>
      <c r="D97" s="977" t="s">
        <v>1410</v>
      </c>
    </row>
    <row r="98" spans="2:4">
      <c r="B98" s="36" t="s">
        <v>313</v>
      </c>
      <c r="D98" s="977" t="s">
        <v>2639</v>
      </c>
    </row>
    <row r="99" spans="2:4">
      <c r="B99" s="36" t="s">
        <v>314</v>
      </c>
      <c r="D99" s="977" t="s">
        <v>1411</v>
      </c>
    </row>
    <row r="100" spans="2:4">
      <c r="B100" s="36" t="s">
        <v>315</v>
      </c>
      <c r="D100" s="977" t="s">
        <v>1412</v>
      </c>
    </row>
    <row r="101" spans="2:4">
      <c r="B101" s="36" t="s">
        <v>316</v>
      </c>
      <c r="D101" s="977" t="s">
        <v>1413</v>
      </c>
    </row>
    <row r="102" spans="2:4">
      <c r="B102" s="36" t="s">
        <v>317</v>
      </c>
      <c r="D102" s="977" t="s">
        <v>1414</v>
      </c>
    </row>
    <row r="103" spans="2:4">
      <c r="B103" s="36" t="s">
        <v>318</v>
      </c>
      <c r="D103" s="977" t="s">
        <v>2640</v>
      </c>
    </row>
    <row r="104" spans="2:4">
      <c r="B104" s="36" t="s">
        <v>319</v>
      </c>
      <c r="D104" s="977" t="s">
        <v>1415</v>
      </c>
    </row>
    <row r="105" spans="2:4">
      <c r="B105" s="36"/>
      <c r="D105" s="977"/>
    </row>
    <row r="106" spans="2:4" ht="15.75">
      <c r="B106" s="16" t="s">
        <v>329</v>
      </c>
    </row>
    <row r="107" spans="2:4">
      <c r="B107" s="36" t="s">
        <v>324</v>
      </c>
      <c r="D107" s="977" t="s">
        <v>1416</v>
      </c>
    </row>
    <row r="108" spans="2:4">
      <c r="B108" s="36" t="s">
        <v>325</v>
      </c>
      <c r="D108" s="977" t="s">
        <v>1421</v>
      </c>
    </row>
    <row r="109" spans="2:4">
      <c r="B109" s="36" t="s">
        <v>326</v>
      </c>
      <c r="D109" s="977" t="s">
        <v>1418</v>
      </c>
    </row>
    <row r="110" spans="2:4">
      <c r="B110" s="36" t="s">
        <v>327</v>
      </c>
      <c r="D110" s="977" t="s">
        <v>1419</v>
      </c>
    </row>
    <row r="111" spans="2:4">
      <c r="B111" s="36" t="s">
        <v>328</v>
      </c>
      <c r="D111" s="977" t="s">
        <v>1420</v>
      </c>
    </row>
    <row r="112" spans="2:4">
      <c r="B112" s="790" t="s">
        <v>802</v>
      </c>
      <c r="D112" s="977" t="s">
        <v>1417</v>
      </c>
    </row>
    <row r="113" spans="2:4">
      <c r="B113" s="36" t="s">
        <v>332</v>
      </c>
      <c r="D113" s="977" t="s">
        <v>1422</v>
      </c>
    </row>
    <row r="114" spans="2:4">
      <c r="B114" s="36"/>
    </row>
  </sheetData>
  <pageMargins left="0.7" right="0.7" top="0.75" bottom="0.75" header="0.3" footer="0.3"/>
  <pageSetup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BI136"/>
  <sheetViews>
    <sheetView zoomScaleNormal="100" workbookViewId="0"/>
  </sheetViews>
  <sheetFormatPr defaultRowHeight="12.75"/>
  <cols>
    <col min="1" max="1" width="3.85546875" customWidth="1"/>
    <col min="3" max="3" width="51" customWidth="1"/>
    <col min="4" max="4" width="12" bestFit="1" customWidth="1"/>
    <col min="5" max="5" width="9.140625" bestFit="1" customWidth="1"/>
    <col min="6" max="6" width="13.5703125" bestFit="1" customWidth="1"/>
    <col min="7" max="31" width="9.140625" bestFit="1" customWidth="1"/>
    <col min="33" max="33" width="29.5703125" customWidth="1"/>
    <col min="34" max="34" width="14.85546875" customWidth="1"/>
    <col min="35" max="35" width="13.7109375" customWidth="1"/>
    <col min="36" max="36" width="15.140625" customWidth="1"/>
    <col min="37" max="37" width="14.7109375" customWidth="1"/>
    <col min="38" max="38" width="11.42578125" customWidth="1"/>
    <col min="39" max="39" width="11" customWidth="1"/>
    <col min="40" max="40" width="14.5703125" customWidth="1"/>
    <col min="41" max="41" width="13.85546875" customWidth="1"/>
    <col min="42" max="42" width="13.7109375" customWidth="1"/>
    <col min="43" max="43" width="14.42578125" customWidth="1"/>
    <col min="44" max="45" width="11.28515625" customWidth="1"/>
    <col min="46" max="46" width="10.85546875" customWidth="1"/>
    <col min="47" max="47" width="12.5703125" customWidth="1"/>
    <col min="52" max="52" width="51.28515625" customWidth="1"/>
    <col min="53" max="53" width="19.42578125" customWidth="1"/>
    <col min="54" max="54" width="9.28515625" bestFit="1" customWidth="1"/>
    <col min="58" max="58" width="61.42578125" bestFit="1" customWidth="1"/>
    <col min="60" max="60" width="16"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405">
        <f>'Set Seasonal Sales Curves'!$F$32</f>
        <v>0</v>
      </c>
      <c r="G3" s="99"/>
      <c r="H3" s="191">
        <f>'Set Seasonal Sales Curves'!$F$42</f>
        <v>0</v>
      </c>
      <c r="I3" s="99"/>
      <c r="J3" s="191">
        <f>'Set Seasonal Sales Curves'!$F$52</f>
        <v>0</v>
      </c>
      <c r="K3" s="99"/>
      <c r="L3" s="191">
        <f>'Set Seasonal Sales Curves'!$F$62</f>
        <v>0</v>
      </c>
      <c r="M3" s="99"/>
      <c r="N3" s="191">
        <f>'Set Seasonal Sales Curves'!$F$73</f>
        <v>0.09</v>
      </c>
      <c r="O3" s="99"/>
      <c r="P3" s="191">
        <f>'Set Seasonal Sales Curves'!$F$83</f>
        <v>0</v>
      </c>
      <c r="Q3" s="99"/>
      <c r="R3" s="191">
        <f>'Set Seasonal Sales Curves'!$F$93</f>
        <v>0</v>
      </c>
      <c r="S3" s="99"/>
      <c r="T3" s="191">
        <f>'Set Seasonal Sales Curves'!$F$103</f>
        <v>0</v>
      </c>
      <c r="U3" s="99"/>
      <c r="V3" s="191">
        <f>'Set Seasonal Sales Curves'!$F$113</f>
        <v>0</v>
      </c>
      <c r="W3" s="99"/>
      <c r="X3" s="191">
        <f>'Set Seasonal Sales Curves'!$F$123</f>
        <v>0</v>
      </c>
      <c r="Y3" s="99"/>
      <c r="Z3" s="191">
        <f>'Set Seasonal Sales Curves'!$F$133</f>
        <v>0</v>
      </c>
      <c r="AA3" s="99"/>
      <c r="AB3" s="191">
        <f>'Set Seasonal Sales Curves'!$F$143</f>
        <v>0</v>
      </c>
      <c r="AC3" s="99"/>
      <c r="AD3" s="191">
        <f>'Set Seasonal Sales Curves'!$F$153</f>
        <v>0</v>
      </c>
      <c r="AE3" s="99"/>
    </row>
    <row r="4" spans="3:61" ht="30.75" thickBot="1">
      <c r="C4" s="190" t="s">
        <v>386</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11500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0.1</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0.45</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25</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471</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100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0.05</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30.75" customHeight="1"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row r="136" spans="3:31">
      <c r="D136" s="161"/>
      <c r="G136" s="99"/>
      <c r="I136" s="99"/>
      <c r="J136" s="161"/>
      <c r="K136" s="99"/>
      <c r="M136" s="99"/>
      <c r="O136" s="99"/>
      <c r="Q136" s="99"/>
      <c r="S136" s="99"/>
      <c r="U136" s="99"/>
      <c r="W136" s="99"/>
      <c r="Y136" s="99"/>
      <c r="AA136" s="99"/>
      <c r="AC136" s="99"/>
      <c r="AE136"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BI135"/>
  <sheetViews>
    <sheetView zoomScaleNormal="100" workbookViewId="0"/>
  </sheetViews>
  <sheetFormatPr defaultRowHeight="12.75"/>
  <cols>
    <col min="1" max="1" width="3.85546875" customWidth="1"/>
    <col min="3" max="3" width="52.28515625" customWidth="1"/>
    <col min="4" max="4" width="12" bestFit="1" customWidth="1"/>
    <col min="5" max="5" width="9.140625" bestFit="1" customWidth="1"/>
    <col min="6" max="6" width="13.7109375" bestFit="1" customWidth="1"/>
    <col min="7" max="7" width="9.140625" bestFit="1" customWidth="1"/>
    <col min="8" max="8" width="11" bestFit="1" customWidth="1"/>
    <col min="9" max="9" width="9.140625" bestFit="1" customWidth="1"/>
    <col min="10" max="10" width="10" bestFit="1" customWidth="1"/>
    <col min="11" max="31" width="9.140625" bestFit="1" customWidth="1"/>
    <col min="33" max="33" width="30.5703125" customWidth="1"/>
    <col min="34" max="34" width="15.28515625" customWidth="1"/>
    <col min="35" max="35" width="14" customWidth="1"/>
    <col min="36" max="36" width="15.5703125" customWidth="1"/>
    <col min="37" max="37" width="14.28515625" customWidth="1"/>
    <col min="38" max="38" width="12.7109375" customWidth="1"/>
    <col min="39" max="39" width="12.5703125" customWidth="1"/>
    <col min="40" max="40" width="14.5703125" customWidth="1"/>
    <col min="41" max="41" width="13.7109375" customWidth="1"/>
    <col min="42" max="42" width="14.42578125" customWidth="1"/>
    <col min="43" max="43" width="14.7109375" customWidth="1"/>
    <col min="44" max="44" width="11.7109375" customWidth="1"/>
    <col min="45" max="45" width="11" customWidth="1"/>
    <col min="46" max="46" width="10.85546875" customWidth="1"/>
    <col min="47" max="47" width="16.140625" customWidth="1"/>
    <col min="52" max="52" width="47.28515625" customWidth="1"/>
    <col min="53" max="53" width="18.140625" customWidth="1"/>
    <col min="54" max="54" width="9.28515625" bestFit="1" customWidth="1"/>
    <col min="58" max="58" width="61.42578125" bestFit="1" customWidth="1"/>
    <col min="60" max="60" width="15.42578125" bestFit="1"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405">
        <f>'Set Seasonal Sales Curves'!$G$32</f>
        <v>0</v>
      </c>
      <c r="G3" s="99"/>
      <c r="H3" s="191">
        <f>'Set Seasonal Sales Curves'!$G$42</f>
        <v>0</v>
      </c>
      <c r="I3" s="99"/>
      <c r="J3" s="191">
        <f>'Set Seasonal Sales Curves'!$G$52</f>
        <v>0</v>
      </c>
      <c r="K3" s="99"/>
      <c r="L3" s="191">
        <f>'Set Seasonal Sales Curves'!$G$62</f>
        <v>0</v>
      </c>
      <c r="M3" s="99"/>
      <c r="N3" s="191">
        <f>'Set Seasonal Sales Curves'!$G$73</f>
        <v>0.09</v>
      </c>
      <c r="O3" s="99"/>
      <c r="P3" s="191">
        <f>'Set Seasonal Sales Curves'!$G$83</f>
        <v>0</v>
      </c>
      <c r="Q3" s="99"/>
      <c r="R3" s="191">
        <f>'Set Seasonal Sales Curves'!$G$93</f>
        <v>0</v>
      </c>
      <c r="S3" s="99"/>
      <c r="T3" s="191">
        <f>'Set Seasonal Sales Curves'!$G$103</f>
        <v>0</v>
      </c>
      <c r="U3" s="99"/>
      <c r="V3" s="191">
        <f>'Set Seasonal Sales Curves'!$G$113</f>
        <v>0</v>
      </c>
      <c r="W3" s="99"/>
      <c r="X3" s="191">
        <f>'Set Seasonal Sales Curves'!$G$123</f>
        <v>0</v>
      </c>
      <c r="Y3" s="99"/>
      <c r="Z3" s="191">
        <f>'Set Seasonal Sales Curves'!$G$133</f>
        <v>0</v>
      </c>
      <c r="AA3" s="99"/>
      <c r="AB3" s="191">
        <f>'Set Seasonal Sales Curves'!$G$143</f>
        <v>0</v>
      </c>
      <c r="AC3" s="99"/>
      <c r="AD3" s="191">
        <f>'Set Seasonal Sales Curves'!$G$153</f>
        <v>0</v>
      </c>
      <c r="AE3" s="99"/>
    </row>
    <row r="4" spans="3:61" ht="30.75" thickBot="1">
      <c r="C4" s="190" t="s">
        <v>389</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11500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0.05</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0.45</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22</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655</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100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0.05</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14.25" customHeight="1"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BI135"/>
  <sheetViews>
    <sheetView zoomScaleNormal="100" workbookViewId="0"/>
  </sheetViews>
  <sheetFormatPr defaultRowHeight="12.75"/>
  <cols>
    <col min="1" max="1" width="3.85546875" customWidth="1"/>
    <col min="3" max="3" width="52.140625" customWidth="1"/>
    <col min="33" max="33" width="29.5703125" customWidth="1"/>
    <col min="34" max="34" width="14.85546875" customWidth="1"/>
    <col min="35" max="35" width="13.85546875" customWidth="1"/>
    <col min="36" max="36" width="14" customWidth="1"/>
    <col min="37" max="37" width="14.28515625" customWidth="1"/>
    <col min="38" max="38" width="11.28515625" customWidth="1"/>
    <col min="39" max="39" width="11" customWidth="1"/>
    <col min="40" max="40" width="14.140625" customWidth="1"/>
    <col min="41" max="41" width="13.7109375" customWidth="1"/>
    <col min="42" max="42" width="14" customWidth="1"/>
    <col min="43" max="43" width="14.140625" customWidth="1"/>
    <col min="44" max="44" width="11.85546875" customWidth="1"/>
    <col min="45" max="45" width="11" customWidth="1"/>
    <col min="46" max="46" width="12.140625" customWidth="1"/>
    <col min="47" max="47" width="11.85546875" customWidth="1"/>
    <col min="52" max="52" width="46.5703125" customWidth="1"/>
    <col min="53" max="53" width="20.85546875" customWidth="1"/>
    <col min="54" max="54" width="9.28515625" bestFit="1" customWidth="1"/>
    <col min="58" max="58" width="61.42578125" bestFit="1" customWidth="1"/>
    <col min="60" max="60" width="15.42578125" bestFit="1"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405">
        <f>'Set Seasonal Sales Curves'!$H$32</f>
        <v>0</v>
      </c>
      <c r="G3" s="99"/>
      <c r="H3" s="191">
        <f>'Set Seasonal Sales Curves'!$H$42</f>
        <v>0</v>
      </c>
      <c r="I3" s="99"/>
      <c r="J3" s="191">
        <f>'Set Seasonal Sales Curves'!$H$52</f>
        <v>0</v>
      </c>
      <c r="K3" s="99"/>
      <c r="L3" s="191">
        <f>'Set Seasonal Sales Curves'!$H$62</f>
        <v>0</v>
      </c>
      <c r="M3" s="99"/>
      <c r="N3" s="191">
        <f>'Set Seasonal Sales Curves'!$H$73</f>
        <v>0.08</v>
      </c>
      <c r="O3" s="99"/>
      <c r="P3" s="191">
        <f>'Set Seasonal Sales Curves'!$H$83</f>
        <v>0</v>
      </c>
      <c r="Q3" s="99"/>
      <c r="R3" s="191">
        <f>'Set Seasonal Sales Curves'!$H$93</f>
        <v>0</v>
      </c>
      <c r="S3" s="99"/>
      <c r="T3" s="191">
        <f>'Set Seasonal Sales Curves'!$H$103</f>
        <v>0</v>
      </c>
      <c r="U3" s="99"/>
      <c r="V3" s="191">
        <f>'Set Seasonal Sales Curves'!$H$113</f>
        <v>0</v>
      </c>
      <c r="W3" s="99"/>
      <c r="X3" s="191">
        <f>'Set Seasonal Sales Curves'!$H$123</f>
        <v>0</v>
      </c>
      <c r="Y3" s="99"/>
      <c r="Z3" s="191">
        <f>'Set Seasonal Sales Curves'!$H$133</f>
        <v>0</v>
      </c>
      <c r="AA3" s="99"/>
      <c r="AB3" s="437">
        <f>'Set Seasonal Sales Curves'!$H$143</f>
        <v>0</v>
      </c>
      <c r="AC3" s="99"/>
      <c r="AD3" s="437">
        <f>'Set Seasonal Sales Curves'!$H$153</f>
        <v>0</v>
      </c>
      <c r="AE3" s="99"/>
    </row>
    <row r="4" spans="3:61" ht="30.75" thickBot="1">
      <c r="C4" s="190" t="s">
        <v>388</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6900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0.05</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0.5</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21</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655</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300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27" customHeight="1"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pageSetup orientation="portrait" horizontalDpi="4294967293" verticalDpi="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BI135"/>
  <sheetViews>
    <sheetView zoomScaleNormal="100" workbookViewId="0"/>
  </sheetViews>
  <sheetFormatPr defaultRowHeight="12.75"/>
  <cols>
    <col min="1" max="1" width="3.85546875" customWidth="1"/>
    <col min="3" max="3" width="49.7109375" customWidth="1"/>
    <col min="33" max="33" width="29.85546875" customWidth="1"/>
    <col min="34" max="34" width="15" customWidth="1"/>
    <col min="35" max="35" width="13.85546875" customWidth="1"/>
    <col min="36" max="36" width="14.140625" customWidth="1"/>
    <col min="37" max="37" width="15.7109375" customWidth="1"/>
    <col min="38" max="38" width="11" customWidth="1"/>
    <col min="40" max="40" width="15" customWidth="1"/>
    <col min="41" max="41" width="12.7109375" customWidth="1"/>
    <col min="42" max="43" width="14.140625" customWidth="1"/>
    <col min="44" max="44" width="12.42578125" customWidth="1"/>
    <col min="45" max="45" width="11" customWidth="1"/>
    <col min="46" max="46" width="12" customWidth="1"/>
    <col min="47" max="47" width="12.42578125" customWidth="1"/>
    <col min="52" max="52" width="53.7109375" customWidth="1"/>
    <col min="53" max="53" width="19.5703125" customWidth="1"/>
    <col min="54" max="54" width="9.28515625" bestFit="1" customWidth="1"/>
    <col min="58" max="58" width="61.42578125" bestFit="1" customWidth="1"/>
    <col min="60" max="60" width="15.42578125"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405">
        <f>'Set Seasonal Sales Curves'!$I$32</f>
        <v>0</v>
      </c>
      <c r="G3" s="99"/>
      <c r="H3" s="191">
        <f>'Set Seasonal Sales Curves'!$I$42</f>
        <v>0</v>
      </c>
      <c r="I3" s="99"/>
      <c r="J3" s="191">
        <f>'Set Seasonal Sales Curves'!$I$52</f>
        <v>0</v>
      </c>
      <c r="K3" s="99"/>
      <c r="L3" s="191">
        <f>'Set Seasonal Sales Curves'!$I$62</f>
        <v>0</v>
      </c>
      <c r="M3" s="99"/>
      <c r="N3" s="191">
        <f>'Set Seasonal Sales Curves'!$I$73</f>
        <v>0.08</v>
      </c>
      <c r="O3" s="99"/>
      <c r="P3" s="191">
        <f>'Set Seasonal Sales Curves'!$I$83</f>
        <v>0</v>
      </c>
      <c r="Q3" s="99"/>
      <c r="R3" s="191">
        <f>'Set Seasonal Sales Curves'!$I$93</f>
        <v>0</v>
      </c>
      <c r="S3" s="99"/>
      <c r="T3" s="191">
        <f>'Set Seasonal Sales Curves'!$I$103</f>
        <v>0</v>
      </c>
      <c r="U3" s="99"/>
      <c r="V3" s="191">
        <f>'Set Seasonal Sales Curves'!$I$113</f>
        <v>0</v>
      </c>
      <c r="W3" s="99"/>
      <c r="X3" s="191">
        <f>'Set Seasonal Sales Curves'!$I$123</f>
        <v>0</v>
      </c>
      <c r="Y3" s="99"/>
      <c r="Z3" s="191">
        <f>'Set Seasonal Sales Curves'!$I$133</f>
        <v>0</v>
      </c>
      <c r="AA3" s="99"/>
      <c r="AB3" s="437">
        <f>'Set Seasonal Sales Curves'!$I$143</f>
        <v>0</v>
      </c>
      <c r="AC3" s="99"/>
      <c r="AD3" s="437">
        <f>'Set Seasonal Sales Curves'!$I$153</f>
        <v>0</v>
      </c>
      <c r="AE3" s="99"/>
    </row>
    <row r="4" spans="3:61" ht="30.75" thickBot="1">
      <c r="C4" s="190" t="s">
        <v>390</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8000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0.05</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0.6</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22</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655</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300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27"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BI135"/>
  <sheetViews>
    <sheetView zoomScaleNormal="100" workbookViewId="0"/>
  </sheetViews>
  <sheetFormatPr defaultRowHeight="12.75"/>
  <cols>
    <col min="1" max="1" width="3.85546875" customWidth="1"/>
    <col min="3" max="3" width="50" customWidth="1"/>
    <col min="33" max="33" width="30.7109375" customWidth="1"/>
    <col min="34" max="34" width="15.7109375" customWidth="1"/>
    <col min="35" max="35" width="14.42578125" customWidth="1"/>
    <col min="36" max="36" width="14.5703125" customWidth="1"/>
    <col min="37" max="37" width="13.85546875" customWidth="1"/>
    <col min="38" max="38" width="11" customWidth="1"/>
    <col min="39" max="39" width="11.7109375" customWidth="1"/>
    <col min="40" max="40" width="15" customWidth="1"/>
    <col min="41" max="41" width="14.140625" customWidth="1"/>
    <col min="42" max="42" width="15.140625" customWidth="1"/>
    <col min="43" max="43" width="14.7109375" customWidth="1"/>
    <col min="44" max="44" width="11" customWidth="1"/>
    <col min="45" max="46" width="10.5703125" customWidth="1"/>
    <col min="47" max="47" width="11" customWidth="1"/>
    <col min="52" max="52" width="52.28515625" customWidth="1"/>
    <col min="53" max="53" width="19.42578125" customWidth="1"/>
    <col min="54" max="54" width="9.28515625" bestFit="1" customWidth="1"/>
    <col min="58" max="58" width="61.42578125" bestFit="1" customWidth="1"/>
    <col min="60" max="60" width="15.42578125" bestFit="1"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191">
        <f>'Set Seasonal Sales Curves'!$J$32</f>
        <v>0</v>
      </c>
      <c r="G3" s="99"/>
      <c r="H3" s="191">
        <f>'Set Seasonal Sales Curves'!$J$42</f>
        <v>0</v>
      </c>
      <c r="I3" s="99"/>
      <c r="J3" s="191">
        <f>'Set Seasonal Sales Curves'!$J$52</f>
        <v>0</v>
      </c>
      <c r="K3" s="99"/>
      <c r="L3" s="191">
        <f>'Set Seasonal Sales Curves'!$J$62</f>
        <v>0</v>
      </c>
      <c r="M3" s="99"/>
      <c r="N3" s="191">
        <f>'Set Seasonal Sales Curves'!$J$73</f>
        <v>0.09</v>
      </c>
      <c r="O3" s="99"/>
      <c r="P3" s="191">
        <f>'Set Seasonal Sales Curves'!$J$83</f>
        <v>0</v>
      </c>
      <c r="Q3" s="99"/>
      <c r="R3" s="191">
        <f>'Set Seasonal Sales Curves'!$J$93</f>
        <v>0</v>
      </c>
      <c r="S3" s="99"/>
      <c r="T3" s="191">
        <f>'Set Seasonal Sales Curves'!$J$103</f>
        <v>0</v>
      </c>
      <c r="U3" s="99"/>
      <c r="V3" s="191">
        <f>'Set Seasonal Sales Curves'!$J$113</f>
        <v>0</v>
      </c>
      <c r="W3" s="99"/>
      <c r="X3" s="191">
        <f>'Set Seasonal Sales Curves'!$J$123</f>
        <v>0</v>
      </c>
      <c r="Y3" s="99"/>
      <c r="Z3" s="191">
        <f>'Set Seasonal Sales Curves'!$J$133</f>
        <v>0</v>
      </c>
      <c r="AA3" s="99"/>
      <c r="AB3" s="437">
        <f>'Set Seasonal Sales Curves'!$J$143</f>
        <v>0</v>
      </c>
      <c r="AC3" s="99"/>
      <c r="AD3" s="437">
        <f>'Set Seasonal Sales Curves'!$J$153</f>
        <v>0</v>
      </c>
      <c r="AE3" s="99"/>
    </row>
    <row r="4" spans="3:61" ht="30.75" thickBot="1">
      <c r="C4" s="190" t="s">
        <v>391</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15000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19">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0.05</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0.45</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21</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471</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300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27"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BI135"/>
  <sheetViews>
    <sheetView zoomScaleNormal="100" workbookViewId="0"/>
  </sheetViews>
  <sheetFormatPr defaultRowHeight="12.75"/>
  <cols>
    <col min="1" max="1" width="3.85546875" customWidth="1"/>
    <col min="3" max="3" width="50.42578125" customWidth="1"/>
    <col min="33" max="33" width="29.7109375" customWidth="1"/>
    <col min="34" max="34" width="14.85546875" customWidth="1"/>
    <col min="35" max="35" width="12.42578125" customWidth="1"/>
    <col min="36" max="36" width="14.140625" customWidth="1"/>
    <col min="37" max="37" width="14.5703125" customWidth="1"/>
    <col min="38" max="38" width="10.28515625" customWidth="1"/>
    <col min="39" max="39" width="10.5703125" customWidth="1"/>
    <col min="40" max="40" width="14.42578125" customWidth="1"/>
    <col min="41" max="41" width="14" customWidth="1"/>
    <col min="42" max="42" width="14.85546875" customWidth="1"/>
    <col min="43" max="43" width="14.7109375" customWidth="1"/>
    <col min="44" max="44" width="12.42578125" customWidth="1"/>
    <col min="45" max="45" width="12.5703125" customWidth="1"/>
    <col min="46" max="46" width="12.28515625" customWidth="1"/>
    <col min="47" max="47" width="12.7109375" customWidth="1"/>
    <col min="52" max="52" width="52.85546875" customWidth="1"/>
    <col min="53" max="53" width="19.7109375" customWidth="1"/>
    <col min="54" max="54" width="9.28515625" bestFit="1" customWidth="1"/>
    <col min="58" max="58" width="61.42578125" bestFit="1" customWidth="1"/>
    <col min="60" max="60" width="16.42578125"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191">
        <f>'Set Seasonal Sales Curves'!$K$32</f>
        <v>0</v>
      </c>
      <c r="G3" s="99"/>
      <c r="H3" s="191">
        <f>'Set Seasonal Sales Curves'!$K$42</f>
        <v>0</v>
      </c>
      <c r="I3" s="99"/>
      <c r="J3" s="191">
        <f>'Set Seasonal Sales Curves'!$K$52</f>
        <v>0</v>
      </c>
      <c r="K3" s="99"/>
      <c r="L3" s="191">
        <f>'Set Seasonal Sales Curves'!$K$62</f>
        <v>0</v>
      </c>
      <c r="M3" s="99"/>
      <c r="N3" s="191">
        <f>'Set Seasonal Sales Curves'!$K$73</f>
        <v>0.09</v>
      </c>
      <c r="O3" s="99"/>
      <c r="P3" s="191">
        <f>'Set Seasonal Sales Curves'!$K$83</f>
        <v>0</v>
      </c>
      <c r="Q3" s="99"/>
      <c r="R3" s="191">
        <f>'Set Seasonal Sales Curves'!$K$93</f>
        <v>0</v>
      </c>
      <c r="S3" s="99"/>
      <c r="T3" s="191">
        <f>'Set Seasonal Sales Curves'!$K$103</f>
        <v>0</v>
      </c>
      <c r="U3" s="99"/>
      <c r="V3" s="191">
        <f>'Set Seasonal Sales Curves'!$K$113</f>
        <v>0</v>
      </c>
      <c r="W3" s="99"/>
      <c r="X3" s="191">
        <f>'Set Seasonal Sales Curves'!$K$123</f>
        <v>0</v>
      </c>
      <c r="Y3" s="99"/>
      <c r="Z3" s="191">
        <f>'Set Seasonal Sales Curves'!$K$133</f>
        <v>0</v>
      </c>
      <c r="AA3" s="99"/>
      <c r="AB3" s="437">
        <f>'Set Seasonal Sales Curves'!$K$143</f>
        <v>0</v>
      </c>
      <c r="AC3" s="99"/>
      <c r="AD3" s="437">
        <f>'Set Seasonal Sales Curves'!$K$153</f>
        <v>0</v>
      </c>
      <c r="AE3" s="99"/>
    </row>
    <row r="4" spans="3:61" ht="30.75" thickBot="1">
      <c r="C4" s="190" t="s">
        <v>392</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25000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0.05</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0.4</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21</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471</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300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27"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BI135"/>
  <sheetViews>
    <sheetView zoomScaleNormal="100" workbookViewId="0"/>
  </sheetViews>
  <sheetFormatPr defaultRowHeight="12.75"/>
  <cols>
    <col min="1" max="1" width="3.85546875" customWidth="1"/>
    <col min="3" max="3" width="50.85546875" customWidth="1"/>
    <col min="4" max="4" width="11" bestFit="1" customWidth="1"/>
    <col min="5" max="5" width="9.140625" bestFit="1" customWidth="1"/>
    <col min="6" max="6" width="12" bestFit="1" customWidth="1"/>
    <col min="7" max="7" width="9.140625" bestFit="1" customWidth="1"/>
    <col min="8" max="8" width="11" bestFit="1" customWidth="1"/>
    <col min="9" max="9" width="9.140625" bestFit="1" customWidth="1"/>
    <col min="10" max="10" width="11" bestFit="1" customWidth="1"/>
    <col min="11" max="13" width="9.140625" bestFit="1" customWidth="1"/>
    <col min="14" max="14" width="11" bestFit="1" customWidth="1"/>
    <col min="15" max="31" width="9.140625" bestFit="1" customWidth="1"/>
    <col min="33" max="33" width="29.5703125" customWidth="1"/>
    <col min="34" max="34" width="14.7109375" customWidth="1"/>
    <col min="35" max="35" width="13.5703125" customWidth="1"/>
    <col min="36" max="36" width="14.140625" customWidth="1"/>
    <col min="37" max="37" width="14.28515625" customWidth="1"/>
    <col min="38" max="38" width="10.5703125" customWidth="1"/>
    <col min="39" max="39" width="10.85546875" customWidth="1"/>
    <col min="40" max="40" width="14.140625" customWidth="1"/>
    <col min="41" max="41" width="12.85546875" customWidth="1"/>
    <col min="42" max="42" width="14.140625" customWidth="1"/>
    <col min="43" max="43" width="14.5703125" customWidth="1"/>
    <col min="44" max="44" width="12.28515625" customWidth="1"/>
    <col min="45" max="45" width="12.5703125" customWidth="1"/>
    <col min="46" max="46" width="12" customWidth="1"/>
    <col min="47" max="47" width="12.28515625" customWidth="1"/>
    <col min="52" max="52" width="49" customWidth="1"/>
    <col min="53" max="53" width="18.85546875" customWidth="1"/>
    <col min="54" max="54" width="9.28515625" bestFit="1" customWidth="1"/>
    <col min="58" max="58" width="61.42578125" bestFit="1" customWidth="1"/>
    <col min="60" max="60" width="17.85546875"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191">
        <f>'Set Seasonal Sales Curves'!$L$32</f>
        <v>0</v>
      </c>
      <c r="G3" s="99"/>
      <c r="H3" s="191">
        <f>'Set Seasonal Sales Curves'!$L$42</f>
        <v>0</v>
      </c>
      <c r="I3" s="99"/>
      <c r="J3" s="191">
        <f>'Set Seasonal Sales Curves'!$L$52</f>
        <v>0</v>
      </c>
      <c r="K3" s="99"/>
      <c r="L3" s="191">
        <f>'Set Seasonal Sales Curves'!$L$62</f>
        <v>0</v>
      </c>
      <c r="M3" s="99"/>
      <c r="N3" s="191">
        <f>'Set Seasonal Sales Curves'!$L$73</f>
        <v>0.08</v>
      </c>
      <c r="O3" s="99"/>
      <c r="P3" s="191">
        <f>'Set Seasonal Sales Curves'!$L$83</f>
        <v>0</v>
      </c>
      <c r="Q3" s="99"/>
      <c r="R3" s="191">
        <f>'Set Seasonal Sales Curves'!$L$93</f>
        <v>0</v>
      </c>
      <c r="S3" s="99"/>
      <c r="T3" s="191">
        <f>'Set Seasonal Sales Curves'!$L$103</f>
        <v>0</v>
      </c>
      <c r="U3" s="99"/>
      <c r="V3" s="191">
        <f>'Set Seasonal Sales Curves'!$L$113</f>
        <v>0</v>
      </c>
      <c r="W3" s="99"/>
      <c r="X3" s="191">
        <f>'Set Seasonal Sales Curves'!$L$123</f>
        <v>0</v>
      </c>
      <c r="Y3" s="99"/>
      <c r="Z3" s="191">
        <f>'Set Seasonal Sales Curves'!$L$133</f>
        <v>0</v>
      </c>
      <c r="AA3" s="99"/>
      <c r="AB3" s="437">
        <f>'Set Seasonal Sales Curves'!$L$143</f>
        <v>0</v>
      </c>
      <c r="AC3" s="99"/>
      <c r="AD3" s="437">
        <f>'Set Seasonal Sales Curves'!$L$153</f>
        <v>0</v>
      </c>
      <c r="AE3" s="99"/>
    </row>
    <row r="4" spans="3:61" ht="30.75" thickBot="1">
      <c r="C4" s="190" t="s">
        <v>393</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15000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0.1</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0.45</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24</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471</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300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27"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BI135"/>
  <sheetViews>
    <sheetView zoomScaleNormal="100" workbookViewId="0"/>
  </sheetViews>
  <sheetFormatPr defaultRowHeight="12.75"/>
  <cols>
    <col min="1" max="1" width="3.85546875" customWidth="1"/>
    <col min="3" max="3" width="50.5703125" customWidth="1"/>
    <col min="33" max="33" width="31.140625" customWidth="1"/>
    <col min="34" max="34" width="14.85546875" customWidth="1"/>
    <col min="35" max="35" width="14.140625" customWidth="1"/>
    <col min="36" max="36" width="14.28515625" customWidth="1"/>
    <col min="37" max="37" width="15.5703125" customWidth="1"/>
    <col min="38" max="38" width="15.28515625" customWidth="1"/>
    <col min="39" max="39" width="15.5703125" customWidth="1"/>
    <col min="40" max="40" width="14.5703125" customWidth="1"/>
    <col min="41" max="41" width="13.28515625" customWidth="1"/>
    <col min="42" max="42" width="13.85546875" customWidth="1"/>
    <col min="43" max="43" width="15.85546875" customWidth="1"/>
    <col min="44" max="44" width="11.7109375" customWidth="1"/>
    <col min="45" max="45" width="12" customWidth="1"/>
    <col min="46" max="46" width="12.140625" customWidth="1"/>
    <col min="47" max="47" width="12.28515625" customWidth="1"/>
    <col min="52" max="52" width="52.7109375" customWidth="1"/>
    <col min="53" max="53" width="20.140625" customWidth="1"/>
    <col min="54" max="54" width="9.28515625" bestFit="1" customWidth="1"/>
    <col min="58" max="58" width="61.42578125" bestFit="1" customWidth="1"/>
    <col min="60" max="60" width="16.85546875"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191">
        <f>'Set Seasonal Sales Curves'!$M$32</f>
        <v>0</v>
      </c>
      <c r="G3" s="99"/>
      <c r="H3" s="191">
        <f>'Set Seasonal Sales Curves'!$M$42</f>
        <v>0</v>
      </c>
      <c r="I3" s="99"/>
      <c r="J3" s="191">
        <f>'Set Seasonal Sales Curves'!$M$52</f>
        <v>0</v>
      </c>
      <c r="K3" s="99"/>
      <c r="L3" s="191">
        <f>'Set Seasonal Sales Curves'!$M$62</f>
        <v>0</v>
      </c>
      <c r="M3" s="99"/>
      <c r="N3" s="191">
        <f>'Set Seasonal Sales Curves'!$M$73</f>
        <v>0.08</v>
      </c>
      <c r="O3" s="99"/>
      <c r="P3" s="191">
        <f>'Set Seasonal Sales Curves'!$M$83</f>
        <v>0</v>
      </c>
      <c r="Q3" s="99"/>
      <c r="R3" s="191">
        <f>'Set Seasonal Sales Curves'!$M$93</f>
        <v>0</v>
      </c>
      <c r="S3" s="99"/>
      <c r="T3" s="191">
        <f>'Set Seasonal Sales Curves'!$M$103</f>
        <v>0</v>
      </c>
      <c r="U3" s="99"/>
      <c r="V3" s="191">
        <f>'Set Seasonal Sales Curves'!$M$113</f>
        <v>0</v>
      </c>
      <c r="W3" s="99"/>
      <c r="X3" s="191">
        <f>'Set Seasonal Sales Curves'!$M$123</f>
        <v>0</v>
      </c>
      <c r="Y3" s="99"/>
      <c r="Z3" s="191">
        <f>'Set Seasonal Sales Curves'!$M$133</f>
        <v>0</v>
      </c>
      <c r="AA3" s="99"/>
      <c r="AB3" s="437">
        <f>'Set Seasonal Sales Curves'!$M$143</f>
        <v>0</v>
      </c>
      <c r="AC3" s="99"/>
      <c r="AD3" s="437">
        <f>'Set Seasonal Sales Curves'!$M$153</f>
        <v>0</v>
      </c>
      <c r="AE3" s="99"/>
    </row>
    <row r="4" spans="3:61" ht="30.75" thickBot="1">
      <c r="C4" s="190" t="s">
        <v>394</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15000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0.05</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0.4</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21</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471</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300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24"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G26" s="548" t="s">
        <v>666</v>
      </c>
      <c r="AS26" s="8"/>
      <c r="AT26" s="8"/>
      <c r="AU26" s="8"/>
      <c r="BD26" s="536"/>
      <c r="BE26" s="537"/>
      <c r="BF26" s="537"/>
      <c r="BG26" s="537"/>
      <c r="BH26" s="537"/>
      <c r="BI26" s="537"/>
    </row>
    <row r="27" spans="2:61" ht="39"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AG27" s="731" t="s">
        <v>201</v>
      </c>
      <c r="AH27" s="732" t="s">
        <v>200</v>
      </c>
      <c r="AI27" s="733" t="s">
        <v>199</v>
      </c>
      <c r="AJ27" s="733" t="s">
        <v>231</v>
      </c>
      <c r="AK27" s="733" t="s">
        <v>557</v>
      </c>
      <c r="AL27" s="733" t="s">
        <v>665</v>
      </c>
      <c r="AM27" s="733" t="s">
        <v>232</v>
      </c>
      <c r="AN27" s="733" t="s">
        <v>663</v>
      </c>
      <c r="AO27" s="733" t="s">
        <v>664</v>
      </c>
      <c r="AP27" s="734" t="s">
        <v>234</v>
      </c>
      <c r="AQ27" s="734" t="s">
        <v>1</v>
      </c>
      <c r="AR27" s="734" t="s">
        <v>1</v>
      </c>
      <c r="AS27" s="734" t="s">
        <v>1</v>
      </c>
      <c r="AT27" s="734" t="s">
        <v>1</v>
      </c>
      <c r="AU27" s="735" t="s">
        <v>196</v>
      </c>
      <c r="BD27" s="516" t="s">
        <v>443</v>
      </c>
      <c r="BE27" s="517"/>
      <c r="BF27" s="517"/>
      <c r="BG27" s="517"/>
      <c r="BH27" s="517"/>
      <c r="BI27" s="517"/>
    </row>
    <row r="28" spans="2:61" ht="19.5" thickTop="1"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G28" s="736" t="s">
        <v>667</v>
      </c>
      <c r="AH28" s="761">
        <v>100000</v>
      </c>
      <c r="AI28" s="737"/>
      <c r="AJ28" s="738"/>
      <c r="AK28" s="738"/>
      <c r="AL28" s="738"/>
      <c r="AM28" s="738"/>
      <c r="AN28" s="738"/>
      <c r="AO28" s="738"/>
      <c r="AP28" s="738"/>
      <c r="AQ28" s="738"/>
      <c r="AR28" s="738"/>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G29" s="46" t="s">
        <v>668</v>
      </c>
      <c r="AH29" s="739">
        <v>2</v>
      </c>
      <c r="AI29" s="738"/>
      <c r="AJ29" s="738"/>
      <c r="AK29" s="738"/>
      <c r="AL29" s="738"/>
      <c r="AM29" s="738"/>
      <c r="AN29" s="738"/>
      <c r="AO29" s="738"/>
      <c r="AP29" s="738"/>
      <c r="AQ29" s="738"/>
      <c r="AR29" s="738"/>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AG30" s="46" t="s">
        <v>669</v>
      </c>
      <c r="AH30" s="739">
        <v>21</v>
      </c>
      <c r="AI30" s="738"/>
      <c r="AJ30" s="739"/>
      <c r="AK30" s="739"/>
      <c r="AL30" s="739"/>
      <c r="AM30" s="739"/>
      <c r="AN30" s="739"/>
      <c r="AO30" s="739"/>
      <c r="AP30" s="738"/>
      <c r="AQ30" s="738"/>
      <c r="AR30" s="738"/>
      <c r="AS30" s="394"/>
      <c r="AT30" s="394"/>
      <c r="AU30" s="394"/>
      <c r="AV30" s="394"/>
      <c r="AW30" s="394"/>
      <c r="AX30" s="394"/>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AG31" s="736"/>
      <c r="AH31" s="740"/>
      <c r="AI31" s="737"/>
      <c r="AJ31" s="740"/>
      <c r="AK31" s="741"/>
      <c r="AL31" s="741"/>
      <c r="AM31" s="741"/>
      <c r="AN31" s="741"/>
      <c r="AO31" s="741"/>
      <c r="AP31" s="741"/>
      <c r="AQ31" s="741"/>
      <c r="AR31" s="741"/>
      <c r="AS31" s="721"/>
      <c r="AT31" s="721"/>
      <c r="AU31" s="721"/>
      <c r="AV31" s="721"/>
      <c r="AW31" s="721"/>
      <c r="AX31" s="721"/>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AG32" s="736"/>
      <c r="AH32" s="740"/>
      <c r="AI32" s="737"/>
      <c r="AJ32" s="742"/>
      <c r="AK32" s="737"/>
      <c r="AL32" s="737"/>
      <c r="AM32" s="737"/>
      <c r="AN32" s="737"/>
      <c r="AO32" s="737"/>
      <c r="AP32" s="737"/>
      <c r="AQ32" s="737"/>
      <c r="AR32" s="737"/>
      <c r="AS32" s="716"/>
      <c r="AT32" s="716"/>
      <c r="AU32" s="716"/>
      <c r="AV32" s="716"/>
      <c r="AW32" s="716"/>
      <c r="AX32" s="716"/>
      <c r="BD32" s="520"/>
      <c r="BE32" s="518" t="s">
        <v>450</v>
      </c>
      <c r="BF32" s="135" t="s">
        <v>451</v>
      </c>
      <c r="BH32" s="540">
        <v>0.05</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AG33" s="736"/>
      <c r="AH33" s="740"/>
      <c r="AI33" s="737"/>
      <c r="AJ33" s="737"/>
      <c r="AK33" s="743"/>
      <c r="AL33" s="743"/>
      <c r="AM33" s="743"/>
      <c r="AN33" s="743"/>
      <c r="AO33" s="743"/>
      <c r="AP33" s="743"/>
      <c r="AQ33" s="743"/>
      <c r="AR33" s="743"/>
      <c r="AS33" s="718"/>
      <c r="AT33" s="718"/>
      <c r="AU33" s="718"/>
      <c r="AV33" s="718"/>
      <c r="AW33" s="718"/>
      <c r="AX33" s="718"/>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AG34" s="736"/>
      <c r="AH34" s="740"/>
      <c r="AI34" s="737"/>
      <c r="AJ34" s="737"/>
      <c r="AK34" s="744"/>
      <c r="AL34" s="744"/>
      <c r="AM34" s="744"/>
      <c r="AN34" s="744"/>
      <c r="AO34" s="744"/>
      <c r="AP34" s="744"/>
      <c r="AQ34" s="744"/>
      <c r="AR34" s="744"/>
      <c r="AS34" s="722"/>
      <c r="AT34" s="722"/>
      <c r="AU34" s="722"/>
      <c r="AV34" s="722"/>
      <c r="AW34" s="722"/>
      <c r="AX34" s="722"/>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AG35" s="736"/>
      <c r="AH35" s="740"/>
      <c r="AI35" s="737"/>
      <c r="AJ35" s="745"/>
      <c r="AK35" s="745"/>
      <c r="AL35" s="745"/>
      <c r="AM35" s="745"/>
      <c r="AN35" s="745"/>
      <c r="AO35" s="745"/>
      <c r="AP35" s="745"/>
      <c r="AQ35" s="745"/>
      <c r="AR35" s="745"/>
      <c r="AS35" s="723"/>
      <c r="AT35" s="723"/>
      <c r="AU35" s="723"/>
      <c r="AV35" s="723"/>
      <c r="AW35" s="723"/>
      <c r="AX35" s="723"/>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AG36" s="736"/>
      <c r="AH36" s="740"/>
      <c r="AI36" s="737"/>
      <c r="AJ36" s="737"/>
      <c r="AK36" s="737"/>
      <c r="AL36" s="737"/>
      <c r="AM36" s="737"/>
      <c r="AN36" s="737"/>
      <c r="AO36" s="737"/>
      <c r="AP36" s="737"/>
      <c r="AQ36" s="737"/>
      <c r="AR36" s="737"/>
      <c r="AS36" s="716"/>
      <c r="AT36" s="716"/>
      <c r="AU36" s="716"/>
      <c r="AV36" s="716"/>
      <c r="AW36" s="716"/>
      <c r="AX36" s="716"/>
      <c r="BD36" s="520"/>
      <c r="BE36" s="518" t="s">
        <v>458</v>
      </c>
      <c r="BF36" s="135" t="s">
        <v>459</v>
      </c>
      <c r="BH36" s="542">
        <v>21</v>
      </c>
      <c r="BI36" s="2"/>
    </row>
    <row r="37" spans="2:61" ht="27"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AG37" s="736"/>
      <c r="AH37" s="740"/>
      <c r="AI37" s="737"/>
      <c r="AJ37" s="742"/>
      <c r="AK37" s="737"/>
      <c r="AL37" s="737"/>
      <c r="AM37" s="737"/>
      <c r="AN37" s="737"/>
      <c r="AO37" s="737"/>
      <c r="AP37" s="737"/>
      <c r="AQ37" s="737"/>
      <c r="AR37" s="737"/>
      <c r="AS37" s="716"/>
      <c r="AT37" s="716"/>
      <c r="AU37" s="716"/>
      <c r="AV37" s="716"/>
      <c r="AW37" s="716"/>
      <c r="AX37" s="716"/>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AG38" s="736"/>
      <c r="AH38" s="740"/>
      <c r="AI38" s="737"/>
      <c r="AJ38" s="737"/>
      <c r="AK38" s="746"/>
      <c r="AL38" s="746"/>
      <c r="AM38" s="746"/>
      <c r="AN38" s="746"/>
      <c r="AO38" s="746"/>
      <c r="AP38" s="746"/>
      <c r="AQ38" s="746"/>
      <c r="AR38" s="746"/>
      <c r="AS38" s="724"/>
      <c r="AT38" s="724"/>
      <c r="AU38" s="724"/>
      <c r="AV38" s="724"/>
      <c r="AW38" s="724"/>
      <c r="AX38" s="724"/>
      <c r="BD38" s="5"/>
      <c r="BE38" s="523" t="s">
        <v>463</v>
      </c>
      <c r="BF38" s="524" t="s">
        <v>464</v>
      </c>
      <c r="BG38" s="1"/>
      <c r="BH38" s="543">
        <f>+(BH29/BH36)</f>
        <v>0</v>
      </c>
      <c r="BI38" s="527" t="s">
        <v>462</v>
      </c>
    </row>
    <row r="39" spans="2:61" ht="15.75">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AG39" s="736"/>
      <c r="AH39" s="740"/>
      <c r="AI39" s="737"/>
      <c r="AJ39" s="737"/>
      <c r="AK39" s="747"/>
      <c r="AL39" s="747"/>
      <c r="AM39" s="747"/>
      <c r="AN39" s="747"/>
      <c r="AO39" s="747"/>
      <c r="AP39" s="747"/>
      <c r="AQ39" s="747"/>
      <c r="AR39" s="747"/>
      <c r="AS39" s="725"/>
      <c r="AT39" s="725"/>
      <c r="AU39" s="725"/>
      <c r="AV39" s="725"/>
      <c r="AW39" s="725"/>
      <c r="AX39" s="725"/>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AG40" s="736"/>
      <c r="AH40" s="740"/>
      <c r="AI40" s="737"/>
      <c r="AJ40" s="748"/>
      <c r="AK40" s="749"/>
      <c r="AL40" s="749"/>
      <c r="AM40" s="749"/>
      <c r="AN40" s="749"/>
      <c r="AO40" s="749"/>
      <c r="AP40" s="749"/>
      <c r="AQ40" s="749"/>
      <c r="AR40" s="749"/>
      <c r="AS40" s="726"/>
      <c r="AT40" s="726"/>
      <c r="AU40" s="726"/>
      <c r="AV40" s="726"/>
      <c r="AW40" s="726"/>
      <c r="AX40" s="726"/>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AG41" s="736"/>
      <c r="AH41" s="740"/>
      <c r="AI41" s="737"/>
      <c r="AJ41" s="748"/>
      <c r="AK41" s="750"/>
      <c r="AL41" s="750"/>
      <c r="AM41" s="750"/>
      <c r="AN41" s="750"/>
      <c r="AO41" s="750"/>
      <c r="AP41" s="750"/>
      <c r="AQ41" s="750"/>
      <c r="AR41" s="750"/>
      <c r="AS41" s="727"/>
      <c r="AT41" s="727"/>
      <c r="AU41" s="727"/>
      <c r="AV41" s="727"/>
      <c r="AW41" s="727"/>
      <c r="AX41" s="727"/>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AG42" s="736"/>
      <c r="AH42" s="740"/>
      <c r="AI42" s="737"/>
      <c r="AJ42" s="748"/>
      <c r="AK42" s="750"/>
      <c r="AL42" s="750"/>
      <c r="AM42" s="750"/>
      <c r="AN42" s="750"/>
      <c r="AO42" s="750"/>
      <c r="AP42" s="750"/>
      <c r="AQ42" s="750"/>
      <c r="AR42" s="750"/>
      <c r="AS42" s="727"/>
      <c r="AT42" s="727"/>
      <c r="AU42" s="727"/>
      <c r="AV42" s="727"/>
      <c r="AW42" s="727"/>
      <c r="AX42" s="727"/>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AG43" s="736"/>
      <c r="AH43" s="740"/>
      <c r="AI43" s="737"/>
      <c r="AJ43" s="748"/>
      <c r="AK43" s="750"/>
      <c r="AL43" s="750"/>
      <c r="AM43" s="750"/>
      <c r="AN43" s="750"/>
      <c r="AO43" s="750"/>
      <c r="AP43" s="750"/>
      <c r="AQ43" s="750"/>
      <c r="AR43" s="750"/>
      <c r="AS43" s="727"/>
      <c r="AT43" s="727"/>
      <c r="AU43" s="727"/>
      <c r="AV43" s="727"/>
      <c r="AW43" s="727"/>
      <c r="AX43" s="727"/>
      <c r="BD43" s="3"/>
      <c r="BF43" s="135" t="s">
        <v>466</v>
      </c>
      <c r="BH43" s="530">
        <v>80</v>
      </c>
      <c r="BI43" s="2"/>
    </row>
    <row r="44" spans="2:61" ht="15.75">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AG44" s="736"/>
      <c r="AH44" s="740"/>
      <c r="AI44" s="737"/>
      <c r="AJ44" s="748"/>
      <c r="AK44" s="751"/>
      <c r="AL44" s="751"/>
      <c r="AM44" s="751"/>
      <c r="AN44" s="751"/>
      <c r="AO44" s="751"/>
      <c r="AP44" s="751"/>
      <c r="AQ44" s="751"/>
      <c r="AR44" s="751"/>
      <c r="AS44" s="728"/>
      <c r="AT44" s="728"/>
      <c r="AU44" s="728"/>
      <c r="AV44" s="728"/>
      <c r="AW44" s="728"/>
      <c r="AX44" s="728"/>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AG45" s="736"/>
      <c r="AH45" s="740"/>
      <c r="AI45" s="737"/>
      <c r="AJ45" s="742"/>
      <c r="AK45" s="737"/>
      <c r="AL45" s="737"/>
      <c r="AM45" s="737"/>
      <c r="AN45" s="737"/>
      <c r="AO45" s="737"/>
      <c r="AP45" s="737"/>
      <c r="AQ45" s="737"/>
      <c r="AR45" s="737"/>
      <c r="AS45" s="716"/>
      <c r="AT45" s="716"/>
      <c r="AU45" s="716"/>
      <c r="AV45" s="716"/>
      <c r="AW45" s="716"/>
      <c r="AX45" s="716"/>
      <c r="BD45" s="5"/>
      <c r="BE45" s="1"/>
      <c r="BF45" s="524" t="s">
        <v>467</v>
      </c>
      <c r="BG45" s="1"/>
      <c r="BH45" s="531">
        <f>+($BH$42*$BH$43)</f>
        <v>0</v>
      </c>
      <c r="BI45" s="6"/>
    </row>
    <row r="46" spans="2:61" ht="15.75">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c r="AG46" s="736"/>
      <c r="AH46" s="740"/>
      <c r="AI46" s="737"/>
      <c r="AJ46" s="742"/>
      <c r="AK46" s="752"/>
      <c r="AL46" s="752"/>
      <c r="AM46" s="752"/>
      <c r="AN46" s="752"/>
      <c r="AO46" s="752"/>
      <c r="AP46" s="752"/>
      <c r="AQ46" s="752"/>
      <c r="AR46" s="752"/>
      <c r="AS46" s="729"/>
      <c r="AT46" s="729"/>
      <c r="AU46" s="729"/>
      <c r="AV46" s="729"/>
      <c r="AW46" s="729"/>
      <c r="AX46" s="729"/>
    </row>
    <row r="47" spans="2:61" ht="15.75">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c r="AG47" s="736"/>
      <c r="AH47" s="740"/>
      <c r="AI47" s="737"/>
      <c r="AJ47" s="742"/>
      <c r="AK47" s="745"/>
      <c r="AL47" s="737"/>
      <c r="AM47" s="737"/>
      <c r="AN47" s="737"/>
      <c r="AO47" s="737"/>
      <c r="AP47" s="737"/>
      <c r="AQ47" s="737"/>
      <c r="AR47" s="737"/>
      <c r="AS47" s="716"/>
      <c r="AT47" s="716"/>
      <c r="AU47" s="716"/>
      <c r="AV47" s="716"/>
      <c r="AW47" s="716"/>
      <c r="AX47" s="716"/>
    </row>
    <row r="48" spans="2:61" ht="15.75">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c r="AG48" s="736"/>
      <c r="AH48" s="740"/>
      <c r="AI48" s="737"/>
      <c r="AJ48" s="742"/>
      <c r="AK48" s="753"/>
      <c r="AL48" s="736"/>
      <c r="AM48" s="736"/>
      <c r="AN48" s="736"/>
      <c r="AO48" s="736"/>
      <c r="AP48" s="736"/>
      <c r="AQ48" s="736"/>
      <c r="AR48" s="736"/>
      <c r="AS48" s="715"/>
      <c r="AT48" s="715"/>
      <c r="AU48" s="715"/>
      <c r="AV48" s="715"/>
      <c r="AW48" s="715"/>
      <c r="AX48" s="715"/>
    </row>
    <row r="49" spans="2:50" ht="15.75">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c r="AG49" s="736"/>
      <c r="AH49" s="740"/>
      <c r="AI49" s="737"/>
      <c r="AJ49" s="748"/>
      <c r="AK49" s="747"/>
      <c r="AL49" s="747"/>
      <c r="AM49" s="747"/>
      <c r="AN49" s="747"/>
      <c r="AO49" s="747"/>
      <c r="AP49" s="747"/>
      <c r="AQ49" s="747"/>
      <c r="AR49" s="747"/>
      <c r="AS49" s="725"/>
      <c r="AT49" s="725"/>
      <c r="AU49" s="725"/>
      <c r="AV49" s="725"/>
      <c r="AW49" s="725"/>
      <c r="AX49" s="725"/>
    </row>
    <row r="50" spans="2:50" ht="15.75">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c r="AG50" s="736"/>
      <c r="AH50" s="740"/>
      <c r="AI50" s="737"/>
      <c r="AJ50" s="742"/>
      <c r="AK50" s="737"/>
      <c r="AL50" s="737"/>
      <c r="AM50" s="737"/>
      <c r="AN50" s="737"/>
      <c r="AO50" s="737"/>
      <c r="AP50" s="737"/>
      <c r="AQ50" s="737"/>
      <c r="AR50" s="737"/>
      <c r="AS50" s="716"/>
      <c r="AT50" s="716"/>
      <c r="AU50" s="716"/>
      <c r="AV50" s="716"/>
      <c r="AW50" s="716"/>
      <c r="AX50" s="716"/>
    </row>
    <row r="51" spans="2:50" ht="15.75">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c r="AG51" s="736"/>
      <c r="AH51" s="740"/>
      <c r="AI51" s="737"/>
      <c r="AJ51" s="742"/>
      <c r="AK51" s="737"/>
      <c r="AL51" s="737"/>
      <c r="AM51" s="737"/>
      <c r="AN51" s="737"/>
      <c r="AO51" s="737"/>
      <c r="AP51" s="737"/>
      <c r="AQ51" s="737"/>
      <c r="AR51" s="737"/>
      <c r="AS51" s="716"/>
      <c r="AT51" s="716"/>
      <c r="AU51" s="716"/>
      <c r="AV51" s="716"/>
      <c r="AW51" s="716"/>
      <c r="AX51" s="716"/>
    </row>
    <row r="52" spans="2:50" ht="15.75">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c r="AG52" s="736"/>
      <c r="AH52" s="740"/>
      <c r="AI52" s="737"/>
      <c r="AJ52" s="742"/>
      <c r="AK52" s="737"/>
      <c r="AL52" s="737"/>
      <c r="AM52" s="737"/>
      <c r="AN52" s="737"/>
      <c r="AO52" s="737"/>
      <c r="AP52" s="737"/>
      <c r="AQ52" s="737"/>
      <c r="AR52" s="737"/>
      <c r="AS52" s="716"/>
      <c r="AT52" s="716"/>
      <c r="AU52" s="716"/>
      <c r="AV52" s="716"/>
      <c r="AW52" s="716"/>
      <c r="AX52" s="716"/>
    </row>
    <row r="53" spans="2:50" ht="15.75">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c r="AG53" s="736"/>
      <c r="AH53" s="740"/>
      <c r="AI53" s="737"/>
      <c r="AJ53" s="742"/>
      <c r="AK53" s="754"/>
      <c r="AL53" s="754"/>
      <c r="AM53" s="754"/>
      <c r="AN53" s="754"/>
      <c r="AO53" s="754"/>
      <c r="AP53" s="754"/>
      <c r="AQ53" s="754"/>
      <c r="AR53" s="754"/>
      <c r="AS53" s="717"/>
      <c r="AT53" s="717"/>
      <c r="AU53" s="717"/>
      <c r="AV53" s="717"/>
      <c r="AW53" s="717"/>
      <c r="AX53" s="717"/>
    </row>
    <row r="54" spans="2:50" ht="15.75">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c r="AG54" s="736"/>
      <c r="AH54" s="740"/>
      <c r="AI54" s="737"/>
      <c r="AJ54" s="742"/>
      <c r="AK54" s="743"/>
      <c r="AL54" s="743"/>
      <c r="AM54" s="743"/>
      <c r="AN54" s="743"/>
      <c r="AO54" s="743"/>
      <c r="AP54" s="743"/>
      <c r="AQ54" s="743"/>
      <c r="AR54" s="743"/>
      <c r="AS54" s="718"/>
      <c r="AT54" s="718"/>
      <c r="AU54" s="718"/>
      <c r="AV54" s="718"/>
      <c r="AW54" s="718"/>
      <c r="AX54" s="718"/>
    </row>
    <row r="55" spans="2:50" ht="15.75">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c r="AG55" s="736"/>
      <c r="AH55" s="737"/>
      <c r="AI55" s="737"/>
      <c r="AJ55" s="743"/>
      <c r="AK55" s="743"/>
      <c r="AL55" s="743"/>
      <c r="AM55" s="743"/>
      <c r="AN55" s="743"/>
      <c r="AO55" s="743"/>
      <c r="AP55" s="743"/>
      <c r="AQ55" s="743"/>
      <c r="AR55" s="743"/>
      <c r="AS55" s="718"/>
      <c r="AT55" s="718"/>
      <c r="AU55" s="718"/>
      <c r="AV55" s="718"/>
      <c r="AW55" s="718"/>
      <c r="AX55" s="718"/>
    </row>
    <row r="56" spans="2:50" ht="15.75">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c r="AG56" s="736"/>
      <c r="AH56" s="737"/>
      <c r="AI56" s="737"/>
      <c r="AJ56" s="745"/>
      <c r="AK56" s="743"/>
      <c r="AL56" s="743"/>
      <c r="AM56" s="743"/>
      <c r="AN56" s="743"/>
      <c r="AO56" s="743"/>
      <c r="AP56" s="743"/>
      <c r="AQ56" s="743"/>
      <c r="AR56" s="743"/>
      <c r="AS56" s="718"/>
      <c r="AT56" s="718"/>
      <c r="AU56" s="718"/>
      <c r="AV56" s="718"/>
      <c r="AW56" s="718"/>
      <c r="AX56" s="718"/>
    </row>
    <row r="57" spans="2:50" ht="15.75">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c r="AG57" s="736"/>
      <c r="AH57" s="736"/>
      <c r="AI57" s="737"/>
      <c r="AJ57" s="755"/>
      <c r="AK57" s="755"/>
      <c r="AL57" s="755"/>
      <c r="AM57" s="755"/>
      <c r="AN57" s="755"/>
      <c r="AO57" s="755"/>
      <c r="AP57" s="755"/>
      <c r="AQ57" s="755"/>
      <c r="AR57" s="755"/>
      <c r="AS57" s="719"/>
      <c r="AT57" s="719"/>
      <c r="AU57" s="719"/>
      <c r="AV57" s="719"/>
      <c r="AW57" s="719"/>
      <c r="AX57" s="719"/>
    </row>
    <row r="58" spans="2:50" ht="15.75">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c r="AG58" s="736"/>
      <c r="AH58" s="736"/>
      <c r="AI58" s="737"/>
      <c r="AJ58" s="745"/>
      <c r="AK58" s="745"/>
      <c r="AL58" s="745"/>
      <c r="AM58" s="745"/>
      <c r="AN58" s="745"/>
      <c r="AO58" s="745"/>
      <c r="AP58" s="745"/>
      <c r="AQ58" s="745"/>
      <c r="AR58" s="745"/>
      <c r="AS58" s="723"/>
      <c r="AT58" s="723"/>
      <c r="AU58" s="723"/>
      <c r="AV58" s="723"/>
      <c r="AW58" s="723"/>
      <c r="AX58" s="723"/>
    </row>
    <row r="59" spans="2:50" ht="15.75">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c r="AG59" s="736"/>
      <c r="AH59" s="736"/>
      <c r="AI59" s="737"/>
      <c r="AJ59" s="756"/>
      <c r="AK59" s="757"/>
      <c r="AL59" s="757"/>
      <c r="AM59" s="757"/>
      <c r="AN59" s="757"/>
      <c r="AO59" s="757"/>
      <c r="AP59" s="757"/>
      <c r="AQ59" s="757"/>
      <c r="AR59" s="757"/>
      <c r="AS59" s="720"/>
      <c r="AT59" s="720"/>
      <c r="AU59" s="720"/>
      <c r="AV59" s="720"/>
      <c r="AW59" s="720"/>
      <c r="AX59" s="720"/>
    </row>
    <row r="60" spans="2:50" ht="15.75">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c r="AG60" s="736"/>
      <c r="AH60" s="736"/>
      <c r="AI60" s="745"/>
      <c r="AJ60" s="757"/>
      <c r="AK60" s="758"/>
      <c r="AL60" s="758"/>
      <c r="AM60" s="758"/>
      <c r="AN60" s="758"/>
      <c r="AO60" s="758"/>
      <c r="AP60" s="758"/>
      <c r="AQ60" s="758"/>
      <c r="AR60" s="758"/>
      <c r="AS60" s="730"/>
      <c r="AT60" s="730"/>
      <c r="AU60" s="730"/>
      <c r="AV60" s="730"/>
      <c r="AW60" s="730"/>
      <c r="AX60" s="730"/>
    </row>
    <row r="61" spans="2:50" ht="15.75">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c r="AG61" s="736"/>
      <c r="AH61" s="759"/>
      <c r="AI61" s="737"/>
      <c r="AJ61" s="760"/>
      <c r="AK61" s="737"/>
      <c r="AL61" s="737"/>
      <c r="AM61" s="737"/>
      <c r="AN61" s="737"/>
      <c r="AO61" s="737"/>
      <c r="AP61" s="737"/>
      <c r="AQ61" s="737"/>
      <c r="AR61" s="737"/>
      <c r="AS61" s="716"/>
      <c r="AT61" s="716"/>
      <c r="AU61" s="716"/>
      <c r="AV61" s="716"/>
      <c r="AW61" s="716"/>
      <c r="AX61" s="716"/>
    </row>
    <row r="62" spans="2:50">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c r="AG62" s="737"/>
      <c r="AH62" s="737"/>
      <c r="AI62" s="737"/>
      <c r="AJ62" s="737"/>
      <c r="AK62" s="737"/>
      <c r="AL62" s="737"/>
      <c r="AM62" s="737"/>
      <c r="AN62" s="737"/>
      <c r="AO62" s="737"/>
      <c r="AP62" s="737"/>
      <c r="AQ62" s="737"/>
      <c r="AR62" s="737"/>
      <c r="AS62" s="716"/>
      <c r="AT62" s="716"/>
      <c r="AU62" s="716"/>
      <c r="AV62" s="716"/>
      <c r="AW62" s="716"/>
      <c r="AX62" s="716"/>
    </row>
    <row r="63" spans="2:50">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c r="AG63" s="737"/>
      <c r="AH63" s="737"/>
      <c r="AI63" s="737"/>
      <c r="AJ63" s="737"/>
      <c r="AK63" s="737"/>
      <c r="AL63" s="737"/>
      <c r="AM63" s="737"/>
      <c r="AN63" s="737"/>
      <c r="AO63" s="737"/>
      <c r="AP63" s="737"/>
      <c r="AQ63" s="737"/>
      <c r="AR63" s="737"/>
      <c r="AS63" s="716"/>
      <c r="AT63" s="716"/>
      <c r="AU63" s="716"/>
      <c r="AV63" s="716"/>
      <c r="AW63" s="716"/>
      <c r="AX63" s="716"/>
    </row>
    <row r="64" spans="2:50" ht="15.75">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c r="AG64" s="736"/>
      <c r="AH64" s="737"/>
      <c r="AI64" s="737"/>
      <c r="AJ64" s="737"/>
      <c r="AK64" s="737"/>
      <c r="AL64" s="737"/>
      <c r="AM64" s="737"/>
      <c r="AN64" s="737"/>
      <c r="AO64" s="737"/>
      <c r="AP64" s="737"/>
      <c r="AQ64" s="737"/>
      <c r="AR64" s="737"/>
      <c r="AS64" s="716"/>
      <c r="AT64" s="716"/>
      <c r="AU64" s="716"/>
      <c r="AV64" s="716"/>
      <c r="AW64" s="716"/>
      <c r="AX64" s="716"/>
    </row>
    <row r="65" spans="2:50" ht="15.75">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c r="AG65" s="736"/>
      <c r="AH65" s="737"/>
      <c r="AI65" s="737"/>
      <c r="AJ65" s="737"/>
      <c r="AK65" s="737"/>
      <c r="AL65" s="737"/>
      <c r="AM65" s="737"/>
      <c r="AN65" s="737"/>
      <c r="AO65" s="737"/>
      <c r="AP65" s="737"/>
      <c r="AQ65" s="737"/>
      <c r="AR65" s="737"/>
      <c r="AS65" s="716"/>
      <c r="AT65" s="716"/>
      <c r="AU65" s="716"/>
      <c r="AV65" s="716"/>
      <c r="AW65" s="716"/>
      <c r="AX65" s="716"/>
    </row>
    <row r="66" spans="2:50">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c r="AG66" s="738"/>
      <c r="AH66" s="738"/>
      <c r="AI66" s="738"/>
      <c r="AJ66" s="738"/>
      <c r="AK66" s="738"/>
      <c r="AL66" s="738"/>
      <c r="AM66" s="738"/>
      <c r="AN66" s="738"/>
      <c r="AO66" s="738"/>
      <c r="AP66" s="738"/>
      <c r="AQ66" s="738"/>
      <c r="AR66" s="738"/>
    </row>
    <row r="67" spans="2:50">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c r="AG67" s="738"/>
      <c r="AH67" s="738"/>
      <c r="AI67" s="738"/>
      <c r="AJ67" s="738"/>
      <c r="AK67" s="738"/>
      <c r="AL67" s="738"/>
      <c r="AM67" s="738"/>
      <c r="AN67" s="738"/>
      <c r="AO67" s="738"/>
      <c r="AP67" s="738"/>
      <c r="AQ67" s="738"/>
      <c r="AR67" s="738"/>
    </row>
    <row r="68" spans="2:50">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c r="AG68" s="738"/>
      <c r="AH68" s="738"/>
      <c r="AI68" s="738"/>
      <c r="AJ68" s="738"/>
      <c r="AK68" s="738"/>
      <c r="AL68" s="738"/>
      <c r="AM68" s="738"/>
      <c r="AN68" s="738"/>
      <c r="AO68" s="738"/>
      <c r="AP68" s="738"/>
      <c r="AQ68" s="738"/>
      <c r="AR68" s="738"/>
    </row>
    <row r="69" spans="2:50">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c r="AG69" s="738"/>
      <c r="AH69" s="738"/>
      <c r="AI69" s="738"/>
      <c r="AJ69" s="738"/>
      <c r="AK69" s="738"/>
      <c r="AL69" s="738"/>
      <c r="AM69" s="738"/>
      <c r="AN69" s="738"/>
      <c r="AO69" s="738"/>
      <c r="AP69" s="738"/>
      <c r="AQ69" s="738"/>
      <c r="AR69" s="738"/>
    </row>
    <row r="70" spans="2:50">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c r="AG70" s="738"/>
      <c r="AH70" s="738"/>
      <c r="AI70" s="738"/>
      <c r="AJ70" s="738"/>
      <c r="AK70" s="738"/>
      <c r="AL70" s="738"/>
      <c r="AM70" s="738"/>
      <c r="AN70" s="738"/>
      <c r="AO70" s="738"/>
      <c r="AP70" s="738"/>
      <c r="AQ70" s="738"/>
      <c r="AR70" s="738"/>
    </row>
    <row r="71" spans="2:50">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c r="AG71" s="738"/>
      <c r="AH71" s="738"/>
      <c r="AI71" s="738"/>
      <c r="AJ71" s="738"/>
      <c r="AK71" s="738"/>
      <c r="AL71" s="738"/>
      <c r="AM71" s="738"/>
      <c r="AN71" s="738"/>
      <c r="AO71" s="738"/>
      <c r="AP71" s="738"/>
      <c r="AQ71" s="738"/>
      <c r="AR71" s="738"/>
    </row>
    <row r="72" spans="2:50">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c r="AG72" s="738"/>
      <c r="AH72" s="738"/>
      <c r="AI72" s="738"/>
      <c r="AJ72" s="738"/>
      <c r="AK72" s="738"/>
      <c r="AL72" s="738"/>
      <c r="AM72" s="738"/>
      <c r="AN72" s="738"/>
      <c r="AO72" s="738"/>
      <c r="AP72" s="738"/>
      <c r="AQ72" s="738"/>
      <c r="AR72" s="738"/>
    </row>
    <row r="73" spans="2:50">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c r="AG73" s="738"/>
      <c r="AH73" s="738"/>
      <c r="AI73" s="738"/>
      <c r="AJ73" s="738"/>
      <c r="AK73" s="738"/>
      <c r="AL73" s="738"/>
      <c r="AM73" s="738"/>
      <c r="AN73" s="738"/>
      <c r="AO73" s="738"/>
      <c r="AP73" s="738"/>
      <c r="AQ73" s="738"/>
      <c r="AR73" s="738"/>
    </row>
    <row r="74" spans="2:50">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c r="AG74" s="738"/>
      <c r="AH74" s="738"/>
      <c r="AI74" s="738"/>
      <c r="AJ74" s="738"/>
      <c r="AK74" s="738"/>
      <c r="AL74" s="738"/>
      <c r="AM74" s="738"/>
      <c r="AN74" s="738"/>
      <c r="AO74" s="738"/>
      <c r="AP74" s="738"/>
      <c r="AQ74" s="738"/>
      <c r="AR74" s="738"/>
    </row>
    <row r="75" spans="2:50">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c r="AG75" s="738"/>
      <c r="AH75" s="738"/>
      <c r="AI75" s="738"/>
      <c r="AJ75" s="738"/>
      <c r="AK75" s="738"/>
      <c r="AL75" s="738"/>
      <c r="AM75" s="738"/>
      <c r="AN75" s="738"/>
      <c r="AO75" s="738"/>
      <c r="AP75" s="738"/>
      <c r="AQ75" s="738"/>
      <c r="AR75" s="738"/>
    </row>
    <row r="76" spans="2:50">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c r="AG76" s="738"/>
      <c r="AH76" s="738"/>
      <c r="AI76" s="738"/>
      <c r="AJ76" s="738"/>
      <c r="AK76" s="738"/>
      <c r="AL76" s="738"/>
      <c r="AM76" s="738"/>
      <c r="AN76" s="738"/>
      <c r="AO76" s="738"/>
      <c r="AP76" s="738"/>
      <c r="AQ76" s="738"/>
      <c r="AR76" s="738"/>
    </row>
    <row r="77" spans="2:50">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c r="AG77" s="738"/>
      <c r="AH77" s="738"/>
      <c r="AI77" s="738"/>
      <c r="AJ77" s="738"/>
      <c r="AK77" s="738"/>
      <c r="AL77" s="738"/>
      <c r="AM77" s="738"/>
      <c r="AN77" s="738"/>
      <c r="AO77" s="738"/>
      <c r="AP77" s="738"/>
      <c r="AQ77" s="738"/>
      <c r="AR77" s="738"/>
    </row>
    <row r="78" spans="2:50">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c r="AG78" s="738"/>
      <c r="AH78" s="738"/>
      <c r="AI78" s="738"/>
      <c r="AJ78" s="738"/>
      <c r="AK78" s="738"/>
      <c r="AL78" s="738"/>
      <c r="AM78" s="738"/>
      <c r="AN78" s="738"/>
      <c r="AO78" s="738"/>
      <c r="AP78" s="738"/>
      <c r="AQ78" s="738"/>
      <c r="AR78" s="738"/>
    </row>
    <row r="79" spans="2:50">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c r="AG79" s="738"/>
      <c r="AH79" s="738"/>
      <c r="AI79" s="738"/>
      <c r="AJ79" s="738"/>
      <c r="AK79" s="738"/>
      <c r="AL79" s="738"/>
      <c r="AM79" s="738"/>
      <c r="AN79" s="738"/>
      <c r="AO79" s="738"/>
      <c r="AP79" s="738"/>
      <c r="AQ79" s="738"/>
      <c r="AR79" s="738"/>
    </row>
    <row r="80" spans="2:50">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c r="AG80" s="738"/>
      <c r="AH80" s="738"/>
      <c r="AI80" s="738"/>
      <c r="AJ80" s="738"/>
      <c r="AK80" s="738"/>
      <c r="AL80" s="738"/>
      <c r="AM80" s="738"/>
      <c r="AN80" s="738"/>
      <c r="AO80" s="738"/>
      <c r="AP80" s="738"/>
      <c r="AQ80" s="738"/>
      <c r="AR80" s="738"/>
    </row>
    <row r="81" spans="2:44">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c r="AG81" s="738"/>
      <c r="AH81" s="738"/>
      <c r="AI81" s="738"/>
      <c r="AJ81" s="738"/>
      <c r="AK81" s="738"/>
      <c r="AL81" s="738"/>
      <c r="AM81" s="738"/>
      <c r="AN81" s="738"/>
      <c r="AO81" s="738"/>
      <c r="AP81" s="738"/>
      <c r="AQ81" s="738"/>
      <c r="AR81" s="738"/>
    </row>
    <row r="82" spans="2:44">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c r="AG82" s="738"/>
      <c r="AH82" s="738"/>
      <c r="AI82" s="738"/>
      <c r="AJ82" s="738"/>
      <c r="AK82" s="738"/>
      <c r="AL82" s="738"/>
      <c r="AM82" s="738"/>
      <c r="AN82" s="738"/>
      <c r="AO82" s="738"/>
      <c r="AP82" s="738"/>
      <c r="AQ82" s="738"/>
      <c r="AR82" s="738"/>
    </row>
    <row r="83" spans="2:44">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c r="AG83" s="738"/>
      <c r="AH83" s="738"/>
      <c r="AI83" s="738"/>
      <c r="AJ83" s="738"/>
      <c r="AK83" s="738"/>
      <c r="AL83" s="738"/>
      <c r="AM83" s="738"/>
      <c r="AN83" s="738"/>
      <c r="AO83" s="738"/>
      <c r="AP83" s="738"/>
      <c r="AQ83" s="738"/>
      <c r="AR83" s="738"/>
    </row>
    <row r="84" spans="2:44">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c r="AG84" s="738"/>
      <c r="AH84" s="738"/>
      <c r="AI84" s="738"/>
      <c r="AJ84" s="738"/>
      <c r="AK84" s="738"/>
      <c r="AL84" s="738"/>
      <c r="AM84" s="738"/>
      <c r="AN84" s="738"/>
      <c r="AO84" s="738"/>
      <c r="AP84" s="738"/>
      <c r="AQ84" s="738"/>
      <c r="AR84" s="738"/>
    </row>
    <row r="85" spans="2:44">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c r="AG85" s="738"/>
      <c r="AH85" s="738"/>
      <c r="AI85" s="738"/>
      <c r="AJ85" s="738"/>
      <c r="AK85" s="738"/>
      <c r="AL85" s="738"/>
      <c r="AM85" s="738"/>
      <c r="AN85" s="738"/>
      <c r="AO85" s="738"/>
      <c r="AP85" s="738"/>
      <c r="AQ85" s="738"/>
      <c r="AR85" s="738"/>
    </row>
    <row r="86" spans="2:44">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c r="AG86" s="738"/>
      <c r="AH86" s="738"/>
      <c r="AI86" s="738"/>
      <c r="AJ86" s="738"/>
      <c r="AK86" s="738"/>
      <c r="AL86" s="738"/>
      <c r="AM86" s="738"/>
      <c r="AN86" s="738"/>
      <c r="AO86" s="738"/>
      <c r="AP86" s="738"/>
      <c r="AQ86" s="738"/>
      <c r="AR86" s="738"/>
    </row>
    <row r="87" spans="2:44">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44">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44">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44">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44">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44">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44">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44">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44">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44">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pageSetup orientation="portrait" horizontalDpi="4294967293"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BI135"/>
  <sheetViews>
    <sheetView zoomScaleNormal="100" workbookViewId="0"/>
  </sheetViews>
  <sheetFormatPr defaultRowHeight="12.75"/>
  <cols>
    <col min="1" max="1" width="3.85546875" customWidth="1"/>
    <col min="3" max="3" width="49.42578125" customWidth="1"/>
    <col min="33" max="33" width="30.7109375" customWidth="1"/>
    <col min="34" max="34" width="14.5703125" customWidth="1"/>
    <col min="35" max="35" width="12.5703125" customWidth="1"/>
    <col min="36" max="36" width="14" customWidth="1"/>
    <col min="37" max="37" width="14.140625" customWidth="1"/>
    <col min="38" max="38" width="10.85546875" customWidth="1"/>
    <col min="39" max="39" width="11.28515625" customWidth="1"/>
    <col min="40" max="40" width="14.7109375" customWidth="1"/>
    <col min="41" max="41" width="13" customWidth="1"/>
    <col min="42" max="42" width="14.140625" customWidth="1"/>
    <col min="43" max="43" width="14" customWidth="1"/>
    <col min="44" max="44" width="12.140625" customWidth="1"/>
    <col min="45" max="45" width="12" customWidth="1"/>
    <col min="46" max="46" width="11.28515625" customWidth="1"/>
    <col min="47" max="47" width="12.140625" customWidth="1"/>
    <col min="52" max="52" width="49.28515625" customWidth="1"/>
    <col min="53" max="53" width="18.140625" customWidth="1"/>
    <col min="54" max="54" width="9.28515625" bestFit="1" customWidth="1"/>
    <col min="58" max="58" width="61.42578125" bestFit="1" customWidth="1"/>
    <col min="60" max="60" width="18"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191">
        <f>'Set Seasonal Sales Curves'!$N$32</f>
        <v>0</v>
      </c>
      <c r="G3" s="99"/>
      <c r="H3" s="191">
        <f>'Set Seasonal Sales Curves'!$N$42</f>
        <v>0</v>
      </c>
      <c r="I3" s="99"/>
      <c r="J3" s="191">
        <f>'Set Seasonal Sales Curves'!$N$52</f>
        <v>0</v>
      </c>
      <c r="K3" s="99"/>
      <c r="L3" s="191">
        <f>'Set Seasonal Sales Curves'!$N$62</f>
        <v>0</v>
      </c>
      <c r="M3" s="99"/>
      <c r="N3" s="191">
        <f>'Set Seasonal Sales Curves'!$N$73</f>
        <v>0.08</v>
      </c>
      <c r="O3" s="99"/>
      <c r="P3" s="191">
        <f>'Set Seasonal Sales Curves'!$N$83</f>
        <v>0</v>
      </c>
      <c r="Q3" s="99"/>
      <c r="R3" s="191">
        <f>'Set Seasonal Sales Curves'!$N$93</f>
        <v>0</v>
      </c>
      <c r="S3" s="99"/>
      <c r="T3" s="191">
        <f>'Set Seasonal Sales Curves'!$N$103</f>
        <v>0</v>
      </c>
      <c r="U3" s="99"/>
      <c r="V3" s="191">
        <f>'Set Seasonal Sales Curves'!$N$113</f>
        <v>0</v>
      </c>
      <c r="W3" s="99"/>
      <c r="X3" s="191">
        <f>'Set Seasonal Sales Curves'!$N$123</f>
        <v>0</v>
      </c>
      <c r="Y3" s="99"/>
      <c r="Z3" s="191">
        <f>'Set Seasonal Sales Curves'!$N$133</f>
        <v>0</v>
      </c>
      <c r="AA3" s="99"/>
      <c r="AB3" s="437">
        <f>'Set Seasonal Sales Curves'!$N$143</f>
        <v>0</v>
      </c>
      <c r="AC3" s="99"/>
      <c r="AD3" s="437">
        <f>'Set Seasonal Sales Curves'!$N$153</f>
        <v>0</v>
      </c>
      <c r="AE3" s="99"/>
    </row>
    <row r="4" spans="3:61" ht="30.75" thickBot="1">
      <c r="C4" s="190" t="s">
        <v>395</v>
      </c>
      <c r="D4" s="161"/>
      <c r="G4" s="99"/>
      <c r="I4" s="99"/>
      <c r="J4" s="161"/>
      <c r="K4" s="99"/>
      <c r="M4" s="99"/>
      <c r="O4" s="99"/>
      <c r="Q4" s="99"/>
      <c r="S4" s="99"/>
      <c r="U4" s="99"/>
      <c r="W4" s="99"/>
      <c r="Y4" s="99"/>
      <c r="AA4" s="99"/>
      <c r="AC4" s="99"/>
      <c r="AE4" s="99"/>
      <c r="AG4" s="135" t="s">
        <v>357</v>
      </c>
    </row>
    <row r="5" spans="3:61" ht="42" customHeight="1" thickTop="1" thickBot="1">
      <c r="C5" s="24" t="s">
        <v>227</v>
      </c>
      <c r="D5" s="1962" t="s">
        <v>228</v>
      </c>
      <c r="E5" s="1965"/>
      <c r="F5" s="1964"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15000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164">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164">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0.05</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164">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164">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0.35</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164">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164">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20</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164">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164">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164">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164">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164">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471</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164">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165">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300</v>
      </c>
      <c r="BB22" s="2"/>
    </row>
    <row r="23" spans="2:61" ht="15">
      <c r="C23" s="376"/>
      <c r="D23" s="230"/>
      <c r="E23" s="65"/>
      <c r="F23" s="230"/>
      <c r="G23" s="193"/>
      <c r="H23" s="255"/>
      <c r="I23" s="156"/>
      <c r="J23" s="166"/>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167">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0.05</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27"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167">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BI135"/>
  <sheetViews>
    <sheetView zoomScaleNormal="100" workbookViewId="0"/>
  </sheetViews>
  <sheetFormatPr defaultRowHeight="12.75"/>
  <cols>
    <col min="1" max="1" width="3.85546875" customWidth="1"/>
    <col min="3" max="3" width="50.140625" customWidth="1"/>
    <col min="4" max="4" width="12" customWidth="1"/>
    <col min="6" max="6" width="10.85546875" customWidth="1"/>
    <col min="8" max="8" width="13.28515625" customWidth="1"/>
    <col min="33" max="33" width="29.85546875" customWidth="1"/>
    <col min="34" max="34" width="15.28515625" customWidth="1"/>
    <col min="35" max="35" width="12.85546875" customWidth="1"/>
    <col min="36" max="36" width="14.85546875" customWidth="1"/>
    <col min="37" max="37" width="14.5703125" customWidth="1"/>
    <col min="38" max="38" width="11.85546875" customWidth="1"/>
    <col min="39" max="39" width="10.42578125" customWidth="1"/>
    <col min="40" max="41" width="14.5703125" customWidth="1"/>
    <col min="42" max="42" width="15" customWidth="1"/>
    <col min="43" max="43" width="14.5703125" customWidth="1"/>
    <col min="44" max="44" width="11.5703125" customWidth="1"/>
    <col min="45" max="45" width="11.42578125" customWidth="1"/>
    <col min="46" max="46" width="12.140625" customWidth="1"/>
    <col min="47" max="47" width="12.7109375" customWidth="1"/>
    <col min="51" max="51" width="51.7109375" customWidth="1"/>
    <col min="53" max="53" width="18.42578125" customWidth="1"/>
    <col min="58" max="58" width="61.42578125" bestFit="1" customWidth="1"/>
    <col min="60" max="60" width="16.140625" customWidth="1"/>
  </cols>
  <sheetData>
    <row r="2" spans="3:61" hidden="1">
      <c r="D2" s="161"/>
      <c r="F2" s="224">
        <f>'Next Year''s Budget - Set Goals'!$F$16</f>
        <v>4000000</v>
      </c>
      <c r="G2" s="99"/>
      <c r="H2">
        <f>'Next Year''s Budget - Set Goals'!$H$16</f>
        <v>0</v>
      </c>
      <c r="I2" s="99"/>
      <c r="J2" s="161">
        <f>'Next Year''s Budget - Set Goals'!$J$16</f>
        <v>0</v>
      </c>
      <c r="K2" s="99"/>
      <c r="L2">
        <f>'Next Year''s Budget - Set Goals'!$L$16</f>
        <v>0</v>
      </c>
      <c r="M2" s="99"/>
      <c r="N2">
        <f>'Next Year''s Budget - Set Goals'!$N$16</f>
        <v>0</v>
      </c>
      <c r="O2" s="99"/>
      <c r="P2">
        <f>'Next Year''s Budget - Set Goals'!$P$16</f>
        <v>0</v>
      </c>
      <c r="Q2" s="99"/>
      <c r="R2">
        <f>'Next Year''s Budget - Set Goals'!$R$16</f>
        <v>0</v>
      </c>
      <c r="S2" s="99"/>
      <c r="T2">
        <f>'Next Year''s Budget - Set Goals'!$T$16</f>
        <v>0</v>
      </c>
      <c r="U2" s="99"/>
      <c r="V2">
        <f>'Next Year''s Budget - Set Goals'!$V$16</f>
        <v>0</v>
      </c>
      <c r="W2" s="99"/>
      <c r="X2">
        <f>'Next Year''s Budget - Set Goals'!$X$16</f>
        <v>0</v>
      </c>
      <c r="Y2" s="99"/>
      <c r="Z2">
        <f>'Next Year''s Budget - Set Goals'!$Z$16</f>
        <v>0</v>
      </c>
      <c r="AA2" s="99"/>
      <c r="AB2">
        <f>'Next Year''s Budget - Set Goals'!$AB$16</f>
        <v>0</v>
      </c>
      <c r="AC2" s="99"/>
      <c r="AD2">
        <f>'Next Year''s Budget - Set Goals'!$AD$16</f>
        <v>0</v>
      </c>
      <c r="AE2" s="99"/>
    </row>
    <row r="3" spans="3:61" hidden="1">
      <c r="D3" s="161"/>
      <c r="F3" s="191">
        <f>'Set Seasonal Sales Curves'!$O$32</f>
        <v>0</v>
      </c>
      <c r="G3" s="99"/>
      <c r="H3" s="191">
        <f>'Set Seasonal Sales Curves'!$O$42</f>
        <v>0</v>
      </c>
      <c r="I3" s="99"/>
      <c r="J3" s="191">
        <f>'Set Seasonal Sales Curves'!$O$52</f>
        <v>0</v>
      </c>
      <c r="K3" s="99"/>
      <c r="L3" s="191">
        <f>'Set Seasonal Sales Curves'!$O$62</f>
        <v>0</v>
      </c>
      <c r="M3" s="99"/>
      <c r="N3" s="191">
        <f>'Set Seasonal Sales Curves'!$O$73</f>
        <v>0.08</v>
      </c>
      <c r="O3" s="99"/>
      <c r="P3" s="191">
        <f>'Set Seasonal Sales Curves'!$O$83</f>
        <v>0</v>
      </c>
      <c r="Q3" s="99"/>
      <c r="R3" s="191">
        <f>'Set Seasonal Sales Curves'!$O$93</f>
        <v>0</v>
      </c>
      <c r="S3" s="99"/>
      <c r="T3" s="191">
        <f>'Set Seasonal Sales Curves'!$O$103</f>
        <v>0</v>
      </c>
      <c r="U3" s="99"/>
      <c r="V3" s="191">
        <f>'Set Seasonal Sales Curves'!$O$113</f>
        <v>0</v>
      </c>
      <c r="W3" s="99"/>
      <c r="X3" s="191">
        <f>'Set Seasonal Sales Curves'!$O$123</f>
        <v>0</v>
      </c>
      <c r="Y3" s="99"/>
      <c r="Z3" s="191">
        <f>'Set Seasonal Sales Curves'!$O$133</f>
        <v>0</v>
      </c>
      <c r="AA3" s="99"/>
      <c r="AB3" s="437">
        <f>'Set Seasonal Sales Curves'!$O$143</f>
        <v>0</v>
      </c>
      <c r="AC3" s="99"/>
      <c r="AD3" s="437">
        <f>'Set Seasonal Sales Curves'!$O$153</f>
        <v>0</v>
      </c>
      <c r="AE3" s="99"/>
    </row>
    <row r="4" spans="3:61" ht="30.75" thickBot="1">
      <c r="C4" s="190" t="s">
        <v>396</v>
      </c>
      <c r="D4" s="161"/>
      <c r="G4" s="99"/>
      <c r="I4" s="99"/>
      <c r="J4" s="161"/>
      <c r="K4" s="99"/>
      <c r="M4" s="99"/>
      <c r="O4" s="99"/>
      <c r="Q4" s="99"/>
      <c r="S4" s="99"/>
      <c r="U4" s="99"/>
      <c r="W4" s="99"/>
      <c r="Y4" s="99"/>
      <c r="AA4" s="99"/>
      <c r="AC4" s="99"/>
      <c r="AE4" s="99"/>
      <c r="AG4" s="135" t="s">
        <v>357</v>
      </c>
    </row>
    <row r="5" spans="3:61" ht="42" customHeight="1" thickTop="1" thickBot="1">
      <c r="C5" s="24" t="s">
        <v>227</v>
      </c>
      <c r="D5" s="1982" t="s">
        <v>228</v>
      </c>
      <c r="E5" s="1983"/>
      <c r="F5" s="1962" t="s">
        <v>2374</v>
      </c>
      <c r="G5" s="1962"/>
      <c r="H5" s="1961" t="s">
        <v>2379</v>
      </c>
      <c r="I5" s="1962"/>
      <c r="J5" s="1961" t="s">
        <v>231</v>
      </c>
      <c r="K5" s="1962"/>
      <c r="L5" s="1961" t="s">
        <v>2371</v>
      </c>
      <c r="M5" s="1962"/>
      <c r="N5" s="1961" t="s">
        <v>232</v>
      </c>
      <c r="O5" s="1962"/>
      <c r="P5" s="1961" t="s">
        <v>2372</v>
      </c>
      <c r="Q5" s="1962"/>
      <c r="R5" s="1961" t="s">
        <v>784</v>
      </c>
      <c r="S5" s="1962"/>
      <c r="T5" s="1961" t="s">
        <v>338</v>
      </c>
      <c r="U5" s="1962"/>
      <c r="V5" s="1961" t="s">
        <v>235</v>
      </c>
      <c r="W5" s="1962"/>
      <c r="X5" s="1961" t="s">
        <v>785</v>
      </c>
      <c r="Y5" s="1962"/>
      <c r="Z5" s="1961" t="s">
        <v>2373</v>
      </c>
      <c r="AA5" s="1962"/>
      <c r="AB5" s="1961" t="s">
        <v>2375</v>
      </c>
      <c r="AC5" s="1962"/>
      <c r="AD5" s="1961" t="s">
        <v>237</v>
      </c>
      <c r="AE5" s="1963"/>
      <c r="AG5" s="200" t="s">
        <v>201</v>
      </c>
      <c r="AH5" s="210" t="s">
        <v>2378</v>
      </c>
      <c r="AI5" s="216" t="s">
        <v>2379</v>
      </c>
      <c r="AJ5" s="216" t="s">
        <v>231</v>
      </c>
      <c r="AK5" s="216" t="s">
        <v>2380</v>
      </c>
      <c r="AL5" s="216" t="s">
        <v>232</v>
      </c>
      <c r="AM5" s="216" t="s">
        <v>2381</v>
      </c>
      <c r="AN5" s="216" t="s">
        <v>234</v>
      </c>
      <c r="AO5" s="216" t="s">
        <v>338</v>
      </c>
      <c r="AP5" s="211" t="s">
        <v>786</v>
      </c>
      <c r="AQ5" s="211" t="s">
        <v>787</v>
      </c>
      <c r="AR5" s="211" t="s">
        <v>2377</v>
      </c>
      <c r="AS5" s="211" t="s">
        <v>2376</v>
      </c>
      <c r="AT5" s="211" t="s">
        <v>237</v>
      </c>
      <c r="AU5" s="212" t="s">
        <v>196</v>
      </c>
      <c r="AW5" s="536"/>
      <c r="AX5" s="537"/>
      <c r="AY5" s="537"/>
      <c r="AZ5" s="537"/>
      <c r="BA5" s="537"/>
      <c r="BB5" s="537"/>
      <c r="BD5" s="536"/>
      <c r="BE5" s="537"/>
      <c r="BF5" s="537"/>
      <c r="BG5" s="537"/>
      <c r="BH5" s="537"/>
      <c r="BI5" s="537"/>
    </row>
    <row r="6" spans="3:61" ht="27.75" thickTop="1" thickBot="1">
      <c r="C6" s="3"/>
      <c r="D6" s="188" t="s">
        <v>224</v>
      </c>
      <c r="E6" s="63" t="s">
        <v>225</v>
      </c>
      <c r="F6" s="58" t="s">
        <v>224</v>
      </c>
      <c r="G6" s="192" t="s">
        <v>225</v>
      </c>
      <c r="H6" s="66" t="s">
        <v>224</v>
      </c>
      <c r="I6" s="154" t="s">
        <v>225</v>
      </c>
      <c r="J6" s="162" t="s">
        <v>224</v>
      </c>
      <c r="K6" s="154" t="s">
        <v>225</v>
      </c>
      <c r="L6" s="66" t="s">
        <v>224</v>
      </c>
      <c r="M6" s="154" t="s">
        <v>225</v>
      </c>
      <c r="N6" s="66" t="s">
        <v>224</v>
      </c>
      <c r="O6" s="148" t="s">
        <v>225</v>
      </c>
      <c r="P6" s="66" t="s">
        <v>224</v>
      </c>
      <c r="Q6" s="148" t="s">
        <v>225</v>
      </c>
      <c r="R6" s="66" t="s">
        <v>224</v>
      </c>
      <c r="S6" s="192" t="s">
        <v>225</v>
      </c>
      <c r="T6" s="66" t="s">
        <v>224</v>
      </c>
      <c r="U6" s="192" t="s">
        <v>225</v>
      </c>
      <c r="V6" s="66" t="s">
        <v>224</v>
      </c>
      <c r="W6" s="154" t="s">
        <v>225</v>
      </c>
      <c r="X6" s="194" t="s">
        <v>224</v>
      </c>
      <c r="Y6" s="148" t="s">
        <v>225</v>
      </c>
      <c r="Z6" s="66" t="s">
        <v>224</v>
      </c>
      <c r="AA6" s="148" t="s">
        <v>225</v>
      </c>
      <c r="AB6" s="66" t="s">
        <v>224</v>
      </c>
      <c r="AC6" s="192" t="s">
        <v>225</v>
      </c>
      <c r="AD6" s="66" t="s">
        <v>224</v>
      </c>
      <c r="AE6" s="368" t="s">
        <v>225</v>
      </c>
      <c r="AG6" s="201" t="s">
        <v>348</v>
      </c>
      <c r="AH6" s="222">
        <f>+(F7)</f>
        <v>0</v>
      </c>
      <c r="AI6" s="347">
        <f>+(H7)</f>
        <v>0</v>
      </c>
      <c r="AJ6" s="347">
        <f>+(J7)</f>
        <v>0</v>
      </c>
      <c r="AK6" s="347">
        <f>+(L7)</f>
        <v>0</v>
      </c>
      <c r="AL6" s="347">
        <f>+(N7)</f>
        <v>0</v>
      </c>
      <c r="AM6" s="347">
        <f>+(P7)</f>
        <v>0</v>
      </c>
      <c r="AN6" s="347">
        <f>+(R7)</f>
        <v>0</v>
      </c>
      <c r="AO6" s="347">
        <f>+(T7)</f>
        <v>0</v>
      </c>
      <c r="AP6" s="347">
        <f>+(V7)</f>
        <v>0</v>
      </c>
      <c r="AQ6" s="347">
        <f>+(X7)</f>
        <v>0</v>
      </c>
      <c r="AR6" s="347">
        <f>+(Z7)</f>
        <v>0</v>
      </c>
      <c r="AS6" s="347">
        <f>+(AB7)</f>
        <v>0</v>
      </c>
      <c r="AT6" s="348">
        <f>+(AD7)</f>
        <v>0</v>
      </c>
      <c r="AU6" s="349">
        <f>SUM(AH6:AT6)</f>
        <v>0</v>
      </c>
      <c r="AW6" s="516" t="s">
        <v>443</v>
      </c>
      <c r="AX6" s="517"/>
      <c r="AY6" s="517"/>
      <c r="AZ6" s="517"/>
      <c r="BA6" s="517"/>
      <c r="BB6" s="517"/>
      <c r="BD6" s="516" t="s">
        <v>443</v>
      </c>
      <c r="BE6" s="517"/>
      <c r="BF6" s="517"/>
      <c r="BG6" s="517"/>
      <c r="BH6" s="517"/>
      <c r="BI6" s="517"/>
    </row>
    <row r="7" spans="3:61" ht="19.5" thickTop="1" thickBot="1">
      <c r="C7" s="369" t="s">
        <v>218</v>
      </c>
      <c r="D7" s="228">
        <f>+F7+H7+J7+L7+N7+P7+R7+T7+V7+X7+Z7+AB7+AD7</f>
        <v>0</v>
      </c>
      <c r="E7" s="89" t="e">
        <f>+D7/$D$7</f>
        <v>#DIV/0!</v>
      </c>
      <c r="F7" s="370">
        <f>+(F2*F3)</f>
        <v>0</v>
      </c>
      <c r="G7" s="94" t="e">
        <f>+F7/$F$7</f>
        <v>#DIV/0!</v>
      </c>
      <c r="H7" s="225">
        <f>+(H2*H3)</f>
        <v>0</v>
      </c>
      <c r="I7" s="155" t="e">
        <f>+H7/$H$7</f>
        <v>#DIV/0!</v>
      </c>
      <c r="J7" s="225">
        <f>+(J2*J3)</f>
        <v>0</v>
      </c>
      <c r="K7" s="155" t="e">
        <f>+J7/$J$7</f>
        <v>#DIV/0!</v>
      </c>
      <c r="L7" s="225">
        <f>+(L2*L3)</f>
        <v>0</v>
      </c>
      <c r="M7" s="155" t="e">
        <f>+L7/$L$7</f>
        <v>#DIV/0!</v>
      </c>
      <c r="N7" s="225">
        <f>+(N2*N3)</f>
        <v>0</v>
      </c>
      <c r="O7" s="94" t="e">
        <f>+N7/$N$7</f>
        <v>#DIV/0!</v>
      </c>
      <c r="P7" s="225">
        <f>+(P2*P3)</f>
        <v>0</v>
      </c>
      <c r="Q7" s="94" t="e">
        <f>+P7/$N$7</f>
        <v>#DIV/0!</v>
      </c>
      <c r="R7" s="225">
        <f>+(R2*R3)</f>
        <v>0</v>
      </c>
      <c r="S7" s="94" t="e">
        <f>+R7/$R$7</f>
        <v>#DIV/0!</v>
      </c>
      <c r="T7" s="225">
        <f>+(T2*T3)</f>
        <v>0</v>
      </c>
      <c r="U7" s="94" t="e">
        <f>+T7/$T$7</f>
        <v>#DIV/0!</v>
      </c>
      <c r="V7" s="225">
        <f>+(V2*V3)</f>
        <v>0</v>
      </c>
      <c r="W7" s="155" t="e">
        <f>+V7/$V$7</f>
        <v>#DIV/0!</v>
      </c>
      <c r="X7" s="225">
        <f>+(X2*X3)</f>
        <v>0</v>
      </c>
      <c r="Y7" s="94" t="e">
        <f>+X7/$X$7</f>
        <v>#DIV/0!</v>
      </c>
      <c r="Z7" s="225">
        <f>+(Z2*Z3)</f>
        <v>0</v>
      </c>
      <c r="AA7" s="94" t="e">
        <f>+Z7/$Z$7</f>
        <v>#DIV/0!</v>
      </c>
      <c r="AB7" s="225">
        <f>+(AB2*AB3)</f>
        <v>0</v>
      </c>
      <c r="AC7" s="94" t="e">
        <f>+AB7/$AB$7</f>
        <v>#DIV/0!</v>
      </c>
      <c r="AD7" s="225">
        <f>+(AD2*AD3)</f>
        <v>0</v>
      </c>
      <c r="AE7" s="299" t="e">
        <f>+AD7/$AD$7</f>
        <v>#DIV/0!</v>
      </c>
      <c r="AG7" s="353" t="s">
        <v>337</v>
      </c>
      <c r="AH7" s="351" t="e">
        <f>+(AH6/$AU$6)</f>
        <v>#DIV/0!</v>
      </c>
      <c r="AI7" s="396" t="e">
        <f t="shared" ref="AI7:AT7" si="0">+(AI6/$AU$6)</f>
        <v>#DIV/0!</v>
      </c>
      <c r="AJ7" s="396" t="e">
        <f t="shared" si="0"/>
        <v>#DIV/0!</v>
      </c>
      <c r="AK7" s="396" t="e">
        <f t="shared" si="0"/>
        <v>#DIV/0!</v>
      </c>
      <c r="AL7" s="396" t="e">
        <f t="shared" si="0"/>
        <v>#DIV/0!</v>
      </c>
      <c r="AM7" s="396" t="e">
        <f t="shared" si="0"/>
        <v>#DIV/0!</v>
      </c>
      <c r="AN7" s="396" t="e">
        <f t="shared" si="0"/>
        <v>#DIV/0!</v>
      </c>
      <c r="AO7" s="396" t="e">
        <f t="shared" si="0"/>
        <v>#DIV/0!</v>
      </c>
      <c r="AP7" s="396" t="e">
        <f t="shared" si="0"/>
        <v>#DIV/0!</v>
      </c>
      <c r="AQ7" s="396" t="e">
        <f t="shared" si="0"/>
        <v>#DIV/0!</v>
      </c>
      <c r="AR7" s="396" t="e">
        <f t="shared" si="0"/>
        <v>#DIV/0!</v>
      </c>
      <c r="AS7" s="396" t="e">
        <f t="shared" si="0"/>
        <v>#DIV/0!</v>
      </c>
      <c r="AT7" s="396" t="e">
        <f t="shared" si="0"/>
        <v>#DIV/0!</v>
      </c>
      <c r="AU7" s="213" t="e">
        <f>+AU6/$AU6</f>
        <v>#DIV/0!</v>
      </c>
      <c r="AW7" s="532" t="s">
        <v>468</v>
      </c>
      <c r="AX7" s="533"/>
      <c r="AY7" s="535" t="s">
        <v>469</v>
      </c>
      <c r="AZ7" s="533"/>
      <c r="BA7" s="533"/>
      <c r="BB7" s="534"/>
      <c r="BD7" s="532" t="s">
        <v>468</v>
      </c>
      <c r="BE7" s="533"/>
      <c r="BF7" s="535" t="s">
        <v>671</v>
      </c>
      <c r="BG7" s="533"/>
      <c r="BH7" s="533"/>
      <c r="BI7" s="534"/>
    </row>
    <row r="8" spans="3:61" ht="19.5" thickTop="1" thickBot="1">
      <c r="C8" s="3"/>
      <c r="D8" s="226"/>
      <c r="E8" s="64"/>
      <c r="F8" s="53"/>
      <c r="G8" s="94"/>
      <c r="H8" s="233"/>
      <c r="I8" s="155"/>
      <c r="J8" s="163"/>
      <c r="K8" s="155"/>
      <c r="L8" s="67"/>
      <c r="M8" s="155"/>
      <c r="N8" s="67"/>
      <c r="O8" s="77"/>
      <c r="P8" s="67"/>
      <c r="Q8" s="94"/>
      <c r="R8" s="82"/>
      <c r="S8" s="94"/>
      <c r="T8" s="82"/>
      <c r="U8" s="94"/>
      <c r="V8" s="82"/>
      <c r="W8" s="155"/>
      <c r="Y8" s="94"/>
      <c r="Z8" s="82"/>
      <c r="AA8" s="94"/>
      <c r="AB8" s="82"/>
      <c r="AC8" s="94"/>
      <c r="AD8" s="67"/>
      <c r="AE8" s="299"/>
      <c r="AG8" s="203" t="s">
        <v>349</v>
      </c>
      <c r="AH8" s="350" t="e">
        <f>+(G$24)</f>
        <v>#DIV/0!</v>
      </c>
      <c r="AI8" s="397" t="e">
        <f>+(I$24)</f>
        <v>#DIV/0!</v>
      </c>
      <c r="AJ8" s="397" t="e">
        <f>+(K$24)</f>
        <v>#DIV/0!</v>
      </c>
      <c r="AK8" s="397" t="e">
        <f>+(M$24)</f>
        <v>#DIV/0!</v>
      </c>
      <c r="AL8" s="397" t="e">
        <f>+(O$24)</f>
        <v>#DIV/0!</v>
      </c>
      <c r="AM8" s="397" t="e">
        <f>+(Q$24)</f>
        <v>#DIV/0!</v>
      </c>
      <c r="AN8" s="397" t="e">
        <f>+(S$24)</f>
        <v>#DIV/0!</v>
      </c>
      <c r="AO8" s="397" t="e">
        <f>+(U$24)</f>
        <v>#DIV/0!</v>
      </c>
      <c r="AP8" s="397" t="e">
        <f>+(W$24)</f>
        <v>#DIV/0!</v>
      </c>
      <c r="AQ8" s="397" t="e">
        <f>+(Y$24)</f>
        <v>#DIV/0!</v>
      </c>
      <c r="AR8" s="397" t="e">
        <f>+(AA$24)</f>
        <v>#DIV/0!</v>
      </c>
      <c r="AS8" s="397" t="e">
        <f>+(AC$24)</f>
        <v>#DIV/0!</v>
      </c>
      <c r="AT8" s="397" t="e">
        <f>+(AE$24)</f>
        <v>#DIV/0!</v>
      </c>
      <c r="AU8" s="214" t="e">
        <f>+AU9/AU6</f>
        <v>#DIV/0!</v>
      </c>
      <c r="AW8" s="3"/>
      <c r="AX8" s="518" t="s">
        <v>444</v>
      </c>
      <c r="AY8" s="135" t="s">
        <v>445</v>
      </c>
      <c r="BA8" s="519">
        <f>+(F7)</f>
        <v>0</v>
      </c>
      <c r="BB8" s="2"/>
      <c r="BD8" s="3"/>
      <c r="BE8" s="518" t="s">
        <v>444</v>
      </c>
      <c r="BF8" s="135" t="s">
        <v>671</v>
      </c>
      <c r="BH8" s="519">
        <f>+H7</f>
        <v>0</v>
      </c>
      <c r="BI8" s="2"/>
    </row>
    <row r="9" spans="3:61" ht="18.75" thickBot="1">
      <c r="C9" s="26" t="s">
        <v>220</v>
      </c>
      <c r="D9" s="226"/>
      <c r="E9" s="64"/>
      <c r="F9" s="53"/>
      <c r="G9" s="94"/>
      <c r="H9" s="233"/>
      <c r="I9" s="155"/>
      <c r="J9" s="163"/>
      <c r="K9" s="94"/>
      <c r="L9" s="67"/>
      <c r="M9" s="155"/>
      <c r="N9" s="67"/>
      <c r="O9" s="77"/>
      <c r="P9" s="67"/>
      <c r="Q9" s="94"/>
      <c r="R9" s="82"/>
      <c r="S9" s="94"/>
      <c r="T9" s="82"/>
      <c r="U9" s="94"/>
      <c r="V9" s="82"/>
      <c r="W9" s="155"/>
      <c r="Y9" s="94"/>
      <c r="Z9" s="82"/>
      <c r="AA9" s="94"/>
      <c r="AB9" s="82"/>
      <c r="AC9" s="94"/>
      <c r="AD9" s="67"/>
      <c r="AE9" s="299"/>
      <c r="AG9" s="202" t="s">
        <v>350</v>
      </c>
      <c r="AH9" s="272" t="e">
        <f t="shared" ref="AH9:AT9" si="1">+AH6*AH8</f>
        <v>#DIV/0!</v>
      </c>
      <c r="AI9" s="273" t="e">
        <f t="shared" si="1"/>
        <v>#DIV/0!</v>
      </c>
      <c r="AJ9" s="273" t="e">
        <f t="shared" si="1"/>
        <v>#DIV/0!</v>
      </c>
      <c r="AK9" s="273" t="e">
        <f t="shared" si="1"/>
        <v>#DIV/0!</v>
      </c>
      <c r="AL9" s="273" t="e">
        <f t="shared" si="1"/>
        <v>#DIV/0!</v>
      </c>
      <c r="AM9" s="273" t="e">
        <f t="shared" si="1"/>
        <v>#DIV/0!</v>
      </c>
      <c r="AN9" s="273" t="e">
        <f t="shared" si="1"/>
        <v>#DIV/0!</v>
      </c>
      <c r="AO9" s="273" t="e">
        <f t="shared" si="1"/>
        <v>#DIV/0!</v>
      </c>
      <c r="AP9" s="273" t="e">
        <f t="shared" si="1"/>
        <v>#DIV/0!</v>
      </c>
      <c r="AQ9" s="273" t="e">
        <f t="shared" si="1"/>
        <v>#DIV/0!</v>
      </c>
      <c r="AR9" s="273" t="e">
        <f t="shared" si="1"/>
        <v>#DIV/0!</v>
      </c>
      <c r="AS9" s="273" t="e">
        <f t="shared" si="1"/>
        <v>#DIV/0!</v>
      </c>
      <c r="AT9" s="274" t="e">
        <f t="shared" si="1"/>
        <v>#DIV/0!</v>
      </c>
      <c r="AU9" s="275" t="e">
        <f>SUM(AH9:AT9)</f>
        <v>#DIV/0!</v>
      </c>
      <c r="AW9" s="520"/>
      <c r="AX9" s="518" t="s">
        <v>446</v>
      </c>
      <c r="AY9" s="135" t="s">
        <v>447</v>
      </c>
      <c r="BA9" s="539">
        <v>15000</v>
      </c>
      <c r="BB9" s="2"/>
      <c r="BD9" s="520"/>
      <c r="BE9" s="518" t="s">
        <v>446</v>
      </c>
      <c r="BF9" s="135" t="s">
        <v>447</v>
      </c>
      <c r="BH9" s="539">
        <v>350</v>
      </c>
      <c r="BI9" s="2"/>
    </row>
    <row r="10" spans="3:61" ht="18.75" thickBot="1">
      <c r="C10" s="371" t="s">
        <v>208</v>
      </c>
      <c r="D10" s="226">
        <f t="shared" ref="D10:D21" si="2">+F10+H10+J10+L10+N10+P10+R10+T10+V10+X10+Z10+AB10+AD10</f>
        <v>0</v>
      </c>
      <c r="E10" s="89" t="e">
        <f>+D10/$D$7</f>
        <v>#DIV/0!</v>
      </c>
      <c r="F10" s="232">
        <f>+G10*F$7</f>
        <v>0</v>
      </c>
      <c r="G10" s="220">
        <f>'Next Year''s Budget - Set Goals'!$G$19</f>
        <v>0</v>
      </c>
      <c r="H10" s="253">
        <f>+I10*$H$7</f>
        <v>0</v>
      </c>
      <c r="I10" s="219">
        <f>'Next Year''s Budget - Set Goals'!I19</f>
        <v>0</v>
      </c>
      <c r="J10" s="225">
        <f>+K10*$J$7</f>
        <v>0</v>
      </c>
      <c r="K10" s="220">
        <f>'Next Year''s Budget - Set Goals'!K19</f>
        <v>0</v>
      </c>
      <c r="L10" s="147">
        <f>+$L$7*M10</f>
        <v>0</v>
      </c>
      <c r="M10" s="219">
        <f>'Next Year''s Budget - Set Goals'!M19</f>
        <v>0</v>
      </c>
      <c r="N10" s="147">
        <f>+O10*$N$7</f>
        <v>0</v>
      </c>
      <c r="O10" s="221">
        <f>'Next Year''s Budget - Set Goals'!O19</f>
        <v>0</v>
      </c>
      <c r="P10" s="147">
        <f>+Q10*$P$7</f>
        <v>0</v>
      </c>
      <c r="Q10" s="220">
        <f>'Next Year''s Budget - Set Goals'!Q19</f>
        <v>0</v>
      </c>
      <c r="R10" s="153">
        <f>+S10*$R$7</f>
        <v>0</v>
      </c>
      <c r="S10" s="220">
        <f>'Next Year''s Budget - Set Goals'!S19</f>
        <v>0</v>
      </c>
      <c r="T10" s="153">
        <f>+U10*$T$7</f>
        <v>0</v>
      </c>
      <c r="U10" s="220">
        <f>'Next Year''s Budget - Set Goals'!U19</f>
        <v>0</v>
      </c>
      <c r="V10" s="153">
        <f>+W10*$V$7</f>
        <v>0</v>
      </c>
      <c r="W10" s="219">
        <f>'Next Year''s Budget - Set Goals'!W19</f>
        <v>0</v>
      </c>
      <c r="X10" s="139">
        <f>+Y10*$X$7</f>
        <v>0</v>
      </c>
      <c r="Y10" s="220">
        <f>'Next Year''s Budget - Set Goals'!Y19</f>
        <v>1E-4</v>
      </c>
      <c r="Z10" s="153">
        <f>+AA10*$Z$7</f>
        <v>0</v>
      </c>
      <c r="AA10" s="220">
        <f>'Next Year''s Budget - Set Goals'!AA19</f>
        <v>0</v>
      </c>
      <c r="AB10" s="153">
        <f>+AC10*$AB$7</f>
        <v>0</v>
      </c>
      <c r="AC10" s="220">
        <f>'Next Year''s Budget - Set Goals'!AC19</f>
        <v>0</v>
      </c>
      <c r="AD10" s="147">
        <f>+AE10*$AD$7</f>
        <v>0</v>
      </c>
      <c r="AE10" s="372">
        <f>'Next Year''s Budget - Set Goals'!AE19</f>
        <v>1E-4</v>
      </c>
      <c r="AG10" s="355" t="s">
        <v>351</v>
      </c>
      <c r="AH10" s="206" t="e">
        <f>+(AH11/AH6)</f>
        <v>#DIV/0!</v>
      </c>
      <c r="AI10" s="217" t="e">
        <f t="shared" ref="AI10:AT10" si="3">+(AI11/AI6)</f>
        <v>#DIV/0!</v>
      </c>
      <c r="AJ10" s="217" t="e">
        <f t="shared" si="3"/>
        <v>#DIV/0!</v>
      </c>
      <c r="AK10" s="217" t="e">
        <f t="shared" si="3"/>
        <v>#DIV/0!</v>
      </c>
      <c r="AL10" s="217" t="e">
        <f t="shared" si="3"/>
        <v>#DIV/0!</v>
      </c>
      <c r="AM10" s="217" t="e">
        <f t="shared" si="3"/>
        <v>#DIV/0!</v>
      </c>
      <c r="AN10" s="217" t="e">
        <f t="shared" si="3"/>
        <v>#DIV/0!</v>
      </c>
      <c r="AO10" s="217" t="e">
        <f t="shared" si="3"/>
        <v>#DIV/0!</v>
      </c>
      <c r="AP10" s="217" t="e">
        <f t="shared" si="3"/>
        <v>#DIV/0!</v>
      </c>
      <c r="AQ10" s="217" t="e">
        <f t="shared" si="3"/>
        <v>#DIV/0!</v>
      </c>
      <c r="AR10" s="217" t="e">
        <f t="shared" si="3"/>
        <v>#DIV/0!</v>
      </c>
      <c r="AS10" s="217" t="e">
        <f t="shared" si="3"/>
        <v>#DIV/0!</v>
      </c>
      <c r="AT10" s="217" t="e">
        <f t="shared" si="3"/>
        <v>#DIV/0!</v>
      </c>
      <c r="AU10" s="215" t="e">
        <f>+AU11/AU6</f>
        <v>#DIV/0!</v>
      </c>
      <c r="AW10" s="520"/>
      <c r="AX10" s="518" t="s">
        <v>448</v>
      </c>
      <c r="AY10" s="135" t="s">
        <v>449</v>
      </c>
      <c r="BA10" s="521">
        <f>+(BA8/BA9)</f>
        <v>0</v>
      </c>
      <c r="BB10" s="2"/>
      <c r="BD10" s="520"/>
      <c r="BE10" s="518" t="s">
        <v>448</v>
      </c>
      <c r="BF10" s="135" t="s">
        <v>449</v>
      </c>
      <c r="BH10" s="521">
        <f>+(BH8/BH9)</f>
        <v>0</v>
      </c>
      <c r="BI10" s="2"/>
    </row>
    <row r="11" spans="3:61" ht="19.5" thickTop="1" thickBot="1">
      <c r="C11" s="371" t="s">
        <v>209</v>
      </c>
      <c r="D11" s="226">
        <f t="shared" si="2"/>
        <v>0</v>
      </c>
      <c r="E11" s="89" t="e">
        <f t="shared" ref="E11:E21" si="4">+D11/$D$7</f>
        <v>#DIV/0!</v>
      </c>
      <c r="F11" s="232">
        <f t="shared" ref="F11:F21" si="5">+G11*F$7</f>
        <v>0</v>
      </c>
      <c r="G11" s="220">
        <f>'Next Year''s Budget - Set Goals'!G20</f>
        <v>0</v>
      </c>
      <c r="H11" s="253">
        <f t="shared" ref="H11:H21" si="6">+I11*$H$7</f>
        <v>0</v>
      </c>
      <c r="I11" s="219">
        <f>'Next Year''s Budget - Set Goals'!I20</f>
        <v>0</v>
      </c>
      <c r="J11" s="225">
        <f t="shared" ref="J11:J21" si="7">+K11*$J$7</f>
        <v>0</v>
      </c>
      <c r="K11" s="220">
        <f>'Next Year''s Budget - Set Goals'!K20</f>
        <v>0</v>
      </c>
      <c r="L11" s="147">
        <f t="shared" ref="L11:L21" si="8">+M11*$L$7</f>
        <v>0</v>
      </c>
      <c r="M11" s="219">
        <f>'Next Year''s Budget - Set Goals'!M20</f>
        <v>0</v>
      </c>
      <c r="N11" s="153">
        <f t="shared" ref="N11:N21" si="9">+O11*$N$7</f>
        <v>0</v>
      </c>
      <c r="O11" s="221">
        <f>'Next Year''s Budget - Set Goals'!O20</f>
        <v>0</v>
      </c>
      <c r="P11" s="147">
        <f t="shared" ref="P11:P21" si="10">+Q11*$P$7</f>
        <v>0</v>
      </c>
      <c r="Q11" s="220">
        <f>'Next Year''s Budget - Set Goals'!Q20</f>
        <v>0</v>
      </c>
      <c r="R11" s="153">
        <f t="shared" ref="R11:R21" si="11">+S11*$R$7</f>
        <v>0</v>
      </c>
      <c r="S11" s="220">
        <f>'Next Year''s Budget - Set Goals'!S20</f>
        <v>0</v>
      </c>
      <c r="T11" s="153">
        <f t="shared" ref="T11:T21" si="12">+U11*$T$7</f>
        <v>0</v>
      </c>
      <c r="U11" s="220">
        <f>'Next Year''s Budget - Set Goals'!U20</f>
        <v>0</v>
      </c>
      <c r="V11" s="153">
        <f t="shared" ref="V11:V21" si="13">+W11*$V$7</f>
        <v>0</v>
      </c>
      <c r="W11" s="219">
        <f>'Next Year''s Budget - Set Goals'!W20</f>
        <v>0</v>
      </c>
      <c r="X11" s="139">
        <f t="shared" ref="X11:X21" si="14">+Y11*$X$7</f>
        <v>0</v>
      </c>
      <c r="Y11" s="220">
        <f>'Next Year''s Budget - Set Goals'!Y20</f>
        <v>0</v>
      </c>
      <c r="Z11" s="153">
        <f t="shared" ref="Z11:Z21" si="15">+AA11*$Z$7</f>
        <v>0</v>
      </c>
      <c r="AA11" s="220">
        <f>'Next Year''s Budget - Set Goals'!AA20</f>
        <v>0</v>
      </c>
      <c r="AB11" s="153">
        <f t="shared" ref="AB11:AB21" si="16">+AC11*$AB$7</f>
        <v>0</v>
      </c>
      <c r="AC11" s="220">
        <f>'Next Year''s Budget - Set Goals'!AC20</f>
        <v>0</v>
      </c>
      <c r="AD11" s="147">
        <f t="shared" ref="AD11:AD21" si="17">+AE11*$AD$7</f>
        <v>0</v>
      </c>
      <c r="AE11" s="372">
        <f>'Next Year''s Budget - Set Goals'!AE20</f>
        <v>0</v>
      </c>
      <c r="AG11" s="354" t="s">
        <v>352</v>
      </c>
      <c r="AH11" s="222">
        <f>+(F114)</f>
        <v>83333.333333333328</v>
      </c>
      <c r="AI11" s="356">
        <f>+(H114)</f>
        <v>0</v>
      </c>
      <c r="AJ11" s="356">
        <f>+(J114)</f>
        <v>0</v>
      </c>
      <c r="AK11" s="356">
        <f>+(L114)</f>
        <v>0</v>
      </c>
      <c r="AL11" s="356">
        <f>+(N114)</f>
        <v>0</v>
      </c>
      <c r="AM11" s="356">
        <f>+(P114)</f>
        <v>0</v>
      </c>
      <c r="AN11" s="356">
        <f>+(R114)</f>
        <v>0</v>
      </c>
      <c r="AO11" s="356">
        <f>+(T114)</f>
        <v>0</v>
      </c>
      <c r="AP11" s="356">
        <f>+(V114)</f>
        <v>0</v>
      </c>
      <c r="AQ11" s="356">
        <f>+(X114)</f>
        <v>0</v>
      </c>
      <c r="AR11" s="356">
        <f>+(Z114)</f>
        <v>0</v>
      </c>
      <c r="AS11" s="356">
        <f>+(AB114)</f>
        <v>0</v>
      </c>
      <c r="AT11" s="357">
        <f>+(AD114)</f>
        <v>0</v>
      </c>
      <c r="AU11" s="358">
        <f>SUM(AH11:AT11)</f>
        <v>83333.333333333328</v>
      </c>
      <c r="AW11" s="520"/>
      <c r="AX11" s="518" t="s">
        <v>450</v>
      </c>
      <c r="AY11" s="135" t="s">
        <v>451</v>
      </c>
      <c r="BA11" s="540">
        <v>0.05</v>
      </c>
      <c r="BB11" s="2"/>
      <c r="BD11" s="520"/>
      <c r="BE11" s="518" t="s">
        <v>450</v>
      </c>
      <c r="BF11" s="135" t="s">
        <v>451</v>
      </c>
      <c r="BH11" s="540">
        <v>0</v>
      </c>
      <c r="BI11" s="2"/>
    </row>
    <row r="12" spans="3:61" ht="18.75" thickBot="1">
      <c r="C12" s="371" t="s">
        <v>210</v>
      </c>
      <c r="D12" s="226">
        <f t="shared" si="2"/>
        <v>0</v>
      </c>
      <c r="E12" s="89" t="e">
        <f t="shared" si="4"/>
        <v>#DIV/0!</v>
      </c>
      <c r="F12" s="232">
        <f t="shared" si="5"/>
        <v>0</v>
      </c>
      <c r="G12" s="220">
        <f>'Next Year''s Budget - Set Goals'!G21</f>
        <v>0</v>
      </c>
      <c r="H12" s="253">
        <f t="shared" si="6"/>
        <v>0</v>
      </c>
      <c r="I12" s="219">
        <f>'Next Year''s Budget - Set Goals'!I21</f>
        <v>0</v>
      </c>
      <c r="J12" s="225">
        <f t="shared" si="7"/>
        <v>0</v>
      </c>
      <c r="K12" s="220">
        <f>'Next Year''s Budget - Set Goals'!K21</f>
        <v>0</v>
      </c>
      <c r="L12" s="147">
        <f t="shared" si="8"/>
        <v>0</v>
      </c>
      <c r="M12" s="219">
        <f>'Next Year''s Budget - Set Goals'!M21</f>
        <v>0</v>
      </c>
      <c r="N12" s="153">
        <f t="shared" si="9"/>
        <v>0</v>
      </c>
      <c r="O12" s="221">
        <f>'Next Year''s Budget - Set Goals'!O21</f>
        <v>0</v>
      </c>
      <c r="P12" s="147">
        <f t="shared" si="10"/>
        <v>0</v>
      </c>
      <c r="Q12" s="220">
        <f>'Next Year''s Budget - Set Goals'!Q21</f>
        <v>0</v>
      </c>
      <c r="R12" s="153">
        <f t="shared" si="11"/>
        <v>0</v>
      </c>
      <c r="S12" s="220">
        <f>'Next Year''s Budget - Set Goals'!S21</f>
        <v>0</v>
      </c>
      <c r="T12" s="153">
        <f t="shared" si="12"/>
        <v>0</v>
      </c>
      <c r="U12" s="220">
        <f>'Next Year''s Budget - Set Goals'!U21</f>
        <v>0</v>
      </c>
      <c r="V12" s="153">
        <f t="shared" si="13"/>
        <v>0</v>
      </c>
      <c r="W12" s="219">
        <f>'Next Year''s Budget - Set Goals'!W21</f>
        <v>0</v>
      </c>
      <c r="X12" s="139">
        <f t="shared" si="14"/>
        <v>0</v>
      </c>
      <c r="Y12" s="220">
        <f>'Next Year''s Budget - Set Goals'!Y21</f>
        <v>0</v>
      </c>
      <c r="Z12" s="153">
        <f t="shared" si="15"/>
        <v>0</v>
      </c>
      <c r="AA12" s="220">
        <f>'Next Year''s Budget - Set Goals'!AA21</f>
        <v>0</v>
      </c>
      <c r="AB12" s="153">
        <f t="shared" si="16"/>
        <v>0</v>
      </c>
      <c r="AC12" s="220">
        <f>'Next Year''s Budget - Set Goals'!AC21</f>
        <v>0</v>
      </c>
      <c r="AD12" s="147">
        <f t="shared" si="17"/>
        <v>0</v>
      </c>
      <c r="AE12" s="372">
        <f>'Next Year''s Budget - Set Goals'!AE21</f>
        <v>0</v>
      </c>
      <c r="AG12" s="197" t="s">
        <v>358</v>
      </c>
      <c r="AH12" s="362">
        <f>+(F31+F32+F34+F35+F36+F41+F42+F46+F47+F54+F55+F56+F57+F59+F67+F68+F69+F73+F74+F81+F82+F83+F89+F90+F92+F94+F95+F96+F97+F100+F101+F102+F103+F106+F107+F108+F109+F110+F111)</f>
        <v>83333.333333333328</v>
      </c>
      <c r="AI12" s="363">
        <f>+(H31+H32+H34+H35+H36+H41+H42+H46+H47+H54+H55+H56+H57+H59+H67+H68+H69+H73+H74+H81+H82+H83+H89+H90+H92+H94+H95+H96+H97+H100+H101+H102+H103+H106+H107+H108+H109+H110+H111)</f>
        <v>0</v>
      </c>
      <c r="AJ12" s="363">
        <f>+(J31+J32+J34+J35+J36+J41+J42+J46+J47+J54+J55+J56+J57+J59+J67+J68+J69+J73+J74+J81+J82+J83+J89+J90+J92+J94+J95+J96+J97+J100+J101+J102+J103+J106+J107+J108+J109+J110+J111)</f>
        <v>0</v>
      </c>
      <c r="AK12" s="363">
        <f>+(L31+L32+L34+L35+L36+L41+L42+L46+L47+L54+L55+L56+L57+L59+L67+L68+L69+L73+L74+L81+L82+L83+L89+L90+L92+L94+L95+L96+L97+L100+L101+L102+L103+L106+L107+L108+L109+L110+L111)</f>
        <v>0</v>
      </c>
      <c r="AL12" s="363">
        <f>+(N31+N32+N34+N35+N36+N41+N42+N46+N47+N54+N55+N56+N57+N59+N67+N68+N69+N73+N74+N81+N82+N83+N89+N90+N92+N94+N95+N96+N97+N100+N101+N102+N103+N106+N107+N108+N109+N110+N111)</f>
        <v>0</v>
      </c>
      <c r="AM12" s="363">
        <f>+(P31+P32+P34+P35+P36+P41+P42+P46+P47+P54+P55+P56+P57+P59+P67+P68+P69+P73+P74+P81+P82+P83+P89+P90+P92+P94+P95+P96+P97+P100+P101+P102+P103+P106+P107+P108+P109+P110+P111)</f>
        <v>0</v>
      </c>
      <c r="AN12" s="363">
        <f>+(R31+R32+R34+R35+R36+R41+R42+R46+R47+R54+R55+R56+R57+R59+R67+R68+R69+R73+R74+R81+R82+R83+R89+R90+R92+R94+R95+R96+R97+R100+R101+R102+R103+R106+R107+R108+R109+R110+R111)</f>
        <v>0</v>
      </c>
      <c r="AO12" s="363">
        <f>+(T31+T32+T34+T35+T36+T41+T42+T46+T47+T54+T55+T56+T57+T59+T67+T68+T69+T73+T74+T81+T82+T83+T89+T90+T92+T94+T95+T96+T97+T100+T101+T102+T103+T106+T107+T108+T109+T110+T111)</f>
        <v>0</v>
      </c>
      <c r="AP12" s="363">
        <f>+(V31+V32+V34+V35+V36+V41+V42+V46+V47+V54+V55+V56+V57+V59+V67+V68+V69+V73+V74+V81+V82+V83+V89+V90+V92+V94+V95+V96+V97+V100+V101+V102+V103+V106+V107+V108+V109+V110+V111)</f>
        <v>0</v>
      </c>
      <c r="AQ12" s="363">
        <f>+(X31+X32+X34+X35+X36+X41+X42+X46+X47+X54+X55+X56+X57+X59+X67+X68+X69+X73+X74+X81+X82+X83+X89+X90+X92+X94+X95+X96+X97+X100+X101+X102+X103+X106+X107+X108+X109+X110+X111)</f>
        <v>0</v>
      </c>
      <c r="AR12" s="363">
        <f>+(Z31+Z32+Z34+Z35+Z36+Z41+Z42+Z46+Z47+Z54+Z55+Z56+Z57+Z59+Z67+Z68+Z69+Z73+Z74+Z81+Z82+Z83+Z89+Z90+Z92+Z94+Z95+Z96+Z97+Z100+Z101+Z102+Z103+Z106+Z107+Z108+Z109+Z110+Z111)</f>
        <v>0</v>
      </c>
      <c r="AS12" s="363">
        <f>+(AB31+AB32+AB34+AB35+AB36+AB41+AB42+AB46+AB47+AB54+AB55+AB56+AB57+AB59+AB67+AB68+AB69+AB73+AB74+AB81+AB82+AB83+AB89+AB90+AB92+AB94+AB95+AB96+AB97+AB100+AB101+AB102+AB103+AB106+AB107+AB108+AB109+AB110+AB111)</f>
        <v>0</v>
      </c>
      <c r="AT12" s="363">
        <f>+(AD31+AD32+AD34+AD35+AD36+AD41+AD42+AD46+AD47+AD54+AD55+AD56+AD57+AD59+AD67+AD68+AD69+AD73+AD74+AD81+AD82+AD83+AD89+AD90+AD92+AD94+AD95+AD96+AD97+AD100+AD101+AD102+AD103+AD106+AD107+AD108+AD109+AD110+AD111)</f>
        <v>0</v>
      </c>
      <c r="AU12" s="364">
        <f>SUM(AH12:AT12)</f>
        <v>83333.333333333328</v>
      </c>
      <c r="AW12" s="522"/>
      <c r="AX12" s="523" t="s">
        <v>452</v>
      </c>
      <c r="AY12" s="524" t="s">
        <v>453</v>
      </c>
      <c r="AZ12" s="1"/>
      <c r="BA12" s="525">
        <f>+((BA8/BA9)/(1-BA11))</f>
        <v>0</v>
      </c>
      <c r="BB12" s="6"/>
      <c r="BD12" s="522"/>
      <c r="BE12" s="523" t="s">
        <v>452</v>
      </c>
      <c r="BF12" s="524" t="s">
        <v>453</v>
      </c>
      <c r="BG12" s="1"/>
      <c r="BH12" s="525">
        <f>+((BH8/BH9)/(1-BH11))</f>
        <v>0</v>
      </c>
      <c r="BI12" s="6"/>
    </row>
    <row r="13" spans="3:61" ht="18.75" thickBot="1">
      <c r="C13" s="371" t="s">
        <v>221</v>
      </c>
      <c r="D13" s="226">
        <f t="shared" si="2"/>
        <v>0</v>
      </c>
      <c r="E13" s="89" t="e">
        <f t="shared" si="4"/>
        <v>#DIV/0!</v>
      </c>
      <c r="F13" s="232">
        <f t="shared" si="5"/>
        <v>0</v>
      </c>
      <c r="G13" s="220">
        <f>'Next Year''s Budget - Set Goals'!G22</f>
        <v>0</v>
      </c>
      <c r="H13" s="253">
        <f t="shared" si="6"/>
        <v>0</v>
      </c>
      <c r="I13" s="219">
        <f>'Next Year''s Budget - Set Goals'!I22</f>
        <v>0</v>
      </c>
      <c r="J13" s="225">
        <f t="shared" si="7"/>
        <v>0</v>
      </c>
      <c r="K13" s="220">
        <f>'Next Year''s Budget - Set Goals'!K22</f>
        <v>0</v>
      </c>
      <c r="L13" s="147">
        <f t="shared" si="8"/>
        <v>0</v>
      </c>
      <c r="M13" s="219">
        <f>'Next Year''s Budget - Set Goals'!M22</f>
        <v>0</v>
      </c>
      <c r="N13" s="153">
        <f t="shared" si="9"/>
        <v>0</v>
      </c>
      <c r="O13" s="221">
        <f>'Next Year''s Budget - Set Goals'!O22</f>
        <v>0</v>
      </c>
      <c r="P13" s="147">
        <f t="shared" si="10"/>
        <v>0</v>
      </c>
      <c r="Q13" s="220">
        <f>'Next Year''s Budget - Set Goals'!Q22</f>
        <v>0</v>
      </c>
      <c r="R13" s="153">
        <f t="shared" si="11"/>
        <v>0</v>
      </c>
      <c r="S13" s="220">
        <f>'Next Year''s Budget - Set Goals'!S22</f>
        <v>0</v>
      </c>
      <c r="T13" s="153">
        <f t="shared" si="12"/>
        <v>0</v>
      </c>
      <c r="U13" s="220">
        <f>'Next Year''s Budget - Set Goals'!U22</f>
        <v>0</v>
      </c>
      <c r="V13" s="153">
        <f t="shared" si="13"/>
        <v>0</v>
      </c>
      <c r="W13" s="219">
        <f>'Next Year''s Budget - Set Goals'!W22</f>
        <v>0.09</v>
      </c>
      <c r="X13" s="139">
        <f t="shared" si="14"/>
        <v>0</v>
      </c>
      <c r="Y13" s="220">
        <f>'Next Year''s Budget - Set Goals'!Y22</f>
        <v>0</v>
      </c>
      <c r="Z13" s="153">
        <f t="shared" si="15"/>
        <v>0</v>
      </c>
      <c r="AA13" s="220">
        <f>'Next Year''s Budget - Set Goals'!AA22</f>
        <v>0</v>
      </c>
      <c r="AB13" s="153">
        <f t="shared" si="16"/>
        <v>0</v>
      </c>
      <c r="AC13" s="220">
        <f>'Next Year''s Budget - Set Goals'!AC22</f>
        <v>0</v>
      </c>
      <c r="AD13" s="147">
        <f t="shared" si="17"/>
        <v>0</v>
      </c>
      <c r="AE13" s="372">
        <f>'Next Year''s Budget - Set Goals'!AE22</f>
        <v>0</v>
      </c>
      <c r="AG13" s="198" t="s">
        <v>359</v>
      </c>
      <c r="AH13" s="352" t="e">
        <f>+(AH12/AH6)</f>
        <v>#DIV/0!</v>
      </c>
      <c r="AI13" s="402" t="e">
        <f t="shared" ref="AI13:AU13" si="18">+(AI12/AI6)</f>
        <v>#DIV/0!</v>
      </c>
      <c r="AJ13" s="402" t="e">
        <f t="shared" si="18"/>
        <v>#DIV/0!</v>
      </c>
      <c r="AK13" s="402" t="e">
        <f t="shared" si="18"/>
        <v>#DIV/0!</v>
      </c>
      <c r="AL13" s="402" t="e">
        <f t="shared" si="18"/>
        <v>#DIV/0!</v>
      </c>
      <c r="AM13" s="402" t="e">
        <f t="shared" si="18"/>
        <v>#DIV/0!</v>
      </c>
      <c r="AN13" s="402" t="e">
        <f t="shared" si="18"/>
        <v>#DIV/0!</v>
      </c>
      <c r="AO13" s="402" t="e">
        <f t="shared" si="18"/>
        <v>#DIV/0!</v>
      </c>
      <c r="AP13" s="402" t="e">
        <f t="shared" si="18"/>
        <v>#DIV/0!</v>
      </c>
      <c r="AQ13" s="402" t="e">
        <f t="shared" si="18"/>
        <v>#DIV/0!</v>
      </c>
      <c r="AR13" s="402" t="e">
        <f t="shared" si="18"/>
        <v>#DIV/0!</v>
      </c>
      <c r="AS13" s="402" t="e">
        <f t="shared" si="18"/>
        <v>#DIV/0!</v>
      </c>
      <c r="AT13" s="402" t="e">
        <f t="shared" si="18"/>
        <v>#DIV/0!</v>
      </c>
      <c r="AU13" s="365" t="e">
        <f t="shared" si="18"/>
        <v>#DIV/0!</v>
      </c>
      <c r="AW13" s="520"/>
      <c r="AX13" s="518" t="s">
        <v>454</v>
      </c>
      <c r="AY13" s="135" t="s">
        <v>455</v>
      </c>
      <c r="BA13" s="541">
        <v>0.35</v>
      </c>
      <c r="BB13" s="2"/>
      <c r="BD13" s="520"/>
      <c r="BE13" s="518" t="s">
        <v>454</v>
      </c>
      <c r="BF13" s="135" t="s">
        <v>455</v>
      </c>
      <c r="BH13" s="541">
        <v>0.99</v>
      </c>
      <c r="BI13" s="2"/>
    </row>
    <row r="14" spans="3:61" ht="18.75" thickBot="1">
      <c r="C14" s="371" t="s">
        <v>211</v>
      </c>
      <c r="D14" s="226">
        <f t="shared" si="2"/>
        <v>0</v>
      </c>
      <c r="E14" s="89" t="e">
        <f t="shared" si="4"/>
        <v>#DIV/0!</v>
      </c>
      <c r="F14" s="232">
        <f t="shared" si="5"/>
        <v>0</v>
      </c>
      <c r="G14" s="220">
        <f>'Next Year''s Budget - Set Goals'!G23</f>
        <v>0</v>
      </c>
      <c r="H14" s="253">
        <f t="shared" si="6"/>
        <v>0</v>
      </c>
      <c r="I14" s="219">
        <f>'Next Year''s Budget - Set Goals'!I23</f>
        <v>0</v>
      </c>
      <c r="J14" s="225">
        <f t="shared" si="7"/>
        <v>0</v>
      </c>
      <c r="K14" s="220">
        <f>'Next Year''s Budget - Set Goals'!K23</f>
        <v>0</v>
      </c>
      <c r="L14" s="147">
        <f t="shared" si="8"/>
        <v>0</v>
      </c>
      <c r="M14" s="219">
        <f>'Next Year''s Budget - Set Goals'!M23</f>
        <v>0</v>
      </c>
      <c r="N14" s="153">
        <f t="shared" si="9"/>
        <v>0</v>
      </c>
      <c r="O14" s="221">
        <f>'Next Year''s Budget - Set Goals'!O23</f>
        <v>0</v>
      </c>
      <c r="P14" s="147">
        <f t="shared" si="10"/>
        <v>0</v>
      </c>
      <c r="Q14" s="220">
        <f>'Next Year''s Budget - Set Goals'!Q23</f>
        <v>0</v>
      </c>
      <c r="R14" s="153">
        <f t="shared" si="11"/>
        <v>0</v>
      </c>
      <c r="S14" s="220">
        <f>'Next Year''s Budget - Set Goals'!S23</f>
        <v>0</v>
      </c>
      <c r="T14" s="153">
        <f t="shared" si="12"/>
        <v>0</v>
      </c>
      <c r="U14" s="220">
        <f>'Next Year''s Budget - Set Goals'!U23</f>
        <v>0</v>
      </c>
      <c r="V14" s="153">
        <f t="shared" si="13"/>
        <v>0</v>
      </c>
      <c r="W14" s="219">
        <f>'Next Year''s Budget - Set Goals'!W23</f>
        <v>0</v>
      </c>
      <c r="X14" s="139">
        <f t="shared" si="14"/>
        <v>0</v>
      </c>
      <c r="Y14" s="220">
        <f>'Next Year''s Budget - Set Goals'!Y23</f>
        <v>0</v>
      </c>
      <c r="Z14" s="153">
        <f t="shared" si="15"/>
        <v>0</v>
      </c>
      <c r="AA14" s="220">
        <f>'Next Year''s Budget - Set Goals'!AA23</f>
        <v>0</v>
      </c>
      <c r="AB14" s="153">
        <f t="shared" si="16"/>
        <v>0</v>
      </c>
      <c r="AC14" s="220">
        <f>'Next Year''s Budget - Set Goals'!AC23</f>
        <v>0</v>
      </c>
      <c r="AD14" s="147">
        <f t="shared" si="17"/>
        <v>0</v>
      </c>
      <c r="AE14" s="372">
        <f>'Next Year''s Budget - Set Goals'!AE23</f>
        <v>0</v>
      </c>
      <c r="AG14" s="198" t="s">
        <v>361</v>
      </c>
      <c r="AH14" s="272">
        <f>+(AH11-AH12)</f>
        <v>0</v>
      </c>
      <c r="AI14" s="273">
        <f t="shared" ref="AI14:AT14" si="19">+(AI11-AI12)</f>
        <v>0</v>
      </c>
      <c r="AJ14" s="273">
        <f t="shared" si="19"/>
        <v>0</v>
      </c>
      <c r="AK14" s="273">
        <f t="shared" si="19"/>
        <v>0</v>
      </c>
      <c r="AL14" s="273">
        <f t="shared" si="19"/>
        <v>0</v>
      </c>
      <c r="AM14" s="273">
        <f t="shared" si="19"/>
        <v>0</v>
      </c>
      <c r="AN14" s="273">
        <f t="shared" si="19"/>
        <v>0</v>
      </c>
      <c r="AO14" s="273">
        <f t="shared" si="19"/>
        <v>0</v>
      </c>
      <c r="AP14" s="273">
        <f t="shared" si="19"/>
        <v>0</v>
      </c>
      <c r="AQ14" s="273">
        <f t="shared" si="19"/>
        <v>0</v>
      </c>
      <c r="AR14" s="273">
        <f t="shared" si="19"/>
        <v>0</v>
      </c>
      <c r="AS14" s="273">
        <f t="shared" si="19"/>
        <v>0</v>
      </c>
      <c r="AT14" s="273">
        <f t="shared" si="19"/>
        <v>0</v>
      </c>
      <c r="AU14" s="275">
        <f>SUM(AH14:AT14)</f>
        <v>0</v>
      </c>
      <c r="AW14" s="520"/>
      <c r="AX14" s="518" t="s">
        <v>456</v>
      </c>
      <c r="AY14" s="135" t="s">
        <v>457</v>
      </c>
      <c r="BA14" s="521">
        <f>SUM(BA12/BA13)</f>
        <v>0</v>
      </c>
      <c r="BB14" s="2"/>
      <c r="BD14" s="520"/>
      <c r="BE14" s="518" t="s">
        <v>456</v>
      </c>
      <c r="BF14" s="135" t="s">
        <v>457</v>
      </c>
      <c r="BH14" s="521">
        <f>SUM(BH12/BH13)</f>
        <v>0</v>
      </c>
      <c r="BI14" s="2"/>
    </row>
    <row r="15" spans="3:61" ht="18.75" thickBot="1">
      <c r="C15" s="371" t="s">
        <v>212</v>
      </c>
      <c r="D15" s="226">
        <f t="shared" si="2"/>
        <v>0</v>
      </c>
      <c r="E15" s="89" t="e">
        <f t="shared" si="4"/>
        <v>#DIV/0!</v>
      </c>
      <c r="F15" s="232">
        <f t="shared" si="5"/>
        <v>0</v>
      </c>
      <c r="G15" s="220">
        <f>'Next Year''s Budget - Set Goals'!G24</f>
        <v>0</v>
      </c>
      <c r="H15" s="253">
        <f t="shared" si="6"/>
        <v>0</v>
      </c>
      <c r="I15" s="219">
        <f>'Next Year''s Budget - Set Goals'!I24</f>
        <v>0</v>
      </c>
      <c r="J15" s="225">
        <f t="shared" si="7"/>
        <v>0</v>
      </c>
      <c r="K15" s="220">
        <f>'Next Year''s Budget - Set Goals'!K24</f>
        <v>0</v>
      </c>
      <c r="L15" s="147">
        <f t="shared" si="8"/>
        <v>0</v>
      </c>
      <c r="M15" s="219">
        <f>'Next Year''s Budget - Set Goals'!M24</f>
        <v>0</v>
      </c>
      <c r="N15" s="153">
        <f t="shared" si="9"/>
        <v>0</v>
      </c>
      <c r="O15" s="221">
        <f>'Next Year''s Budget - Set Goals'!O24</f>
        <v>0</v>
      </c>
      <c r="P15" s="147">
        <f t="shared" si="10"/>
        <v>0</v>
      </c>
      <c r="Q15" s="220">
        <f>'Next Year''s Budget - Set Goals'!Q24</f>
        <v>0</v>
      </c>
      <c r="R15" s="153">
        <f t="shared" si="11"/>
        <v>0</v>
      </c>
      <c r="S15" s="220">
        <f>'Next Year''s Budget - Set Goals'!S24</f>
        <v>0</v>
      </c>
      <c r="T15" s="153">
        <f t="shared" si="12"/>
        <v>0</v>
      </c>
      <c r="U15" s="220">
        <f>'Next Year''s Budget - Set Goals'!U24</f>
        <v>0</v>
      </c>
      <c r="V15" s="153">
        <f t="shared" si="13"/>
        <v>0</v>
      </c>
      <c r="W15" s="219">
        <f>'Next Year''s Budget - Set Goals'!W24</f>
        <v>0</v>
      </c>
      <c r="X15" s="139">
        <f t="shared" si="14"/>
        <v>0</v>
      </c>
      <c r="Y15" s="220">
        <f>'Next Year''s Budget - Set Goals'!Y24</f>
        <v>0</v>
      </c>
      <c r="Z15" s="153">
        <f t="shared" si="15"/>
        <v>0</v>
      </c>
      <c r="AA15" s="220">
        <f>'Next Year''s Budget - Set Goals'!AA24</f>
        <v>3.0000000000000001E-3</v>
      </c>
      <c r="AB15" s="153">
        <f t="shared" si="16"/>
        <v>0</v>
      </c>
      <c r="AC15" s="220">
        <f>'Next Year''s Budget - Set Goals'!AC24</f>
        <v>0</v>
      </c>
      <c r="AD15" s="147">
        <f t="shared" si="17"/>
        <v>0</v>
      </c>
      <c r="AE15" s="372">
        <f>'Next Year''s Budget - Set Goals'!AE24</f>
        <v>0</v>
      </c>
      <c r="AG15" s="199" t="s">
        <v>360</v>
      </c>
      <c r="AH15" s="366" t="e">
        <f>+(AH14/AH6)</f>
        <v>#DIV/0!</v>
      </c>
      <c r="AI15" s="403" t="e">
        <f t="shared" ref="AI15:AU15" si="20">+(AI14/AI6)</f>
        <v>#DIV/0!</v>
      </c>
      <c r="AJ15" s="403" t="e">
        <f t="shared" si="20"/>
        <v>#DIV/0!</v>
      </c>
      <c r="AK15" s="403" t="e">
        <f t="shared" si="20"/>
        <v>#DIV/0!</v>
      </c>
      <c r="AL15" s="403" t="e">
        <f t="shared" si="20"/>
        <v>#DIV/0!</v>
      </c>
      <c r="AM15" s="425" t="e">
        <f t="shared" si="20"/>
        <v>#DIV/0!</v>
      </c>
      <c r="AN15" s="366" t="e">
        <f t="shared" si="20"/>
        <v>#DIV/0!</v>
      </c>
      <c r="AO15" s="403" t="e">
        <f t="shared" si="20"/>
        <v>#DIV/0!</v>
      </c>
      <c r="AP15" s="403" t="e">
        <f t="shared" si="20"/>
        <v>#DIV/0!</v>
      </c>
      <c r="AQ15" s="403" t="e">
        <f t="shared" si="20"/>
        <v>#DIV/0!</v>
      </c>
      <c r="AR15" s="403" t="e">
        <f t="shared" si="20"/>
        <v>#DIV/0!</v>
      </c>
      <c r="AS15" s="403" t="e">
        <f t="shared" si="20"/>
        <v>#DIV/0!</v>
      </c>
      <c r="AT15" s="403" t="e">
        <f t="shared" si="20"/>
        <v>#DIV/0!</v>
      </c>
      <c r="AU15" s="367" t="e">
        <f t="shared" si="20"/>
        <v>#DIV/0!</v>
      </c>
      <c r="AW15" s="520"/>
      <c r="AX15" s="518" t="s">
        <v>458</v>
      </c>
      <c r="AY15" s="135" t="s">
        <v>459</v>
      </c>
      <c r="BA15" s="542">
        <v>21</v>
      </c>
      <c r="BB15" s="2"/>
      <c r="BD15" s="520"/>
      <c r="BE15" s="518" t="s">
        <v>458</v>
      </c>
      <c r="BF15" s="135" t="s">
        <v>459</v>
      </c>
      <c r="BH15" s="542">
        <v>21</v>
      </c>
      <c r="BI15" s="2"/>
    </row>
    <row r="16" spans="3:61" ht="18.75" thickBot="1">
      <c r="C16" s="371" t="s">
        <v>213</v>
      </c>
      <c r="D16" s="226">
        <f t="shared" si="2"/>
        <v>0</v>
      </c>
      <c r="E16" s="89" t="e">
        <f t="shared" si="4"/>
        <v>#DIV/0!</v>
      </c>
      <c r="F16" s="232">
        <f t="shared" si="5"/>
        <v>0</v>
      </c>
      <c r="G16" s="220">
        <f>'Next Year''s Budget - Set Goals'!G25</f>
        <v>0</v>
      </c>
      <c r="H16" s="253">
        <f t="shared" si="6"/>
        <v>0</v>
      </c>
      <c r="I16" s="219">
        <f>'Next Year''s Budget - Set Goals'!I25</f>
        <v>0</v>
      </c>
      <c r="J16" s="225">
        <f t="shared" si="7"/>
        <v>0</v>
      </c>
      <c r="K16" s="220">
        <f>'Next Year''s Budget - Set Goals'!K25</f>
        <v>0</v>
      </c>
      <c r="L16" s="147">
        <f t="shared" si="8"/>
        <v>0</v>
      </c>
      <c r="M16" s="219">
        <f>'Next Year''s Budget - Set Goals'!M25</f>
        <v>0</v>
      </c>
      <c r="N16" s="153">
        <f t="shared" si="9"/>
        <v>0</v>
      </c>
      <c r="O16" s="221">
        <f>'Next Year''s Budget - Set Goals'!O25</f>
        <v>0</v>
      </c>
      <c r="P16" s="147">
        <f t="shared" si="10"/>
        <v>0</v>
      </c>
      <c r="Q16" s="220">
        <f>'Next Year''s Budget - Set Goals'!Q25</f>
        <v>0</v>
      </c>
      <c r="R16" s="153">
        <f t="shared" si="11"/>
        <v>0</v>
      </c>
      <c r="S16" s="220">
        <f>'Next Year''s Budget - Set Goals'!S25</f>
        <v>0</v>
      </c>
      <c r="T16" s="153">
        <f t="shared" si="12"/>
        <v>0</v>
      </c>
      <c r="U16" s="220">
        <f>'Next Year''s Budget - Set Goals'!U25</f>
        <v>0</v>
      </c>
      <c r="V16" s="153">
        <f t="shared" si="13"/>
        <v>0</v>
      </c>
      <c r="W16" s="219">
        <f>'Next Year''s Budget - Set Goals'!W25</f>
        <v>0</v>
      </c>
      <c r="X16" s="139">
        <f t="shared" si="14"/>
        <v>0</v>
      </c>
      <c r="Y16" s="220">
        <f>'Next Year''s Budget - Set Goals'!Y25</f>
        <v>0</v>
      </c>
      <c r="Z16" s="153">
        <f t="shared" si="15"/>
        <v>0</v>
      </c>
      <c r="AA16" s="220">
        <f>'Next Year''s Budget - Set Goals'!AA25</f>
        <v>0</v>
      </c>
      <c r="AB16" s="153">
        <f t="shared" si="16"/>
        <v>0</v>
      </c>
      <c r="AC16" s="220">
        <f>'Next Year''s Budget - Set Goals'!AC25</f>
        <v>0</v>
      </c>
      <c r="AD16" s="147">
        <f t="shared" si="17"/>
        <v>0</v>
      </c>
      <c r="AE16" s="372">
        <f>'Next Year''s Budget - Set Goals'!AE25</f>
        <v>0</v>
      </c>
      <c r="AG16" s="203" t="s">
        <v>342</v>
      </c>
      <c r="AH16" s="359" t="e">
        <f>+AH9-AH11</f>
        <v>#DIV/0!</v>
      </c>
      <c r="AI16" s="429" t="e">
        <f t="shared" ref="AI16:AU16" si="21">+AI9-AI11</f>
        <v>#DIV/0!</v>
      </c>
      <c r="AJ16" s="359" t="e">
        <f t="shared" si="21"/>
        <v>#DIV/0!</v>
      </c>
      <c r="AK16" s="429" t="e">
        <f t="shared" si="21"/>
        <v>#DIV/0!</v>
      </c>
      <c r="AL16" s="359" t="e">
        <f t="shared" si="21"/>
        <v>#DIV/0!</v>
      </c>
      <c r="AM16" s="360" t="e">
        <f t="shared" si="21"/>
        <v>#DIV/0!</v>
      </c>
      <c r="AN16" s="359" t="e">
        <f t="shared" si="21"/>
        <v>#DIV/0!</v>
      </c>
      <c r="AO16" s="429" t="e">
        <f t="shared" si="21"/>
        <v>#DIV/0!</v>
      </c>
      <c r="AP16" s="359" t="e">
        <f t="shared" si="21"/>
        <v>#DIV/0!</v>
      </c>
      <c r="AQ16" s="429" t="e">
        <f t="shared" si="21"/>
        <v>#DIV/0!</v>
      </c>
      <c r="AR16" s="359" t="e">
        <f t="shared" si="21"/>
        <v>#DIV/0!</v>
      </c>
      <c r="AS16" s="429" t="e">
        <f t="shared" si="21"/>
        <v>#DIV/0!</v>
      </c>
      <c r="AT16" s="359" t="e">
        <f t="shared" si="21"/>
        <v>#DIV/0!</v>
      </c>
      <c r="AU16" s="430" t="e">
        <f t="shared" si="21"/>
        <v>#DIV/0!</v>
      </c>
      <c r="AW16" s="520"/>
      <c r="AX16" s="518" t="s">
        <v>460</v>
      </c>
      <c r="AY16" s="135" t="s">
        <v>461</v>
      </c>
      <c r="BA16" s="538">
        <f>(BA14/BA15)</f>
        <v>0</v>
      </c>
      <c r="BB16" s="526" t="s">
        <v>462</v>
      </c>
      <c r="BD16" s="520"/>
      <c r="BE16" s="518" t="s">
        <v>460</v>
      </c>
      <c r="BF16" s="135" t="s">
        <v>461</v>
      </c>
      <c r="BH16" s="538">
        <f>(BH14/BH15)</f>
        <v>0</v>
      </c>
      <c r="BI16" s="526" t="s">
        <v>462</v>
      </c>
    </row>
    <row r="17" spans="2:61" ht="18.75" thickBot="1">
      <c r="C17" s="371" t="s">
        <v>214</v>
      </c>
      <c r="D17" s="226">
        <f t="shared" si="2"/>
        <v>0</v>
      </c>
      <c r="E17" s="89" t="e">
        <f t="shared" si="4"/>
        <v>#DIV/0!</v>
      </c>
      <c r="F17" s="232">
        <f t="shared" si="5"/>
        <v>0</v>
      </c>
      <c r="G17" s="220">
        <f>'Next Year''s Budget - Set Goals'!G26</f>
        <v>0</v>
      </c>
      <c r="H17" s="253">
        <f t="shared" si="6"/>
        <v>0</v>
      </c>
      <c r="I17" s="219">
        <f>'Next Year''s Budget - Set Goals'!I26</f>
        <v>0</v>
      </c>
      <c r="J17" s="225">
        <f t="shared" si="7"/>
        <v>0</v>
      </c>
      <c r="K17" s="220">
        <f>'Next Year''s Budget - Set Goals'!K26</f>
        <v>0</v>
      </c>
      <c r="L17" s="147">
        <f t="shared" si="8"/>
        <v>0</v>
      </c>
      <c r="M17" s="219">
        <f>'Next Year''s Budget - Set Goals'!M26</f>
        <v>0</v>
      </c>
      <c r="N17" s="153">
        <f t="shared" si="9"/>
        <v>0</v>
      </c>
      <c r="O17" s="221">
        <f>'Next Year''s Budget - Set Goals'!O26</f>
        <v>0</v>
      </c>
      <c r="P17" s="147">
        <f t="shared" si="10"/>
        <v>0</v>
      </c>
      <c r="Q17" s="220">
        <f>'Next Year''s Budget - Set Goals'!Q26</f>
        <v>0</v>
      </c>
      <c r="R17" s="153">
        <f t="shared" si="11"/>
        <v>0</v>
      </c>
      <c r="S17" s="220">
        <f>'Next Year''s Budget - Set Goals'!S26</f>
        <v>0</v>
      </c>
      <c r="T17" s="153">
        <f t="shared" si="12"/>
        <v>0</v>
      </c>
      <c r="U17" s="220">
        <f>'Next Year''s Budget - Set Goals'!U26</f>
        <v>0</v>
      </c>
      <c r="V17" s="153">
        <f t="shared" si="13"/>
        <v>0</v>
      </c>
      <c r="W17" s="219">
        <f>'Next Year''s Budget - Set Goals'!W26</f>
        <v>0</v>
      </c>
      <c r="X17" s="139">
        <f t="shared" si="14"/>
        <v>0</v>
      </c>
      <c r="Y17" s="220">
        <f>'Next Year''s Budget - Set Goals'!Y26</f>
        <v>0</v>
      </c>
      <c r="Z17" s="153">
        <f t="shared" si="15"/>
        <v>0</v>
      </c>
      <c r="AA17" s="220">
        <f>'Next Year''s Budget - Set Goals'!AA26</f>
        <v>0</v>
      </c>
      <c r="AB17" s="153">
        <f t="shared" si="16"/>
        <v>0</v>
      </c>
      <c r="AC17" s="220">
        <f>'Next Year''s Budget - Set Goals'!AC26</f>
        <v>0</v>
      </c>
      <c r="AD17" s="147">
        <f t="shared" si="17"/>
        <v>0</v>
      </c>
      <c r="AE17" s="372">
        <f>'Next Year''s Budget - Set Goals'!AE26</f>
        <v>0</v>
      </c>
      <c r="AG17" s="204" t="s">
        <v>343</v>
      </c>
      <c r="AH17" s="1" t="e">
        <f>+AH16/AH6</f>
        <v>#DIV/0!</v>
      </c>
      <c r="AI17" s="85" t="e">
        <f t="shared" ref="AI17:AU17" si="22">+AI16/AI6</f>
        <v>#DIV/0!</v>
      </c>
      <c r="AJ17" s="1" t="e">
        <f t="shared" si="22"/>
        <v>#DIV/0!</v>
      </c>
      <c r="AK17" s="85" t="e">
        <f t="shared" si="22"/>
        <v>#DIV/0!</v>
      </c>
      <c r="AL17" s="1" t="e">
        <f t="shared" si="22"/>
        <v>#DIV/0!</v>
      </c>
      <c r="AM17" s="85" t="e">
        <f t="shared" si="22"/>
        <v>#DIV/0!</v>
      </c>
      <c r="AN17" s="1" t="e">
        <f t="shared" si="22"/>
        <v>#DIV/0!</v>
      </c>
      <c r="AO17" s="85" t="e">
        <f t="shared" si="22"/>
        <v>#DIV/0!</v>
      </c>
      <c r="AP17" s="1" t="e">
        <f t="shared" si="22"/>
        <v>#DIV/0!</v>
      </c>
      <c r="AQ17" s="85" t="e">
        <f t="shared" si="22"/>
        <v>#DIV/0!</v>
      </c>
      <c r="AR17" s="1" t="e">
        <f t="shared" si="22"/>
        <v>#DIV/0!</v>
      </c>
      <c r="AS17" s="85" t="e">
        <f t="shared" si="22"/>
        <v>#DIV/0!</v>
      </c>
      <c r="AT17" s="1" t="e">
        <f t="shared" si="22"/>
        <v>#DIV/0!</v>
      </c>
      <c r="AU17" s="407" t="e">
        <f t="shared" si="22"/>
        <v>#DIV/0!</v>
      </c>
      <c r="AW17" s="5"/>
      <c r="AX17" s="523" t="s">
        <v>463</v>
      </c>
      <c r="AY17" s="524" t="s">
        <v>464</v>
      </c>
      <c r="AZ17" s="1"/>
      <c r="BA17" s="543">
        <f>+(BA8/BA15)</f>
        <v>0</v>
      </c>
      <c r="BB17" s="527" t="s">
        <v>462</v>
      </c>
      <c r="BD17" s="5"/>
      <c r="BE17" s="523" t="s">
        <v>463</v>
      </c>
      <c r="BF17" s="524" t="s">
        <v>464</v>
      </c>
      <c r="BG17" s="1"/>
      <c r="BH17" s="543">
        <f>+(BH8/BH15)</f>
        <v>0</v>
      </c>
      <c r="BI17" s="527" t="s">
        <v>462</v>
      </c>
    </row>
    <row r="18" spans="2:61">
      <c r="C18" s="371" t="s">
        <v>215</v>
      </c>
      <c r="D18" s="226">
        <f t="shared" si="2"/>
        <v>0</v>
      </c>
      <c r="E18" s="89" t="e">
        <f t="shared" si="4"/>
        <v>#DIV/0!</v>
      </c>
      <c r="F18" s="232">
        <f t="shared" si="5"/>
        <v>0</v>
      </c>
      <c r="G18" s="220">
        <f>'Next Year''s Budget - Set Goals'!G27</f>
        <v>0</v>
      </c>
      <c r="H18" s="253">
        <f t="shared" si="6"/>
        <v>0</v>
      </c>
      <c r="I18" s="219">
        <f>'Next Year''s Budget - Set Goals'!I27</f>
        <v>0</v>
      </c>
      <c r="J18" s="225">
        <f t="shared" si="7"/>
        <v>0</v>
      </c>
      <c r="K18" s="220">
        <f>'Next Year''s Budget - Set Goals'!K27</f>
        <v>0</v>
      </c>
      <c r="L18" s="147">
        <f t="shared" si="8"/>
        <v>0</v>
      </c>
      <c r="M18" s="219">
        <f>'Next Year''s Budget - Set Goals'!M27</f>
        <v>0</v>
      </c>
      <c r="N18" s="153">
        <f t="shared" si="9"/>
        <v>0</v>
      </c>
      <c r="O18" s="221">
        <f>'Next Year''s Budget - Set Goals'!O27</f>
        <v>0</v>
      </c>
      <c r="P18" s="147">
        <f t="shared" si="10"/>
        <v>0</v>
      </c>
      <c r="Q18" s="220">
        <f>'Next Year''s Budget - Set Goals'!Q27</f>
        <v>0</v>
      </c>
      <c r="R18" s="153">
        <f t="shared" si="11"/>
        <v>0</v>
      </c>
      <c r="S18" s="220">
        <f>'Next Year''s Budget - Set Goals'!S27</f>
        <v>0</v>
      </c>
      <c r="T18" s="153">
        <f t="shared" si="12"/>
        <v>0</v>
      </c>
      <c r="U18" s="220">
        <f>'Next Year''s Budget - Set Goals'!U27</f>
        <v>0</v>
      </c>
      <c r="V18" s="153">
        <f t="shared" si="13"/>
        <v>0</v>
      </c>
      <c r="W18" s="219">
        <f>'Next Year''s Budget - Set Goals'!W27</f>
        <v>0</v>
      </c>
      <c r="X18" s="139">
        <f t="shared" si="14"/>
        <v>0</v>
      </c>
      <c r="Y18" s="220">
        <f>'Next Year''s Budget - Set Goals'!Y27</f>
        <v>0</v>
      </c>
      <c r="Z18" s="153">
        <f t="shared" si="15"/>
        <v>0</v>
      </c>
      <c r="AA18" s="220">
        <f>'Next Year''s Budget - Set Goals'!AA27</f>
        <v>0</v>
      </c>
      <c r="AB18" s="153">
        <f t="shared" si="16"/>
        <v>0</v>
      </c>
      <c r="AC18" s="220">
        <f>'Next Year''s Budget - Set Goals'!AC27</f>
        <v>0</v>
      </c>
      <c r="AD18" s="147">
        <f t="shared" si="17"/>
        <v>0</v>
      </c>
      <c r="AE18" s="372">
        <f>'Next Year''s Budget - Set Goals'!AE27</f>
        <v>0</v>
      </c>
      <c r="AR18" s="394"/>
      <c r="AS18" s="412"/>
      <c r="AT18" s="8"/>
      <c r="AU18" s="209"/>
      <c r="AW18" s="7"/>
      <c r="AX18" s="8"/>
      <c r="AY18" s="8"/>
      <c r="AZ18" s="8"/>
      <c r="BA18" s="332"/>
      <c r="BB18" s="9"/>
    </row>
    <row r="19" spans="2:61" ht="18">
      <c r="C19" s="371" t="s">
        <v>216</v>
      </c>
      <c r="D19" s="226">
        <f t="shared" si="2"/>
        <v>0</v>
      </c>
      <c r="E19" s="89" t="e">
        <f t="shared" si="4"/>
        <v>#DIV/0!</v>
      </c>
      <c r="F19" s="232">
        <f t="shared" si="5"/>
        <v>0</v>
      </c>
      <c r="G19" s="220">
        <f>'Next Year''s Budget - Set Goals'!G28</f>
        <v>0</v>
      </c>
      <c r="H19" s="253">
        <f t="shared" si="6"/>
        <v>0</v>
      </c>
      <c r="I19" s="219">
        <f>'Next Year''s Budget - Set Goals'!I28</f>
        <v>0</v>
      </c>
      <c r="J19" s="225">
        <f t="shared" si="7"/>
        <v>0</v>
      </c>
      <c r="K19" s="221">
        <f>'Next Year''s Budget - Set Goals'!K28</f>
        <v>0</v>
      </c>
      <c r="L19" s="147">
        <f t="shared" si="8"/>
        <v>0</v>
      </c>
      <c r="M19" s="220">
        <f>'Next Year''s Budget - Set Goals'!M28</f>
        <v>0</v>
      </c>
      <c r="N19" s="153">
        <f t="shared" si="9"/>
        <v>0</v>
      </c>
      <c r="O19" s="221">
        <f>'Next Year''s Budget - Set Goals'!O28</f>
        <v>0</v>
      </c>
      <c r="P19" s="147">
        <f t="shared" si="10"/>
        <v>0</v>
      </c>
      <c r="Q19" s="220">
        <f>'Next Year''s Budget - Set Goals'!Q28</f>
        <v>0</v>
      </c>
      <c r="R19" s="153">
        <f t="shared" si="11"/>
        <v>0</v>
      </c>
      <c r="S19" s="220">
        <f>'Next Year''s Budget - Set Goals'!S28</f>
        <v>0</v>
      </c>
      <c r="T19" s="153">
        <f t="shared" si="12"/>
        <v>0</v>
      </c>
      <c r="U19" s="220">
        <f>'Next Year''s Budget - Set Goals'!U28</f>
        <v>0</v>
      </c>
      <c r="V19" s="153">
        <f t="shared" si="13"/>
        <v>0</v>
      </c>
      <c r="W19" s="219">
        <f>'Next Year''s Budget - Set Goals'!W28</f>
        <v>0</v>
      </c>
      <c r="X19" s="139">
        <f t="shared" si="14"/>
        <v>0</v>
      </c>
      <c r="Y19" s="220">
        <f>'Next Year''s Budget - Set Goals'!Y28</f>
        <v>0</v>
      </c>
      <c r="Z19" s="153">
        <f t="shared" si="15"/>
        <v>0</v>
      </c>
      <c r="AA19" s="220">
        <f>'Next Year''s Budget - Set Goals'!AA28</f>
        <v>0</v>
      </c>
      <c r="AB19" s="153">
        <f t="shared" si="16"/>
        <v>0</v>
      </c>
      <c r="AC19" s="220">
        <f>'Next Year''s Budget - Set Goals'!AC28</f>
        <v>0</v>
      </c>
      <c r="AD19" s="147">
        <f t="shared" si="17"/>
        <v>0</v>
      </c>
      <c r="AE19" s="372">
        <f>'Next Year''s Budget - Set Goals'!AE28</f>
        <v>0</v>
      </c>
      <c r="AG19" s="4" t="s">
        <v>362</v>
      </c>
      <c r="AH19" s="205" t="e">
        <f>+(AH11/AH8)</f>
        <v>#DIV/0!</v>
      </c>
      <c r="AI19" s="205" t="e">
        <f t="shared" ref="AI19:AU19" si="23">+(AI11/AI8)</f>
        <v>#DIV/0!</v>
      </c>
      <c r="AJ19" s="205" t="e">
        <f t="shared" si="23"/>
        <v>#DIV/0!</v>
      </c>
      <c r="AK19" s="205" t="e">
        <f t="shared" si="23"/>
        <v>#DIV/0!</v>
      </c>
      <c r="AL19" s="205" t="e">
        <f t="shared" si="23"/>
        <v>#DIV/0!</v>
      </c>
      <c r="AM19" s="205" t="e">
        <f t="shared" si="23"/>
        <v>#DIV/0!</v>
      </c>
      <c r="AN19" s="205" t="e">
        <f t="shared" si="23"/>
        <v>#DIV/0!</v>
      </c>
      <c r="AO19" s="205" t="e">
        <f t="shared" si="23"/>
        <v>#DIV/0!</v>
      </c>
      <c r="AP19" s="205" t="e">
        <f t="shared" si="23"/>
        <v>#DIV/0!</v>
      </c>
      <c r="AQ19" s="205" t="e">
        <f t="shared" si="23"/>
        <v>#DIV/0!</v>
      </c>
      <c r="AR19" s="205" t="e">
        <f t="shared" si="23"/>
        <v>#DIV/0!</v>
      </c>
      <c r="AS19" s="413" t="e">
        <f t="shared" si="23"/>
        <v>#DIV/0!</v>
      </c>
      <c r="AT19" s="411" t="e">
        <f t="shared" si="23"/>
        <v>#DIV/0!</v>
      </c>
      <c r="AU19" s="410" t="e">
        <f t="shared" si="23"/>
        <v>#DIV/0!</v>
      </c>
      <c r="AW19" s="3"/>
      <c r="AY19" s="135" t="s">
        <v>470</v>
      </c>
      <c r="BA19" s="695">
        <f>+((J7/139)/15)</f>
        <v>0</v>
      </c>
      <c r="BB19" s="2"/>
    </row>
    <row r="20" spans="2:61" ht="18">
      <c r="C20" s="371" t="s">
        <v>222</v>
      </c>
      <c r="D20" s="226">
        <f t="shared" si="2"/>
        <v>0</v>
      </c>
      <c r="E20" s="89" t="e">
        <f t="shared" si="4"/>
        <v>#DIV/0!</v>
      </c>
      <c r="F20" s="232">
        <f t="shared" si="5"/>
        <v>0</v>
      </c>
      <c r="G20" s="220">
        <f>'Next Year''s Budget - Set Goals'!G29</f>
        <v>0</v>
      </c>
      <c r="H20" s="253">
        <f t="shared" si="6"/>
        <v>0</v>
      </c>
      <c r="I20" s="219">
        <f>'Next Year''s Budget - Set Goals'!I29</f>
        <v>0</v>
      </c>
      <c r="J20" s="225">
        <f t="shared" si="7"/>
        <v>0</v>
      </c>
      <c r="K20" s="221">
        <f>'Next Year''s Budget - Set Goals'!K29</f>
        <v>0</v>
      </c>
      <c r="L20" s="147">
        <f t="shared" si="8"/>
        <v>0</v>
      </c>
      <c r="M20" s="220">
        <f>'Next Year''s Budget - Set Goals'!M29</f>
        <v>0</v>
      </c>
      <c r="N20" s="153">
        <f t="shared" si="9"/>
        <v>0</v>
      </c>
      <c r="O20" s="221">
        <f>'Next Year''s Budget - Set Goals'!O29</f>
        <v>0</v>
      </c>
      <c r="P20" s="147">
        <f t="shared" si="10"/>
        <v>0</v>
      </c>
      <c r="Q20" s="220">
        <f>'Next Year''s Budget - Set Goals'!Q29</f>
        <v>0</v>
      </c>
      <c r="R20" s="153">
        <f t="shared" si="11"/>
        <v>0</v>
      </c>
      <c r="S20" s="220">
        <f>'Next Year''s Budget - Set Goals'!S29</f>
        <v>0</v>
      </c>
      <c r="T20" s="153">
        <f t="shared" si="12"/>
        <v>0</v>
      </c>
      <c r="U20" s="220">
        <f>'Next Year''s Budget - Set Goals'!U29</f>
        <v>0</v>
      </c>
      <c r="V20" s="153">
        <f t="shared" si="13"/>
        <v>0</v>
      </c>
      <c r="W20" s="219">
        <f>'Next Year''s Budget - Set Goals'!W29</f>
        <v>0</v>
      </c>
      <c r="X20" s="139">
        <f t="shared" si="14"/>
        <v>0</v>
      </c>
      <c r="Y20" s="220">
        <f>'Next Year''s Budget - Set Goals'!Y29</f>
        <v>0</v>
      </c>
      <c r="Z20" s="153">
        <f t="shared" si="15"/>
        <v>0</v>
      </c>
      <c r="AA20" s="220">
        <f>'Next Year''s Budget - Set Goals'!AA29</f>
        <v>0</v>
      </c>
      <c r="AB20" s="153">
        <f t="shared" si="16"/>
        <v>0</v>
      </c>
      <c r="AC20" s="220">
        <f>'Next Year''s Budget - Set Goals'!AC29</f>
        <v>0</v>
      </c>
      <c r="AD20" s="153">
        <f t="shared" si="17"/>
        <v>0</v>
      </c>
      <c r="AE20" s="372">
        <f>'Next Year''s Budget - Set Goals'!AE29</f>
        <v>0</v>
      </c>
      <c r="AG20" s="4" t="s">
        <v>384</v>
      </c>
      <c r="AH20" s="218">
        <v>0</v>
      </c>
      <c r="AI20" s="218"/>
      <c r="AJ20" s="218"/>
      <c r="AK20" s="218"/>
      <c r="AL20" s="218"/>
      <c r="AM20" s="218"/>
      <c r="AN20" s="218"/>
      <c r="AO20" s="218"/>
      <c r="AP20" s="218"/>
      <c r="AQ20" s="218"/>
      <c r="AR20" s="408"/>
      <c r="AS20" s="414"/>
      <c r="AT20" s="218"/>
      <c r="AU20" s="416"/>
      <c r="AW20" s="3"/>
      <c r="AY20" s="135" t="s">
        <v>471</v>
      </c>
      <c r="BA20" s="695">
        <f>+((H7/250)/20)</f>
        <v>0</v>
      </c>
      <c r="BB20" s="528"/>
    </row>
    <row r="21" spans="2:61" ht="18">
      <c r="C21" s="371" t="s">
        <v>223</v>
      </c>
      <c r="D21" s="226">
        <f t="shared" si="2"/>
        <v>0</v>
      </c>
      <c r="E21" s="89" t="e">
        <f t="shared" si="4"/>
        <v>#DIV/0!</v>
      </c>
      <c r="F21" s="232">
        <f t="shared" si="5"/>
        <v>0</v>
      </c>
      <c r="G21" s="220">
        <f>'Next Year''s Budget - Set Goals'!G30</f>
        <v>0</v>
      </c>
      <c r="H21" s="253">
        <f t="shared" si="6"/>
        <v>0</v>
      </c>
      <c r="I21" s="219">
        <f>'Next Year''s Budget - Set Goals'!I30</f>
        <v>0</v>
      </c>
      <c r="J21" s="225">
        <f t="shared" si="7"/>
        <v>0</v>
      </c>
      <c r="K21" s="221">
        <f>'Next Year''s Budget - Set Goals'!K30</f>
        <v>0</v>
      </c>
      <c r="L21" s="147">
        <f t="shared" si="8"/>
        <v>0</v>
      </c>
      <c r="M21" s="220">
        <f>'Next Year''s Budget - Set Goals'!M30</f>
        <v>0</v>
      </c>
      <c r="N21" s="153">
        <f t="shared" si="9"/>
        <v>0</v>
      </c>
      <c r="O21" s="221">
        <f>'Next Year''s Budget - Set Goals'!O30</f>
        <v>0</v>
      </c>
      <c r="P21" s="147">
        <f t="shared" si="10"/>
        <v>0</v>
      </c>
      <c r="Q21" s="220">
        <f>'Next Year''s Budget - Set Goals'!Q30</f>
        <v>0</v>
      </c>
      <c r="R21" s="153">
        <f t="shared" si="11"/>
        <v>0</v>
      </c>
      <c r="S21" s="220">
        <f>'Next Year''s Budget - Set Goals'!S30</f>
        <v>0</v>
      </c>
      <c r="T21" s="153">
        <f t="shared" si="12"/>
        <v>0</v>
      </c>
      <c r="U21" s="220">
        <f>'Next Year''s Budget - Set Goals'!U30</f>
        <v>0</v>
      </c>
      <c r="V21" s="153">
        <f t="shared" si="13"/>
        <v>0</v>
      </c>
      <c r="W21" s="219">
        <f>'Next Year''s Budget - Set Goals'!W30</f>
        <v>0</v>
      </c>
      <c r="X21" s="139">
        <f t="shared" si="14"/>
        <v>0</v>
      </c>
      <c r="Y21" s="220">
        <f>'Next Year''s Budget - Set Goals'!Y30</f>
        <v>0</v>
      </c>
      <c r="Z21" s="153">
        <f t="shared" si="15"/>
        <v>0</v>
      </c>
      <c r="AA21" s="220">
        <f>'Next Year''s Budget - Set Goals'!AA30</f>
        <v>0</v>
      </c>
      <c r="AB21" s="153">
        <f t="shared" si="16"/>
        <v>0</v>
      </c>
      <c r="AC21" s="220">
        <f>'Next Year''s Budget - Set Goals'!AC30</f>
        <v>0</v>
      </c>
      <c r="AD21" s="196">
        <f t="shared" si="17"/>
        <v>0</v>
      </c>
      <c r="AE21" s="373">
        <f>'Next Year''s Budget - Set Goals'!AE30</f>
        <v>0</v>
      </c>
      <c r="AG21" s="4" t="s">
        <v>372</v>
      </c>
      <c r="AH21" s="205" t="e">
        <f>+(AH9/AH20)</f>
        <v>#DIV/0!</v>
      </c>
      <c r="AI21" s="205" t="e">
        <f t="shared" ref="AI21:AT21" si="24">+(AI9/AI20)</f>
        <v>#DIV/0!</v>
      </c>
      <c r="AJ21" s="205" t="e">
        <f t="shared" si="24"/>
        <v>#DIV/0!</v>
      </c>
      <c r="AK21" s="205" t="e">
        <f t="shared" si="24"/>
        <v>#DIV/0!</v>
      </c>
      <c r="AL21" s="205" t="e">
        <f t="shared" si="24"/>
        <v>#DIV/0!</v>
      </c>
      <c r="AM21" s="205" t="e">
        <f t="shared" si="24"/>
        <v>#DIV/0!</v>
      </c>
      <c r="AN21" s="205" t="e">
        <f t="shared" si="24"/>
        <v>#DIV/0!</v>
      </c>
      <c r="AO21" s="205" t="e">
        <f t="shared" si="24"/>
        <v>#DIV/0!</v>
      </c>
      <c r="AP21" s="205" t="e">
        <f t="shared" si="24"/>
        <v>#DIV/0!</v>
      </c>
      <c r="AQ21" s="205" t="e">
        <f t="shared" si="24"/>
        <v>#DIV/0!</v>
      </c>
      <c r="AR21" s="205" t="e">
        <f t="shared" si="24"/>
        <v>#DIV/0!</v>
      </c>
      <c r="AS21" s="409" t="e">
        <f t="shared" si="24"/>
        <v>#DIV/0!</v>
      </c>
      <c r="AT21" s="431" t="e">
        <f t="shared" si="24"/>
        <v>#DIV/0!</v>
      </c>
      <c r="AU21" s="416"/>
      <c r="AW21" s="3"/>
      <c r="AY21" s="135" t="s">
        <v>465</v>
      </c>
      <c r="BA21" s="529">
        <f>SUM(BA14-(BA19+BA20))</f>
        <v>0</v>
      </c>
      <c r="BB21" s="2"/>
    </row>
    <row r="22" spans="2:61" ht="18.75" thickBot="1">
      <c r="C22" s="374" t="s">
        <v>217</v>
      </c>
      <c r="D22" s="229">
        <f>SUM(D10:D21)</f>
        <v>0</v>
      </c>
      <c r="E22" s="118" t="e">
        <f>+D22/$D$7</f>
        <v>#DIV/0!</v>
      </c>
      <c r="F22" s="229">
        <f t="shared" ref="F22:AE22" si="25">SUM(F10:F21)</f>
        <v>0</v>
      </c>
      <c r="G22" s="152">
        <f t="shared" si="25"/>
        <v>0</v>
      </c>
      <c r="H22" s="254">
        <f t="shared" si="25"/>
        <v>0</v>
      </c>
      <c r="I22" s="172">
        <f t="shared" si="25"/>
        <v>0</v>
      </c>
      <c r="J22" s="254">
        <f t="shared" si="25"/>
        <v>0</v>
      </c>
      <c r="K22" s="78">
        <f t="shared" si="25"/>
        <v>0</v>
      </c>
      <c r="L22" s="83">
        <f t="shared" si="25"/>
        <v>0</v>
      </c>
      <c r="M22" s="152">
        <f t="shared" si="25"/>
        <v>0</v>
      </c>
      <c r="N22" s="83">
        <f t="shared" si="25"/>
        <v>0</v>
      </c>
      <c r="O22" s="78">
        <f t="shared" si="25"/>
        <v>0</v>
      </c>
      <c r="P22" s="83">
        <f t="shared" si="25"/>
        <v>0</v>
      </c>
      <c r="Q22" s="152">
        <f t="shared" si="25"/>
        <v>0</v>
      </c>
      <c r="R22" s="83">
        <f t="shared" si="25"/>
        <v>0</v>
      </c>
      <c r="S22" s="152">
        <f t="shared" si="25"/>
        <v>0</v>
      </c>
      <c r="T22" s="83">
        <f t="shared" si="25"/>
        <v>0</v>
      </c>
      <c r="U22" s="152">
        <f t="shared" si="25"/>
        <v>0</v>
      </c>
      <c r="V22" s="83">
        <f t="shared" si="25"/>
        <v>0</v>
      </c>
      <c r="W22" s="172">
        <f t="shared" si="25"/>
        <v>0.09</v>
      </c>
      <c r="X22" s="195">
        <f t="shared" si="25"/>
        <v>0</v>
      </c>
      <c r="Y22" s="152">
        <f t="shared" si="25"/>
        <v>1E-4</v>
      </c>
      <c r="Z22" s="83">
        <f t="shared" si="25"/>
        <v>0</v>
      </c>
      <c r="AA22" s="152">
        <f t="shared" si="25"/>
        <v>3.0000000000000001E-3</v>
      </c>
      <c r="AB22" s="83">
        <f t="shared" si="25"/>
        <v>0</v>
      </c>
      <c r="AC22" s="78">
        <f t="shared" si="25"/>
        <v>0</v>
      </c>
      <c r="AD22" s="83">
        <f t="shared" si="25"/>
        <v>0</v>
      </c>
      <c r="AE22" s="375">
        <f t="shared" si="25"/>
        <v>1E-4</v>
      </c>
      <c r="AG22" s="4" t="s">
        <v>373</v>
      </c>
      <c r="AH22" s="218"/>
      <c r="AI22" s="218"/>
      <c r="AJ22" s="218"/>
      <c r="AK22" s="218"/>
      <c r="AL22" s="218"/>
      <c r="AM22" s="218"/>
      <c r="AN22" s="218"/>
      <c r="AO22" s="218"/>
      <c r="AP22" s="218"/>
      <c r="AQ22" s="218"/>
      <c r="AR22" s="408"/>
      <c r="AS22" s="414"/>
      <c r="AT22" s="218"/>
      <c r="AU22" s="416"/>
      <c r="AW22" s="3"/>
      <c r="AY22" s="135" t="s">
        <v>466</v>
      </c>
      <c r="BA22" s="530">
        <v>300</v>
      </c>
      <c r="BB22" s="2"/>
    </row>
    <row r="23" spans="2:61" ht="15">
      <c r="C23" s="376"/>
      <c r="D23" s="230"/>
      <c r="E23" s="65"/>
      <c r="F23" s="230"/>
      <c r="G23" s="193"/>
      <c r="H23" s="255"/>
      <c r="I23" s="156"/>
      <c r="J23" s="255"/>
      <c r="K23" s="149"/>
      <c r="L23" s="84"/>
      <c r="M23" s="193"/>
      <c r="N23" s="84"/>
      <c r="O23" s="149"/>
      <c r="P23" s="84"/>
      <c r="Q23" s="193"/>
      <c r="R23" s="84"/>
      <c r="S23" s="193"/>
      <c r="T23" s="84"/>
      <c r="U23" s="149"/>
      <c r="V23" s="84"/>
      <c r="W23" s="149"/>
      <c r="X23" s="84"/>
      <c r="Y23" s="193"/>
      <c r="Z23" s="84"/>
      <c r="AA23" s="193"/>
      <c r="AB23" s="84"/>
      <c r="AC23" s="149"/>
      <c r="AD23" s="84"/>
      <c r="AE23" s="298"/>
      <c r="AS23" s="207" t="s">
        <v>344</v>
      </c>
      <c r="AT23" s="433"/>
      <c r="AU23" s="436">
        <f>+D125</f>
        <v>0</v>
      </c>
      <c r="AW23" s="3"/>
      <c r="BA23" s="324"/>
      <c r="BB23" s="2"/>
    </row>
    <row r="24" spans="2:61" ht="18.75" thickBot="1">
      <c r="C24" s="377" t="s">
        <v>230</v>
      </c>
      <c r="D24" s="226">
        <f>+D7-D22</f>
        <v>0</v>
      </c>
      <c r="E24" s="89" t="e">
        <f>+D24/$D$7</f>
        <v>#DIV/0!</v>
      </c>
      <c r="F24" s="226">
        <f>+F7-F22</f>
        <v>0</v>
      </c>
      <c r="G24" s="227" t="e">
        <f>+F24/F7</f>
        <v>#DIV/0!</v>
      </c>
      <c r="H24" s="233">
        <f t="shared" ref="H24:AE24" si="26">+H7-H22</f>
        <v>0</v>
      </c>
      <c r="I24" s="77" t="e">
        <f t="shared" si="26"/>
        <v>#DIV/0!</v>
      </c>
      <c r="J24" s="242">
        <f t="shared" si="26"/>
        <v>0</v>
      </c>
      <c r="K24" s="77" t="e">
        <f t="shared" si="26"/>
        <v>#DIV/0!</v>
      </c>
      <c r="L24" s="82">
        <f t="shared" si="26"/>
        <v>0</v>
      </c>
      <c r="M24" s="94" t="e">
        <f t="shared" si="26"/>
        <v>#DIV/0!</v>
      </c>
      <c r="N24" s="82">
        <f t="shared" si="26"/>
        <v>0</v>
      </c>
      <c r="O24" s="77" t="e">
        <f t="shared" si="26"/>
        <v>#DIV/0!</v>
      </c>
      <c r="P24" s="82">
        <f t="shared" si="26"/>
        <v>0</v>
      </c>
      <c r="Q24" s="94" t="e">
        <f t="shared" si="26"/>
        <v>#DIV/0!</v>
      </c>
      <c r="R24" s="82">
        <f t="shared" si="26"/>
        <v>0</v>
      </c>
      <c r="S24" s="94" t="e">
        <f t="shared" si="26"/>
        <v>#DIV/0!</v>
      </c>
      <c r="T24" s="82">
        <f t="shared" si="26"/>
        <v>0</v>
      </c>
      <c r="U24" s="77" t="e">
        <f t="shared" si="26"/>
        <v>#DIV/0!</v>
      </c>
      <c r="V24" s="82">
        <f t="shared" si="26"/>
        <v>0</v>
      </c>
      <c r="W24" s="77" t="e">
        <f t="shared" si="26"/>
        <v>#DIV/0!</v>
      </c>
      <c r="X24" s="82">
        <f t="shared" si="26"/>
        <v>0</v>
      </c>
      <c r="Y24" s="94" t="e">
        <f t="shared" si="26"/>
        <v>#DIV/0!</v>
      </c>
      <c r="Z24" s="82">
        <f t="shared" si="26"/>
        <v>0</v>
      </c>
      <c r="AA24" s="94" t="e">
        <f t="shared" si="26"/>
        <v>#DIV/0!</v>
      </c>
      <c r="AB24" s="82">
        <f t="shared" si="26"/>
        <v>0</v>
      </c>
      <c r="AC24" s="77" t="e">
        <f t="shared" si="26"/>
        <v>#DIV/0!</v>
      </c>
      <c r="AD24" s="82">
        <f t="shared" si="26"/>
        <v>0</v>
      </c>
      <c r="AE24" s="299" t="e">
        <f t="shared" si="26"/>
        <v>#DIV/0!</v>
      </c>
      <c r="AS24" s="432" t="s">
        <v>345</v>
      </c>
      <c r="AT24" s="128"/>
      <c r="AU24" s="434">
        <f>+D131</f>
        <v>0</v>
      </c>
      <c r="AW24" s="5"/>
      <c r="AX24" s="1"/>
      <c r="AY24" s="524" t="s">
        <v>467</v>
      </c>
      <c r="AZ24" s="1"/>
      <c r="BA24" s="531">
        <f>+($BA$21*$BA$22)</f>
        <v>0</v>
      </c>
      <c r="BB24" s="6"/>
    </row>
    <row r="25" spans="2:61" ht="16.5" thickTop="1" thickBot="1">
      <c r="C25" s="379"/>
      <c r="D25" s="189"/>
      <c r="E25" s="103"/>
      <c r="F25" s="252"/>
      <c r="G25" s="158"/>
      <c r="H25" s="241"/>
      <c r="I25" s="158"/>
      <c r="J25" s="184"/>
      <c r="K25" s="158"/>
      <c r="L25" s="182"/>
      <c r="M25" s="158"/>
      <c r="N25" s="182"/>
      <c r="O25" s="158"/>
      <c r="P25" s="182"/>
      <c r="Q25" s="158"/>
      <c r="R25" s="182"/>
      <c r="S25" s="171"/>
      <c r="T25" s="181"/>
      <c r="U25" s="171"/>
      <c r="V25" s="174"/>
      <c r="W25" s="171"/>
      <c r="X25" s="174"/>
      <c r="Y25" s="171"/>
      <c r="Z25" s="174"/>
      <c r="AA25" s="171"/>
      <c r="AB25" s="174"/>
      <c r="AC25" s="171"/>
      <c r="AD25" s="174"/>
      <c r="AE25" s="380"/>
      <c r="AS25" s="208" t="s">
        <v>347</v>
      </c>
      <c r="AT25" s="175"/>
      <c r="AU25" s="419" t="e">
        <f>+#REF!/AU6</f>
        <v>#REF!</v>
      </c>
    </row>
    <row r="26" spans="2:61" ht="16.5" thickBot="1">
      <c r="B26" s="306" t="s">
        <v>380</v>
      </c>
      <c r="C26" s="26" t="s">
        <v>229</v>
      </c>
      <c r="D26" s="169"/>
      <c r="E26" s="64"/>
      <c r="F26" s="231"/>
      <c r="G26" s="94"/>
      <c r="H26" s="242"/>
      <c r="I26" s="94"/>
      <c r="J26" s="167"/>
      <c r="K26" s="94"/>
      <c r="L26" s="82"/>
      <c r="M26" s="94"/>
      <c r="N26" s="82"/>
      <c r="O26" s="94"/>
      <c r="P26" s="82"/>
      <c r="Q26" s="94"/>
      <c r="R26" s="82"/>
      <c r="S26" s="155"/>
      <c r="T26" s="175"/>
      <c r="U26" s="155"/>
      <c r="W26" s="155"/>
      <c r="Y26" s="155"/>
      <c r="AA26" s="155"/>
      <c r="AC26" s="155"/>
      <c r="AE26" s="299"/>
      <c r="AS26" s="8"/>
      <c r="AT26" s="8"/>
      <c r="AU26" s="8"/>
      <c r="BD26" s="536"/>
      <c r="BE26" s="537"/>
      <c r="BF26" s="537"/>
      <c r="BG26" s="537"/>
      <c r="BH26" s="537"/>
      <c r="BI26" s="537"/>
    </row>
    <row r="27" spans="2:61" ht="27" thickBot="1">
      <c r="C27" s="26"/>
      <c r="D27" s="226"/>
      <c r="E27" s="64"/>
      <c r="F27" s="231"/>
      <c r="G27" s="94"/>
      <c r="H27" s="242"/>
      <c r="I27" s="94"/>
      <c r="J27" s="167"/>
      <c r="K27" s="94"/>
      <c r="L27" s="82"/>
      <c r="M27" s="94"/>
      <c r="N27" s="82"/>
      <c r="O27" s="94"/>
      <c r="P27" s="82"/>
      <c r="Q27" s="94"/>
      <c r="R27" s="82"/>
      <c r="S27" s="155"/>
      <c r="T27" s="175"/>
      <c r="U27" s="155"/>
      <c r="W27" s="155"/>
      <c r="Y27" s="155"/>
      <c r="AA27" s="155"/>
      <c r="AC27" s="155"/>
      <c r="AE27" s="299"/>
      <c r="BD27" s="516" t="s">
        <v>443</v>
      </c>
      <c r="BE27" s="517"/>
      <c r="BF27" s="517"/>
      <c r="BG27" s="517"/>
      <c r="BH27" s="517"/>
      <c r="BI27" s="517"/>
    </row>
    <row r="28" spans="2:61" ht="18.75" thickBot="1">
      <c r="C28" s="381" t="s">
        <v>249</v>
      </c>
      <c r="D28" s="226"/>
      <c r="E28" s="64"/>
      <c r="F28" s="231"/>
      <c r="G28" s="94"/>
      <c r="H28" s="242"/>
      <c r="I28" s="94"/>
      <c r="J28" s="167"/>
      <c r="K28" s="94"/>
      <c r="L28" s="82"/>
      <c r="M28" s="94"/>
      <c r="N28" s="82"/>
      <c r="O28" s="94"/>
      <c r="P28" s="82"/>
      <c r="Q28" s="94"/>
      <c r="R28" s="82"/>
      <c r="S28" s="155"/>
      <c r="T28" s="175"/>
      <c r="U28" s="155"/>
      <c r="W28" s="155"/>
      <c r="Y28" s="155"/>
      <c r="AA28" s="155"/>
      <c r="AC28" s="155"/>
      <c r="AE28" s="299"/>
      <c r="AS28" s="117"/>
      <c r="BD28" s="532" t="s">
        <v>468</v>
      </c>
      <c r="BE28" s="533"/>
      <c r="BF28" s="535" t="s">
        <v>905</v>
      </c>
      <c r="BG28" s="533"/>
      <c r="BH28" s="533"/>
      <c r="BI28" s="534"/>
    </row>
    <row r="29" spans="2:61" ht="18.75" thickBot="1">
      <c r="B29" s="307" t="s">
        <v>381</v>
      </c>
      <c r="C29" s="371" t="s">
        <v>241</v>
      </c>
      <c r="D29" s="226">
        <f t="shared" ref="D29:D37" si="27">+F29+H29+J29+L29+N29+P29+R29+T29+V29+X29+Z29+AB29+AD29</f>
        <v>0</v>
      </c>
      <c r="E29" s="89" t="e">
        <f t="shared" ref="E29:E37" si="28">+D29/$D$7</f>
        <v>#DIV/0!</v>
      </c>
      <c r="F29" s="665">
        <f>'Next Year''s Budget - Set Goals'!F39/12</f>
        <v>0</v>
      </c>
      <c r="G29" s="94" t="e">
        <f>+F29/F$7</f>
        <v>#DIV/0!</v>
      </c>
      <c r="H29" s="665">
        <f>'Next Year''s Budget - Set Goals'!H39/12</f>
        <v>0</v>
      </c>
      <c r="I29" s="94" t="e">
        <f>+H29/H$7</f>
        <v>#DIV/0!</v>
      </c>
      <c r="J29" s="665">
        <f>'Next Year''s Budget - Set Goals'!J39/12</f>
        <v>0</v>
      </c>
      <c r="K29" s="94" t="e">
        <f t="shared" ref="K29:K38" si="29">+J29/J$7</f>
        <v>#DIV/0!</v>
      </c>
      <c r="L29" s="665">
        <f>'Next Year''s Budget - Set Goals'!L39/12</f>
        <v>0</v>
      </c>
      <c r="M29" s="94" t="e">
        <f t="shared" ref="M29:M38" si="30">+L29/L$7</f>
        <v>#DIV/0!</v>
      </c>
      <c r="N29" s="665">
        <f>'Next Year''s Budget - Set Goals'!N39/12</f>
        <v>0</v>
      </c>
      <c r="O29" s="94" t="e">
        <f t="shared" ref="O29:O38" si="31">+N29/N$7</f>
        <v>#DIV/0!</v>
      </c>
      <c r="P29" s="665">
        <f>'Next Year''s Budget - Set Goals'!P39/12</f>
        <v>0</v>
      </c>
      <c r="Q29" s="94" t="e">
        <f t="shared" ref="Q29:Q38" si="32">+P29/P$7</f>
        <v>#DIV/0!</v>
      </c>
      <c r="R29" s="665">
        <f>'Next Year''s Budget - Set Goals'!R39/12</f>
        <v>0</v>
      </c>
      <c r="S29" s="94" t="e">
        <f t="shared" ref="S29:S38" si="33">+R29/R$7</f>
        <v>#DIV/0!</v>
      </c>
      <c r="T29" s="665">
        <f>'Next Year''s Budget - Set Goals'!T39/12</f>
        <v>0</v>
      </c>
      <c r="U29" s="94" t="e">
        <f t="shared" ref="U29:U38" si="34">+T29/T$7</f>
        <v>#DIV/0!</v>
      </c>
      <c r="V29" s="665">
        <f>'Next Year''s Budget - Set Goals'!V39/12</f>
        <v>0</v>
      </c>
      <c r="W29" s="94" t="e">
        <f t="shared" ref="W29:W38" si="35">+V29/V$7</f>
        <v>#DIV/0!</v>
      </c>
      <c r="X29" s="665">
        <f>'Next Year''s Budget - Set Goals'!X39/12</f>
        <v>0</v>
      </c>
      <c r="Y29" s="94" t="e">
        <f t="shared" ref="Y29:Y38" si="36">+X29/X$7</f>
        <v>#DIV/0!</v>
      </c>
      <c r="Z29" s="665">
        <f>'Next Year''s Budget - Set Goals'!Z39/12</f>
        <v>0</v>
      </c>
      <c r="AA29" s="94" t="e">
        <f t="shared" ref="AA29:AA38" si="37">+Z29/Z$7</f>
        <v>#DIV/0!</v>
      </c>
      <c r="AB29" s="665">
        <f>'Next Year''s Budget - Set Goals'!AB39/12</f>
        <v>0</v>
      </c>
      <c r="AC29" s="94" t="e">
        <f t="shared" ref="AC29:AC38" si="38">+AB29/AB$7</f>
        <v>#DIV/0!</v>
      </c>
      <c r="AD29" s="665">
        <f>'Next Year''s Budget - Set Goals'!AD39/12</f>
        <v>0</v>
      </c>
      <c r="AE29" s="299" t="e">
        <f t="shared" ref="AE29:AE38" si="39">+AD29/AD$7</f>
        <v>#DIV/0!</v>
      </c>
      <c r="AS29" s="117"/>
      <c r="BD29" s="3"/>
      <c r="BE29" s="518" t="s">
        <v>444</v>
      </c>
      <c r="BF29" s="135" t="s">
        <v>906</v>
      </c>
      <c r="BH29" s="519">
        <f>+N7</f>
        <v>0</v>
      </c>
      <c r="BI29" s="2"/>
    </row>
    <row r="30" spans="2:61" ht="18.75" thickBot="1">
      <c r="B30" s="307" t="s">
        <v>381</v>
      </c>
      <c r="C30" s="371" t="s">
        <v>242</v>
      </c>
      <c r="D30" s="226">
        <f t="shared" si="27"/>
        <v>0</v>
      </c>
      <c r="E30" s="89" t="e">
        <f t="shared" si="28"/>
        <v>#DIV/0!</v>
      </c>
      <c r="F30" s="665">
        <f>'Next Year''s Budget - Set Goals'!F40/12</f>
        <v>0</v>
      </c>
      <c r="G30" s="94" t="e">
        <f t="shared" ref="G30:I37" si="40">+F30/F$7</f>
        <v>#DIV/0!</v>
      </c>
      <c r="H30" s="665">
        <f>'Next Year''s Budget - Set Goals'!H40/12</f>
        <v>0</v>
      </c>
      <c r="I30" s="94" t="e">
        <f t="shared" si="40"/>
        <v>#DIV/0!</v>
      </c>
      <c r="J30" s="665">
        <f>'Next Year''s Budget - Set Goals'!J40/12</f>
        <v>0</v>
      </c>
      <c r="K30" s="94" t="e">
        <f t="shared" si="29"/>
        <v>#DIV/0!</v>
      </c>
      <c r="L30" s="665">
        <f>'Next Year''s Budget - Set Goals'!L40/12</f>
        <v>0</v>
      </c>
      <c r="M30" s="94" t="e">
        <f t="shared" si="30"/>
        <v>#DIV/0!</v>
      </c>
      <c r="N30" s="665">
        <f>'Next Year''s Budget - Set Goals'!N40/12</f>
        <v>0</v>
      </c>
      <c r="O30" s="94" t="e">
        <f t="shared" si="31"/>
        <v>#DIV/0!</v>
      </c>
      <c r="P30" s="665">
        <f>'Next Year''s Budget - Set Goals'!P40/12</f>
        <v>0</v>
      </c>
      <c r="Q30" s="94" t="e">
        <f t="shared" si="32"/>
        <v>#DIV/0!</v>
      </c>
      <c r="R30" s="665">
        <f>'Next Year''s Budget - Set Goals'!R40/12</f>
        <v>0</v>
      </c>
      <c r="S30" s="94" t="e">
        <f t="shared" si="33"/>
        <v>#DIV/0!</v>
      </c>
      <c r="T30" s="665">
        <f>'Next Year''s Budget - Set Goals'!T40/12</f>
        <v>0</v>
      </c>
      <c r="U30" s="94" t="e">
        <f t="shared" si="34"/>
        <v>#DIV/0!</v>
      </c>
      <c r="V30" s="665">
        <f>'Next Year''s Budget - Set Goals'!V40/12</f>
        <v>0</v>
      </c>
      <c r="W30" s="94" t="e">
        <f t="shared" si="35"/>
        <v>#DIV/0!</v>
      </c>
      <c r="X30" s="665">
        <f>'Next Year''s Budget - Set Goals'!X40/12</f>
        <v>0</v>
      </c>
      <c r="Y30" s="94" t="e">
        <f t="shared" si="36"/>
        <v>#DIV/0!</v>
      </c>
      <c r="Z30" s="665">
        <f>'Next Year''s Budget - Set Goals'!Z40/12</f>
        <v>0</v>
      </c>
      <c r="AA30" s="94" t="e">
        <f t="shared" si="37"/>
        <v>#DIV/0!</v>
      </c>
      <c r="AB30" s="665">
        <f>'Next Year''s Budget - Set Goals'!AB40/12</f>
        <v>0</v>
      </c>
      <c r="AC30" s="94" t="e">
        <f t="shared" si="38"/>
        <v>#DIV/0!</v>
      </c>
      <c r="AD30" s="665">
        <f>'Next Year''s Budget - Set Goals'!AD40/12</f>
        <v>0</v>
      </c>
      <c r="AE30" s="299" t="e">
        <f t="shared" si="39"/>
        <v>#DIV/0!</v>
      </c>
      <c r="BD30" s="520"/>
      <c r="BE30" s="518" t="s">
        <v>446</v>
      </c>
      <c r="BF30" s="135" t="s">
        <v>447</v>
      </c>
      <c r="BH30" s="539">
        <v>850</v>
      </c>
      <c r="BI30" s="2"/>
    </row>
    <row r="31" spans="2:61" ht="18.75" thickBot="1">
      <c r="B31" s="307" t="s">
        <v>382</v>
      </c>
      <c r="C31" s="371" t="s">
        <v>243</v>
      </c>
      <c r="D31" s="226">
        <f t="shared" si="27"/>
        <v>0</v>
      </c>
      <c r="E31" s="89" t="e">
        <f t="shared" si="28"/>
        <v>#DIV/0!</v>
      </c>
      <c r="F31" s="665">
        <f>'Next Year''s Budget - Set Goals'!F41/12</f>
        <v>0</v>
      </c>
      <c r="G31" s="94" t="e">
        <f t="shared" si="40"/>
        <v>#DIV/0!</v>
      </c>
      <c r="H31" s="665">
        <f>'Next Year''s Budget - Set Goals'!H41/12</f>
        <v>0</v>
      </c>
      <c r="I31" s="94" t="e">
        <f t="shared" si="40"/>
        <v>#DIV/0!</v>
      </c>
      <c r="J31" s="665">
        <f>'Next Year''s Budget - Set Goals'!J41/12</f>
        <v>0</v>
      </c>
      <c r="K31" s="94" t="e">
        <f t="shared" si="29"/>
        <v>#DIV/0!</v>
      </c>
      <c r="L31" s="665">
        <f>'Next Year''s Budget - Set Goals'!L41/12</f>
        <v>0</v>
      </c>
      <c r="M31" s="94" t="e">
        <f t="shared" si="30"/>
        <v>#DIV/0!</v>
      </c>
      <c r="N31" s="665">
        <f>'Next Year''s Budget - Set Goals'!N41/12</f>
        <v>0</v>
      </c>
      <c r="O31" s="94" t="e">
        <f t="shared" si="31"/>
        <v>#DIV/0!</v>
      </c>
      <c r="P31" s="665">
        <f>'Next Year''s Budget - Set Goals'!P41/12</f>
        <v>0</v>
      </c>
      <c r="Q31" s="94" t="e">
        <f t="shared" si="32"/>
        <v>#DIV/0!</v>
      </c>
      <c r="R31" s="665">
        <f>'Next Year''s Budget - Set Goals'!R41/12</f>
        <v>0</v>
      </c>
      <c r="S31" s="94" t="e">
        <f t="shared" si="33"/>
        <v>#DIV/0!</v>
      </c>
      <c r="T31" s="665">
        <f>'Next Year''s Budget - Set Goals'!T41/12</f>
        <v>0</v>
      </c>
      <c r="U31" s="94" t="e">
        <f t="shared" si="34"/>
        <v>#DIV/0!</v>
      </c>
      <c r="V31" s="665">
        <f>'Next Year''s Budget - Set Goals'!V41/12</f>
        <v>0</v>
      </c>
      <c r="W31" s="94" t="e">
        <f t="shared" si="35"/>
        <v>#DIV/0!</v>
      </c>
      <c r="X31" s="665">
        <f>'Next Year''s Budget - Set Goals'!X41/12</f>
        <v>0</v>
      </c>
      <c r="Y31" s="94" t="e">
        <f t="shared" si="36"/>
        <v>#DIV/0!</v>
      </c>
      <c r="Z31" s="665">
        <f>'Next Year''s Budget - Set Goals'!Z41/12</f>
        <v>0</v>
      </c>
      <c r="AA31" s="94" t="e">
        <f t="shared" si="37"/>
        <v>#DIV/0!</v>
      </c>
      <c r="AB31" s="665">
        <f>'Next Year''s Budget - Set Goals'!AB41/12</f>
        <v>0</v>
      </c>
      <c r="AC31" s="94" t="e">
        <f t="shared" si="38"/>
        <v>#DIV/0!</v>
      </c>
      <c r="AD31" s="665">
        <f>'Next Year''s Budget - Set Goals'!AD41/12</f>
        <v>0</v>
      </c>
      <c r="AE31" s="299" t="e">
        <f t="shared" si="39"/>
        <v>#DIV/0!</v>
      </c>
      <c r="BD31" s="520"/>
      <c r="BE31" s="518" t="s">
        <v>448</v>
      </c>
      <c r="BF31" s="135" t="s">
        <v>449</v>
      </c>
      <c r="BH31" s="521">
        <f>+(BH29/BH30)</f>
        <v>0</v>
      </c>
      <c r="BI31" s="2"/>
    </row>
    <row r="32" spans="2:61" ht="18.75" thickBot="1">
      <c r="B32" s="307" t="s">
        <v>382</v>
      </c>
      <c r="C32" s="371" t="s">
        <v>244</v>
      </c>
      <c r="D32" s="226">
        <f t="shared" si="27"/>
        <v>0</v>
      </c>
      <c r="E32" s="89" t="e">
        <f t="shared" si="28"/>
        <v>#DIV/0!</v>
      </c>
      <c r="F32" s="665">
        <f>'Next Year''s Budget - Set Goals'!F42/12</f>
        <v>0</v>
      </c>
      <c r="G32" s="94" t="e">
        <f t="shared" si="40"/>
        <v>#DIV/0!</v>
      </c>
      <c r="H32" s="665">
        <f>'Next Year''s Budget - Set Goals'!H42/12</f>
        <v>0</v>
      </c>
      <c r="I32" s="94" t="e">
        <f t="shared" si="40"/>
        <v>#DIV/0!</v>
      </c>
      <c r="J32" s="665">
        <f>'Next Year''s Budget - Set Goals'!J42/12</f>
        <v>0</v>
      </c>
      <c r="K32" s="94" t="e">
        <f t="shared" si="29"/>
        <v>#DIV/0!</v>
      </c>
      <c r="L32" s="665">
        <f>'Next Year''s Budget - Set Goals'!L42/12</f>
        <v>0</v>
      </c>
      <c r="M32" s="94" t="e">
        <f t="shared" si="30"/>
        <v>#DIV/0!</v>
      </c>
      <c r="N32" s="665">
        <f>'Next Year''s Budget - Set Goals'!N42/12</f>
        <v>0</v>
      </c>
      <c r="O32" s="94" t="e">
        <f t="shared" si="31"/>
        <v>#DIV/0!</v>
      </c>
      <c r="P32" s="665">
        <f>'Next Year''s Budget - Set Goals'!P42/12</f>
        <v>0</v>
      </c>
      <c r="Q32" s="94" t="e">
        <f t="shared" si="32"/>
        <v>#DIV/0!</v>
      </c>
      <c r="R32" s="665">
        <f>'Next Year''s Budget - Set Goals'!R42/12</f>
        <v>0</v>
      </c>
      <c r="S32" s="94" t="e">
        <f t="shared" si="33"/>
        <v>#DIV/0!</v>
      </c>
      <c r="T32" s="665">
        <f>'Next Year''s Budget - Set Goals'!T42/12</f>
        <v>0</v>
      </c>
      <c r="U32" s="94" t="e">
        <f t="shared" si="34"/>
        <v>#DIV/0!</v>
      </c>
      <c r="V32" s="665">
        <f>'Next Year''s Budget - Set Goals'!V42/12</f>
        <v>0</v>
      </c>
      <c r="W32" s="94" t="e">
        <f t="shared" si="35"/>
        <v>#DIV/0!</v>
      </c>
      <c r="X32" s="665">
        <f>'Next Year''s Budget - Set Goals'!X42/12</f>
        <v>0</v>
      </c>
      <c r="Y32" s="94" t="e">
        <f t="shared" si="36"/>
        <v>#DIV/0!</v>
      </c>
      <c r="Z32" s="665">
        <f>'Next Year''s Budget - Set Goals'!Z42/12</f>
        <v>0</v>
      </c>
      <c r="AA32" s="94" t="e">
        <f t="shared" si="37"/>
        <v>#DIV/0!</v>
      </c>
      <c r="AB32" s="665">
        <f>'Next Year''s Budget - Set Goals'!AB42/12</f>
        <v>0</v>
      </c>
      <c r="AC32" s="94" t="e">
        <f t="shared" si="38"/>
        <v>#DIV/0!</v>
      </c>
      <c r="AD32" s="665">
        <f>'Next Year''s Budget - Set Goals'!AD42/12</f>
        <v>0</v>
      </c>
      <c r="AE32" s="299" t="e">
        <f t="shared" si="39"/>
        <v>#DIV/0!</v>
      </c>
      <c r="BD32" s="520"/>
      <c r="BE32" s="518" t="s">
        <v>450</v>
      </c>
      <c r="BF32" s="135" t="s">
        <v>451</v>
      </c>
      <c r="BH32" s="540">
        <v>0.05</v>
      </c>
      <c r="BI32" s="2"/>
    </row>
    <row r="33" spans="2:61" ht="18.75" thickBot="1">
      <c r="B33" s="307" t="s">
        <v>381</v>
      </c>
      <c r="C33" s="371" t="s">
        <v>245</v>
      </c>
      <c r="D33" s="226">
        <f t="shared" si="27"/>
        <v>0</v>
      </c>
      <c r="E33" s="89" t="e">
        <f t="shared" si="28"/>
        <v>#DIV/0!</v>
      </c>
      <c r="F33" s="665">
        <f>'Next Year''s Budget - Set Goals'!F43/12</f>
        <v>0</v>
      </c>
      <c r="G33" s="94" t="e">
        <f t="shared" si="40"/>
        <v>#DIV/0!</v>
      </c>
      <c r="H33" s="665">
        <f>'Next Year''s Budget - Set Goals'!H43/12</f>
        <v>0</v>
      </c>
      <c r="I33" s="94" t="e">
        <f t="shared" si="40"/>
        <v>#DIV/0!</v>
      </c>
      <c r="J33" s="665">
        <f>'Next Year''s Budget - Set Goals'!J43/12</f>
        <v>0</v>
      </c>
      <c r="K33" s="94" t="e">
        <f t="shared" si="29"/>
        <v>#DIV/0!</v>
      </c>
      <c r="L33" s="665">
        <f>'Next Year''s Budget - Set Goals'!L43/12</f>
        <v>0</v>
      </c>
      <c r="M33" s="94" t="e">
        <f t="shared" si="30"/>
        <v>#DIV/0!</v>
      </c>
      <c r="N33" s="665">
        <f>'Next Year''s Budget - Set Goals'!N43/12</f>
        <v>0</v>
      </c>
      <c r="O33" s="94" t="e">
        <f t="shared" si="31"/>
        <v>#DIV/0!</v>
      </c>
      <c r="P33" s="665">
        <f>'Next Year''s Budget - Set Goals'!P43/12</f>
        <v>0</v>
      </c>
      <c r="Q33" s="94" t="e">
        <f t="shared" si="32"/>
        <v>#DIV/0!</v>
      </c>
      <c r="R33" s="665">
        <f>'Next Year''s Budget - Set Goals'!R43/12</f>
        <v>0</v>
      </c>
      <c r="S33" s="94" t="e">
        <f t="shared" si="33"/>
        <v>#DIV/0!</v>
      </c>
      <c r="T33" s="665">
        <f>'Next Year''s Budget - Set Goals'!T43/12</f>
        <v>0</v>
      </c>
      <c r="U33" s="94" t="e">
        <f t="shared" si="34"/>
        <v>#DIV/0!</v>
      </c>
      <c r="V33" s="665">
        <f>'Next Year''s Budget - Set Goals'!V43/12</f>
        <v>0</v>
      </c>
      <c r="W33" s="94" t="e">
        <f t="shared" si="35"/>
        <v>#DIV/0!</v>
      </c>
      <c r="X33" s="665">
        <f>'Next Year''s Budget - Set Goals'!X43/12</f>
        <v>0</v>
      </c>
      <c r="Y33" s="94" t="e">
        <f t="shared" si="36"/>
        <v>#DIV/0!</v>
      </c>
      <c r="Z33" s="665">
        <f>'Next Year''s Budget - Set Goals'!Z43/12</f>
        <v>0</v>
      </c>
      <c r="AA33" s="94" t="e">
        <f t="shared" si="37"/>
        <v>#DIV/0!</v>
      </c>
      <c r="AB33" s="665">
        <f>'Next Year''s Budget - Set Goals'!AB43/12</f>
        <v>0</v>
      </c>
      <c r="AC33" s="94" t="e">
        <f t="shared" si="38"/>
        <v>#DIV/0!</v>
      </c>
      <c r="AD33" s="665">
        <f>'Next Year''s Budget - Set Goals'!AD43/12</f>
        <v>0</v>
      </c>
      <c r="AE33" s="299" t="e">
        <f t="shared" si="39"/>
        <v>#DIV/0!</v>
      </c>
      <c r="BD33" s="522"/>
      <c r="BE33" s="523" t="s">
        <v>452</v>
      </c>
      <c r="BF33" s="524" t="s">
        <v>453</v>
      </c>
      <c r="BG33" s="1"/>
      <c r="BH33" s="525">
        <f>+((BH29/BH30)/(1-BH32))</f>
        <v>0</v>
      </c>
      <c r="BI33" s="6"/>
    </row>
    <row r="34" spans="2:61" ht="18.75" thickBot="1">
      <c r="B34" s="307" t="s">
        <v>382</v>
      </c>
      <c r="C34" s="371" t="s">
        <v>246</v>
      </c>
      <c r="D34" s="226">
        <f t="shared" si="27"/>
        <v>0</v>
      </c>
      <c r="E34" s="89" t="e">
        <f t="shared" si="28"/>
        <v>#DIV/0!</v>
      </c>
      <c r="F34" s="665">
        <f>'Next Year''s Budget - Set Goals'!F44/12</f>
        <v>0</v>
      </c>
      <c r="G34" s="94" t="e">
        <f t="shared" si="40"/>
        <v>#DIV/0!</v>
      </c>
      <c r="H34" s="665">
        <f>'Next Year''s Budget - Set Goals'!H44/12</f>
        <v>0</v>
      </c>
      <c r="I34" s="94" t="e">
        <f t="shared" si="40"/>
        <v>#DIV/0!</v>
      </c>
      <c r="J34" s="665">
        <f>'Next Year''s Budget - Set Goals'!J44/12</f>
        <v>0</v>
      </c>
      <c r="K34" s="94" t="e">
        <f t="shared" si="29"/>
        <v>#DIV/0!</v>
      </c>
      <c r="L34" s="665">
        <f>'Next Year''s Budget - Set Goals'!L44/12</f>
        <v>0</v>
      </c>
      <c r="M34" s="94" t="e">
        <f t="shared" si="30"/>
        <v>#DIV/0!</v>
      </c>
      <c r="N34" s="665">
        <f>'Next Year''s Budget - Set Goals'!N44/12</f>
        <v>0</v>
      </c>
      <c r="O34" s="94" t="e">
        <f t="shared" si="31"/>
        <v>#DIV/0!</v>
      </c>
      <c r="P34" s="665">
        <f>'Next Year''s Budget - Set Goals'!P44/12</f>
        <v>0</v>
      </c>
      <c r="Q34" s="94" t="e">
        <f t="shared" si="32"/>
        <v>#DIV/0!</v>
      </c>
      <c r="R34" s="665">
        <f>'Next Year''s Budget - Set Goals'!R44/12</f>
        <v>0</v>
      </c>
      <c r="S34" s="94" t="e">
        <f t="shared" si="33"/>
        <v>#DIV/0!</v>
      </c>
      <c r="T34" s="665">
        <f>'Next Year''s Budget - Set Goals'!T44/12</f>
        <v>0</v>
      </c>
      <c r="U34" s="94" t="e">
        <f t="shared" si="34"/>
        <v>#DIV/0!</v>
      </c>
      <c r="V34" s="665">
        <f>'Next Year''s Budget - Set Goals'!V44/12</f>
        <v>0</v>
      </c>
      <c r="W34" s="94" t="e">
        <f t="shared" si="35"/>
        <v>#DIV/0!</v>
      </c>
      <c r="X34" s="665">
        <f>'Next Year''s Budget - Set Goals'!X44/12</f>
        <v>0</v>
      </c>
      <c r="Y34" s="94" t="e">
        <f t="shared" si="36"/>
        <v>#DIV/0!</v>
      </c>
      <c r="Z34" s="665">
        <f>'Next Year''s Budget - Set Goals'!Z44/12</f>
        <v>0</v>
      </c>
      <c r="AA34" s="94" t="e">
        <f t="shared" si="37"/>
        <v>#DIV/0!</v>
      </c>
      <c r="AB34" s="665">
        <f>'Next Year''s Budget - Set Goals'!AB44/12</f>
        <v>0</v>
      </c>
      <c r="AC34" s="94" t="e">
        <f t="shared" si="38"/>
        <v>#DIV/0!</v>
      </c>
      <c r="AD34" s="665">
        <f>'Next Year''s Budget - Set Goals'!AD44/12</f>
        <v>0</v>
      </c>
      <c r="AE34" s="299" t="e">
        <f t="shared" si="39"/>
        <v>#DIV/0!</v>
      </c>
      <c r="BD34" s="520"/>
      <c r="BE34" s="518" t="s">
        <v>454</v>
      </c>
      <c r="BF34" s="135" t="s">
        <v>455</v>
      </c>
      <c r="BH34" s="541">
        <v>0.95</v>
      </c>
      <c r="BI34" s="2"/>
    </row>
    <row r="35" spans="2:61" ht="18.75" thickBot="1">
      <c r="B35" s="307" t="s">
        <v>382</v>
      </c>
      <c r="C35" s="371" t="s">
        <v>247</v>
      </c>
      <c r="D35" s="226">
        <f t="shared" si="27"/>
        <v>0</v>
      </c>
      <c r="E35" s="89" t="e">
        <f t="shared" si="28"/>
        <v>#DIV/0!</v>
      </c>
      <c r="F35" s="665">
        <f>'Next Year''s Budget - Set Goals'!F45/12</f>
        <v>0</v>
      </c>
      <c r="G35" s="94" t="e">
        <f t="shared" si="40"/>
        <v>#DIV/0!</v>
      </c>
      <c r="H35" s="665">
        <f>'Next Year''s Budget - Set Goals'!H45/12</f>
        <v>0</v>
      </c>
      <c r="I35" s="94" t="e">
        <f t="shared" si="40"/>
        <v>#DIV/0!</v>
      </c>
      <c r="J35" s="665">
        <f>'Next Year''s Budget - Set Goals'!J45/12</f>
        <v>0</v>
      </c>
      <c r="K35" s="94" t="e">
        <f t="shared" si="29"/>
        <v>#DIV/0!</v>
      </c>
      <c r="L35" s="665">
        <f>'Next Year''s Budget - Set Goals'!L45/12</f>
        <v>0</v>
      </c>
      <c r="M35" s="94" t="e">
        <f t="shared" si="30"/>
        <v>#DIV/0!</v>
      </c>
      <c r="N35" s="665">
        <f>'Next Year''s Budget - Set Goals'!N45/12</f>
        <v>0</v>
      </c>
      <c r="O35" s="94" t="e">
        <f t="shared" si="31"/>
        <v>#DIV/0!</v>
      </c>
      <c r="P35" s="665">
        <f>'Next Year''s Budget - Set Goals'!P45/12</f>
        <v>0</v>
      </c>
      <c r="Q35" s="94" t="e">
        <f t="shared" si="32"/>
        <v>#DIV/0!</v>
      </c>
      <c r="R35" s="665">
        <f>'Next Year''s Budget - Set Goals'!R45/12</f>
        <v>0</v>
      </c>
      <c r="S35" s="94" t="e">
        <f t="shared" si="33"/>
        <v>#DIV/0!</v>
      </c>
      <c r="T35" s="665">
        <f>'Next Year''s Budget - Set Goals'!T45/12</f>
        <v>0</v>
      </c>
      <c r="U35" s="94" t="e">
        <f t="shared" si="34"/>
        <v>#DIV/0!</v>
      </c>
      <c r="V35" s="665">
        <f>'Next Year''s Budget - Set Goals'!V45/12</f>
        <v>0</v>
      </c>
      <c r="W35" s="94" t="e">
        <f t="shared" si="35"/>
        <v>#DIV/0!</v>
      </c>
      <c r="X35" s="665">
        <f>'Next Year''s Budget - Set Goals'!X45/12</f>
        <v>0</v>
      </c>
      <c r="Y35" s="94" t="e">
        <f t="shared" si="36"/>
        <v>#DIV/0!</v>
      </c>
      <c r="Z35" s="665">
        <f>'Next Year''s Budget - Set Goals'!Z45/12</f>
        <v>0</v>
      </c>
      <c r="AA35" s="94" t="e">
        <f t="shared" si="37"/>
        <v>#DIV/0!</v>
      </c>
      <c r="AB35" s="665">
        <f>'Next Year''s Budget - Set Goals'!AB45/12</f>
        <v>0</v>
      </c>
      <c r="AC35" s="94" t="e">
        <f t="shared" si="38"/>
        <v>#DIV/0!</v>
      </c>
      <c r="AD35" s="665">
        <f>'Next Year''s Budget - Set Goals'!AD45/12</f>
        <v>0</v>
      </c>
      <c r="AE35" s="299" t="e">
        <f t="shared" si="39"/>
        <v>#DIV/0!</v>
      </c>
      <c r="BD35" s="520"/>
      <c r="BE35" s="518" t="s">
        <v>456</v>
      </c>
      <c r="BF35" s="135" t="s">
        <v>457</v>
      </c>
      <c r="BH35" s="521">
        <f>SUM(BH33/BH34)</f>
        <v>0</v>
      </c>
      <c r="BI35" s="2"/>
    </row>
    <row r="36" spans="2:61" ht="18.75" thickBot="1">
      <c r="B36" s="307" t="s">
        <v>382</v>
      </c>
      <c r="C36" s="371" t="s">
        <v>248</v>
      </c>
      <c r="D36" s="226">
        <f t="shared" si="27"/>
        <v>0</v>
      </c>
      <c r="E36" s="89" t="e">
        <f t="shared" si="28"/>
        <v>#DIV/0!</v>
      </c>
      <c r="F36" s="665">
        <f>'Next Year''s Budget - Set Goals'!F46/12</f>
        <v>0</v>
      </c>
      <c r="G36" s="94" t="e">
        <f t="shared" si="40"/>
        <v>#DIV/0!</v>
      </c>
      <c r="H36" s="665">
        <f>'Next Year''s Budget - Set Goals'!H46/12</f>
        <v>0</v>
      </c>
      <c r="I36" s="94" t="e">
        <f t="shared" si="40"/>
        <v>#DIV/0!</v>
      </c>
      <c r="J36" s="665">
        <f>'Next Year''s Budget - Set Goals'!J46/12</f>
        <v>0</v>
      </c>
      <c r="K36" s="94" t="e">
        <f t="shared" si="29"/>
        <v>#DIV/0!</v>
      </c>
      <c r="L36" s="665">
        <f>'Next Year''s Budget - Set Goals'!L46/12</f>
        <v>0</v>
      </c>
      <c r="M36" s="94" t="e">
        <f t="shared" si="30"/>
        <v>#DIV/0!</v>
      </c>
      <c r="N36" s="665">
        <f>'Next Year''s Budget - Set Goals'!N46/12</f>
        <v>0</v>
      </c>
      <c r="O36" s="94" t="e">
        <f t="shared" si="31"/>
        <v>#DIV/0!</v>
      </c>
      <c r="P36" s="665">
        <f>'Next Year''s Budget - Set Goals'!P46/12</f>
        <v>0</v>
      </c>
      <c r="Q36" s="94" t="e">
        <f t="shared" si="32"/>
        <v>#DIV/0!</v>
      </c>
      <c r="R36" s="665">
        <f>'Next Year''s Budget - Set Goals'!R46/12</f>
        <v>0</v>
      </c>
      <c r="S36" s="94" t="e">
        <f t="shared" si="33"/>
        <v>#DIV/0!</v>
      </c>
      <c r="T36" s="665">
        <f>'Next Year''s Budget - Set Goals'!T46/12</f>
        <v>0</v>
      </c>
      <c r="U36" s="94" t="e">
        <f t="shared" si="34"/>
        <v>#DIV/0!</v>
      </c>
      <c r="V36" s="665">
        <f>'Next Year''s Budget - Set Goals'!V46/12</f>
        <v>0</v>
      </c>
      <c r="W36" s="94" t="e">
        <f t="shared" si="35"/>
        <v>#DIV/0!</v>
      </c>
      <c r="X36" s="665">
        <f>'Next Year''s Budget - Set Goals'!X46/12</f>
        <v>0</v>
      </c>
      <c r="Y36" s="94" t="e">
        <f t="shared" si="36"/>
        <v>#DIV/0!</v>
      </c>
      <c r="Z36" s="665">
        <f>'Next Year''s Budget - Set Goals'!Z46/12</f>
        <v>0</v>
      </c>
      <c r="AA36" s="94" t="e">
        <f t="shared" si="37"/>
        <v>#DIV/0!</v>
      </c>
      <c r="AB36" s="665">
        <f>'Next Year''s Budget - Set Goals'!AB46/12</f>
        <v>0</v>
      </c>
      <c r="AC36" s="94" t="e">
        <f t="shared" si="38"/>
        <v>#DIV/0!</v>
      </c>
      <c r="AD36" s="665">
        <f>'Next Year''s Budget - Set Goals'!AD46/12</f>
        <v>0</v>
      </c>
      <c r="AE36" s="299" t="e">
        <f t="shared" si="39"/>
        <v>#DIV/0!</v>
      </c>
      <c r="BD36" s="520"/>
      <c r="BE36" s="518" t="s">
        <v>458</v>
      </c>
      <c r="BF36" s="135" t="s">
        <v>459</v>
      </c>
      <c r="BH36" s="542">
        <v>21</v>
      </c>
      <c r="BI36" s="2"/>
    </row>
    <row r="37" spans="2:61" ht="27" thickBot="1">
      <c r="B37" s="307"/>
      <c r="C37" s="382" t="s">
        <v>250</v>
      </c>
      <c r="D37" s="226">
        <f t="shared" si="27"/>
        <v>0</v>
      </c>
      <c r="E37" s="89" t="e">
        <f t="shared" si="28"/>
        <v>#DIV/0!</v>
      </c>
      <c r="F37" s="665">
        <f>'Next Year''s Budget - Set Goals'!F47/12</f>
        <v>0</v>
      </c>
      <c r="G37" s="94" t="e">
        <f t="shared" si="40"/>
        <v>#DIV/0!</v>
      </c>
      <c r="H37" s="665">
        <f>'Next Year''s Budget - Set Goals'!H47/12</f>
        <v>0</v>
      </c>
      <c r="I37" s="94" t="e">
        <f t="shared" si="40"/>
        <v>#DIV/0!</v>
      </c>
      <c r="J37" s="665">
        <f>'Next Year''s Budget - Set Goals'!J47/12</f>
        <v>0</v>
      </c>
      <c r="K37" s="94" t="e">
        <f t="shared" si="29"/>
        <v>#DIV/0!</v>
      </c>
      <c r="L37" s="665">
        <f>'Next Year''s Budget - Set Goals'!L47/12</f>
        <v>0</v>
      </c>
      <c r="M37" s="94" t="e">
        <f t="shared" si="30"/>
        <v>#DIV/0!</v>
      </c>
      <c r="N37" s="665">
        <f>'Next Year''s Budget - Set Goals'!N47/12</f>
        <v>0</v>
      </c>
      <c r="O37" s="94" t="e">
        <f t="shared" si="31"/>
        <v>#DIV/0!</v>
      </c>
      <c r="P37" s="665">
        <f>'Next Year''s Budget - Set Goals'!P47/12</f>
        <v>0</v>
      </c>
      <c r="Q37" s="94" t="e">
        <f t="shared" si="32"/>
        <v>#DIV/0!</v>
      </c>
      <c r="R37" s="665">
        <f>'Next Year''s Budget - Set Goals'!R47/12</f>
        <v>0</v>
      </c>
      <c r="S37" s="94" t="e">
        <f t="shared" si="33"/>
        <v>#DIV/0!</v>
      </c>
      <c r="T37" s="665">
        <f>'Next Year''s Budget - Set Goals'!T47/12</f>
        <v>0</v>
      </c>
      <c r="U37" s="94" t="e">
        <f t="shared" si="34"/>
        <v>#DIV/0!</v>
      </c>
      <c r="V37" s="665">
        <f>'Next Year''s Budget - Set Goals'!V47/12</f>
        <v>0</v>
      </c>
      <c r="W37" s="94" t="e">
        <f t="shared" si="35"/>
        <v>#DIV/0!</v>
      </c>
      <c r="X37" s="665">
        <f>'Next Year''s Budget - Set Goals'!X47/12</f>
        <v>0</v>
      </c>
      <c r="Y37" s="94" t="e">
        <f t="shared" si="36"/>
        <v>#DIV/0!</v>
      </c>
      <c r="Z37" s="665">
        <f>'Next Year''s Budget - Set Goals'!Z47/12</f>
        <v>0</v>
      </c>
      <c r="AA37" s="94" t="e">
        <f t="shared" si="37"/>
        <v>#DIV/0!</v>
      </c>
      <c r="AB37" s="665">
        <f>'Next Year''s Budget - Set Goals'!AB47/12</f>
        <v>0</v>
      </c>
      <c r="AC37" s="94" t="e">
        <f t="shared" si="38"/>
        <v>#DIV/0!</v>
      </c>
      <c r="AD37" s="665">
        <f>'Next Year''s Budget - Set Goals'!AD47/12</f>
        <v>0</v>
      </c>
      <c r="AE37" s="299" t="e">
        <f t="shared" si="39"/>
        <v>#DIV/0!</v>
      </c>
      <c r="BD37" s="520"/>
      <c r="BE37" s="518" t="s">
        <v>460</v>
      </c>
      <c r="BF37" s="135" t="s">
        <v>461</v>
      </c>
      <c r="BH37" s="538">
        <f>(BH35/BH36)</f>
        <v>0</v>
      </c>
      <c r="BI37" s="526" t="s">
        <v>462</v>
      </c>
    </row>
    <row r="38" spans="2:61" ht="18.75" thickBot="1">
      <c r="B38" s="307"/>
      <c r="C38" s="383" t="s">
        <v>251</v>
      </c>
      <c r="D38" s="246">
        <f>SUM(D29:D37)</f>
        <v>0</v>
      </c>
      <c r="E38" s="150" t="e">
        <f>+D38/$D$7</f>
        <v>#DIV/0!</v>
      </c>
      <c r="F38" s="237">
        <f>SUM(F29:F37)</f>
        <v>0</v>
      </c>
      <c r="G38" s="159" t="e">
        <f>+F38/F$7</f>
        <v>#DIV/0!</v>
      </c>
      <c r="H38" s="237">
        <f>SUM(H29:H37)</f>
        <v>0</v>
      </c>
      <c r="I38" s="159" t="e">
        <f>+H38/H$7</f>
        <v>#DIV/0!</v>
      </c>
      <c r="J38" s="237">
        <f>SUM(J29:J37)</f>
        <v>0</v>
      </c>
      <c r="K38" s="159" t="e">
        <f t="shared" si="29"/>
        <v>#DIV/0!</v>
      </c>
      <c r="L38" s="237">
        <f>SUM(L29:L37)</f>
        <v>0</v>
      </c>
      <c r="M38" s="159" t="e">
        <f t="shared" si="30"/>
        <v>#DIV/0!</v>
      </c>
      <c r="N38" s="237">
        <f>SUM(N29:N37)</f>
        <v>0</v>
      </c>
      <c r="O38" s="159" t="e">
        <f t="shared" si="31"/>
        <v>#DIV/0!</v>
      </c>
      <c r="P38" s="237">
        <f>SUM(P29:P37)</f>
        <v>0</v>
      </c>
      <c r="Q38" s="159" t="e">
        <f t="shared" si="32"/>
        <v>#DIV/0!</v>
      </c>
      <c r="R38" s="237">
        <f>SUM(R29:R37)</f>
        <v>0</v>
      </c>
      <c r="S38" s="159" t="e">
        <f t="shared" si="33"/>
        <v>#DIV/0!</v>
      </c>
      <c r="T38" s="237">
        <f>SUM(T29:T37)</f>
        <v>0</v>
      </c>
      <c r="U38" s="159" t="e">
        <f t="shared" si="34"/>
        <v>#DIV/0!</v>
      </c>
      <c r="V38" s="237">
        <f>SUM(V29:V37)</f>
        <v>0</v>
      </c>
      <c r="W38" s="159" t="e">
        <f t="shared" si="35"/>
        <v>#DIV/0!</v>
      </c>
      <c r="X38" s="237">
        <f>SUM(X29:X37)</f>
        <v>0</v>
      </c>
      <c r="Y38" s="159" t="e">
        <f t="shared" si="36"/>
        <v>#DIV/0!</v>
      </c>
      <c r="Z38" s="237">
        <f>SUM(Z29:Z37)</f>
        <v>0</v>
      </c>
      <c r="AA38" s="159" t="e">
        <f t="shared" si="37"/>
        <v>#DIV/0!</v>
      </c>
      <c r="AB38" s="237">
        <f>SUM(AB29:AB37)</f>
        <v>0</v>
      </c>
      <c r="AC38" s="159" t="e">
        <f t="shared" si="38"/>
        <v>#DIV/0!</v>
      </c>
      <c r="AD38" s="237">
        <f>SUM(AD29:AD37)</f>
        <v>0</v>
      </c>
      <c r="AE38" s="300" t="e">
        <f t="shared" si="39"/>
        <v>#DIV/0!</v>
      </c>
      <c r="BD38" s="5"/>
      <c r="BE38" s="523" t="s">
        <v>463</v>
      </c>
      <c r="BF38" s="524" t="s">
        <v>464</v>
      </c>
      <c r="BG38" s="1"/>
      <c r="BH38" s="543">
        <f>+(BH29/BH36)</f>
        <v>0</v>
      </c>
      <c r="BI38" s="527" t="s">
        <v>462</v>
      </c>
    </row>
    <row r="39" spans="2:61">
      <c r="B39" s="307"/>
      <c r="C39" s="384"/>
      <c r="D39" s="247"/>
      <c r="E39" s="93"/>
      <c r="F39" s="238"/>
      <c r="G39" s="159"/>
      <c r="H39" s="238"/>
      <c r="I39" s="159"/>
      <c r="J39" s="238"/>
      <c r="K39" s="159"/>
      <c r="L39" s="238"/>
      <c r="M39" s="159"/>
      <c r="N39" s="238"/>
      <c r="O39" s="159"/>
      <c r="P39" s="238"/>
      <c r="Q39" s="159"/>
      <c r="R39" s="238"/>
      <c r="S39" s="159"/>
      <c r="T39" s="238"/>
      <c r="U39" s="159"/>
      <c r="V39" s="238"/>
      <c r="W39" s="159"/>
      <c r="X39" s="238"/>
      <c r="Y39" s="159"/>
      <c r="Z39" s="238"/>
      <c r="AA39" s="159"/>
      <c r="AB39" s="238"/>
      <c r="AC39" s="159"/>
      <c r="AD39" s="238"/>
      <c r="AE39" s="300"/>
      <c r="BD39" s="7"/>
      <c r="BE39" s="8"/>
      <c r="BF39" s="8"/>
      <c r="BG39" s="8"/>
      <c r="BH39" s="332"/>
      <c r="BI39" s="9"/>
    </row>
    <row r="40" spans="2:61" ht="18">
      <c r="B40" s="307"/>
      <c r="C40" s="381" t="s">
        <v>271</v>
      </c>
      <c r="D40" s="226"/>
      <c r="F40" s="231"/>
      <c r="G40" s="94"/>
      <c r="H40" s="231"/>
      <c r="I40" s="94"/>
      <c r="J40" s="231"/>
      <c r="K40" s="94"/>
      <c r="L40" s="231"/>
      <c r="M40" s="94"/>
      <c r="N40" s="231"/>
      <c r="O40" s="94"/>
      <c r="P40" s="231"/>
      <c r="Q40" s="94"/>
      <c r="R40" s="231"/>
      <c r="S40" s="94"/>
      <c r="T40" s="231"/>
      <c r="U40" s="94"/>
      <c r="V40" s="231"/>
      <c r="W40" s="94"/>
      <c r="X40" s="231"/>
      <c r="Y40" s="94"/>
      <c r="Z40" s="231"/>
      <c r="AA40" s="94"/>
      <c r="AB40" s="231"/>
      <c r="AC40" s="94"/>
      <c r="AD40" s="231"/>
      <c r="AE40" s="299"/>
      <c r="BD40" s="3"/>
      <c r="BF40" s="135" t="s">
        <v>923</v>
      </c>
      <c r="BH40" s="695">
        <f>+((J7/139)/15)</f>
        <v>0</v>
      </c>
      <c r="BI40" s="2"/>
    </row>
    <row r="41" spans="2:61" ht="18">
      <c r="B41" s="307" t="s">
        <v>382</v>
      </c>
      <c r="C41" s="371" t="s">
        <v>252</v>
      </c>
      <c r="D41" s="226">
        <f t="shared" ref="D41:D59" si="41">+F41+H41+J41+L41+N41+P41+R41+T41+V41+X41+Z41+AB41+AD41</f>
        <v>0</v>
      </c>
      <c r="E41" s="89" t="e">
        <f t="shared" ref="E41:E59" si="42">+D41/$D$7</f>
        <v>#DIV/0!</v>
      </c>
      <c r="F41" s="665">
        <f>'Next Year''s Budget - Set Goals'!F51/12</f>
        <v>0</v>
      </c>
      <c r="G41" s="94" t="e">
        <f t="shared" ref="G41:I56" si="43">+F41/F$7</f>
        <v>#DIV/0!</v>
      </c>
      <c r="H41" s="665">
        <f>'Next Year''s Budget - Set Goals'!H51/12</f>
        <v>0</v>
      </c>
      <c r="I41" s="94" t="e">
        <f t="shared" si="43"/>
        <v>#DIV/0!</v>
      </c>
      <c r="J41" s="665">
        <f>'Next Year''s Budget - Set Goals'!J51/12</f>
        <v>0</v>
      </c>
      <c r="K41" s="94" t="e">
        <f t="shared" ref="K41:K60" si="44">+J41/J$7</f>
        <v>#DIV/0!</v>
      </c>
      <c r="L41" s="665">
        <f>'Next Year''s Budget - Set Goals'!L51/12</f>
        <v>0</v>
      </c>
      <c r="M41" s="94" t="e">
        <f t="shared" ref="M41:M60" si="45">+L41/L$7</f>
        <v>#DIV/0!</v>
      </c>
      <c r="N41" s="665">
        <f>'Next Year''s Budget - Set Goals'!N51/12</f>
        <v>0</v>
      </c>
      <c r="O41" s="94" t="e">
        <f t="shared" ref="O41:O60" si="46">+N41/N$7</f>
        <v>#DIV/0!</v>
      </c>
      <c r="P41" s="665">
        <f>'Next Year''s Budget - Set Goals'!P51/12</f>
        <v>0</v>
      </c>
      <c r="Q41" s="94" t="e">
        <f t="shared" ref="Q41:Q60" si="47">+P41/P$7</f>
        <v>#DIV/0!</v>
      </c>
      <c r="R41" s="665">
        <f>'Next Year''s Budget - Set Goals'!R51/12</f>
        <v>0</v>
      </c>
      <c r="S41" s="94" t="e">
        <f t="shared" ref="S41:S60" si="48">+R41/R$7</f>
        <v>#DIV/0!</v>
      </c>
      <c r="T41" s="665">
        <f>'Next Year''s Budget - Set Goals'!T51/12</f>
        <v>0</v>
      </c>
      <c r="U41" s="94" t="e">
        <f t="shared" ref="U41:U60" si="49">+T41/T$7</f>
        <v>#DIV/0!</v>
      </c>
      <c r="V41" s="665">
        <f>'Next Year''s Budget - Set Goals'!V51/12</f>
        <v>0</v>
      </c>
      <c r="W41" s="94" t="e">
        <f t="shared" ref="W41:W60" si="50">+V41/V$7</f>
        <v>#DIV/0!</v>
      </c>
      <c r="X41" s="665">
        <f>'Next Year''s Budget - Set Goals'!X51/12</f>
        <v>0</v>
      </c>
      <c r="Y41" s="94" t="e">
        <f t="shared" ref="Y41:Y60" si="51">+X41/X$7</f>
        <v>#DIV/0!</v>
      </c>
      <c r="Z41" s="665">
        <f>'Next Year''s Budget - Set Goals'!Z51/12</f>
        <v>0</v>
      </c>
      <c r="AA41" s="94" t="e">
        <f t="shared" ref="AA41:AA60" si="52">+Z41/Z$7</f>
        <v>#DIV/0!</v>
      </c>
      <c r="AB41" s="665">
        <f>'Next Year''s Budget - Set Goals'!AB51/12</f>
        <v>0</v>
      </c>
      <c r="AC41" s="94" t="e">
        <f t="shared" ref="AC41:AC60" si="53">+AB41/AB$7</f>
        <v>#DIV/0!</v>
      </c>
      <c r="AD41" s="665">
        <f>'Next Year''s Budget - Set Goals'!AD51/12</f>
        <v>0</v>
      </c>
      <c r="AE41" s="299" t="e">
        <f t="shared" ref="AE41:AE60" si="54">+AD41/AD$7</f>
        <v>#DIV/0!</v>
      </c>
      <c r="BD41" s="3"/>
      <c r="BF41" s="135" t="s">
        <v>922</v>
      </c>
      <c r="BH41" s="695">
        <f>+(($H7/350)/20)</f>
        <v>0</v>
      </c>
      <c r="BI41" s="528"/>
    </row>
    <row r="42" spans="2:61" ht="18">
      <c r="B42" s="307" t="s">
        <v>382</v>
      </c>
      <c r="C42" s="371" t="s">
        <v>253</v>
      </c>
      <c r="D42" s="226">
        <f t="shared" si="41"/>
        <v>0</v>
      </c>
      <c r="E42" s="89" t="e">
        <f t="shared" si="42"/>
        <v>#DIV/0!</v>
      </c>
      <c r="F42" s="665">
        <f>'Next Year''s Budget - Set Goals'!F52/12</f>
        <v>0</v>
      </c>
      <c r="G42" s="94" t="e">
        <f t="shared" si="43"/>
        <v>#DIV/0!</v>
      </c>
      <c r="H42" s="665">
        <f>'Next Year''s Budget - Set Goals'!H52/12</f>
        <v>0</v>
      </c>
      <c r="I42" s="94" t="e">
        <f t="shared" si="43"/>
        <v>#DIV/0!</v>
      </c>
      <c r="J42" s="665">
        <f>'Next Year''s Budget - Set Goals'!J52/12</f>
        <v>0</v>
      </c>
      <c r="K42" s="94" t="e">
        <f t="shared" si="44"/>
        <v>#DIV/0!</v>
      </c>
      <c r="L42" s="665">
        <f>'Next Year''s Budget - Set Goals'!L52/12</f>
        <v>0</v>
      </c>
      <c r="M42" s="94" t="e">
        <f t="shared" si="45"/>
        <v>#DIV/0!</v>
      </c>
      <c r="N42" s="665">
        <f>'Next Year''s Budget - Set Goals'!N52/12</f>
        <v>0</v>
      </c>
      <c r="O42" s="94" t="e">
        <f t="shared" si="46"/>
        <v>#DIV/0!</v>
      </c>
      <c r="P42" s="665">
        <f>'Next Year''s Budget - Set Goals'!P52/12</f>
        <v>0</v>
      </c>
      <c r="Q42" s="94" t="e">
        <f t="shared" si="47"/>
        <v>#DIV/0!</v>
      </c>
      <c r="R42" s="665">
        <f>'Next Year''s Budget - Set Goals'!R52/12</f>
        <v>0</v>
      </c>
      <c r="S42" s="94" t="e">
        <f t="shared" si="48"/>
        <v>#DIV/0!</v>
      </c>
      <c r="T42" s="665">
        <f>'Next Year''s Budget - Set Goals'!T52/12</f>
        <v>0</v>
      </c>
      <c r="U42" s="94" t="e">
        <f t="shared" si="49"/>
        <v>#DIV/0!</v>
      </c>
      <c r="V42" s="665">
        <f>'Next Year''s Budget - Set Goals'!V52/12</f>
        <v>0</v>
      </c>
      <c r="W42" s="94" t="e">
        <f t="shared" si="50"/>
        <v>#DIV/0!</v>
      </c>
      <c r="X42" s="665">
        <f>'Next Year''s Budget - Set Goals'!X52/12</f>
        <v>0</v>
      </c>
      <c r="Y42" s="94" t="e">
        <f t="shared" si="51"/>
        <v>#DIV/0!</v>
      </c>
      <c r="Z42" s="665">
        <f>'Next Year''s Budget - Set Goals'!Z52/12</f>
        <v>0</v>
      </c>
      <c r="AA42" s="94" t="e">
        <f t="shared" si="52"/>
        <v>#DIV/0!</v>
      </c>
      <c r="AB42" s="665">
        <f>'Next Year''s Budget - Set Goals'!AB52/12</f>
        <v>0</v>
      </c>
      <c r="AC42" s="94" t="e">
        <f t="shared" si="53"/>
        <v>#DIV/0!</v>
      </c>
      <c r="AD42" s="665">
        <f>'Next Year''s Budget - Set Goals'!AD52/12</f>
        <v>0</v>
      </c>
      <c r="AE42" s="299" t="e">
        <f t="shared" si="54"/>
        <v>#DIV/0!</v>
      </c>
      <c r="BD42" s="3"/>
      <c r="BF42" s="135" t="s">
        <v>465</v>
      </c>
      <c r="BH42" s="529">
        <f>SUM(BH35-(BH40+BH41))</f>
        <v>0</v>
      </c>
      <c r="BI42" s="2"/>
    </row>
    <row r="43" spans="2:61" ht="18">
      <c r="B43" s="307" t="s">
        <v>381</v>
      </c>
      <c r="C43" s="371" t="s">
        <v>254</v>
      </c>
      <c r="D43" s="226">
        <f t="shared" si="41"/>
        <v>0</v>
      </c>
      <c r="E43" s="89" t="e">
        <f t="shared" si="42"/>
        <v>#DIV/0!</v>
      </c>
      <c r="F43" s="665">
        <f>'Next Year''s Budget - Set Goals'!F53/12</f>
        <v>0</v>
      </c>
      <c r="G43" s="94" t="e">
        <f t="shared" si="43"/>
        <v>#DIV/0!</v>
      </c>
      <c r="H43" s="665">
        <f>'Next Year''s Budget - Set Goals'!H53/12</f>
        <v>0</v>
      </c>
      <c r="I43" s="94" t="e">
        <f t="shared" si="43"/>
        <v>#DIV/0!</v>
      </c>
      <c r="J43" s="665">
        <f>'Next Year''s Budget - Set Goals'!J53/12</f>
        <v>0</v>
      </c>
      <c r="K43" s="94" t="e">
        <f t="shared" si="44"/>
        <v>#DIV/0!</v>
      </c>
      <c r="L43" s="665">
        <f>'Next Year''s Budget - Set Goals'!L53/12</f>
        <v>0</v>
      </c>
      <c r="M43" s="94" t="e">
        <f t="shared" si="45"/>
        <v>#DIV/0!</v>
      </c>
      <c r="N43" s="665">
        <f>'Next Year''s Budget - Set Goals'!N53/12</f>
        <v>0</v>
      </c>
      <c r="O43" s="94" t="e">
        <f t="shared" si="46"/>
        <v>#DIV/0!</v>
      </c>
      <c r="P43" s="665">
        <f>'Next Year''s Budget - Set Goals'!P53/12</f>
        <v>0</v>
      </c>
      <c r="Q43" s="94" t="e">
        <f t="shared" si="47"/>
        <v>#DIV/0!</v>
      </c>
      <c r="R43" s="665">
        <f>'Next Year''s Budget - Set Goals'!R53/12</f>
        <v>0</v>
      </c>
      <c r="S43" s="94" t="e">
        <f t="shared" si="48"/>
        <v>#DIV/0!</v>
      </c>
      <c r="T43" s="665">
        <f>'Next Year''s Budget - Set Goals'!T53/12</f>
        <v>0</v>
      </c>
      <c r="U43" s="94" t="e">
        <f t="shared" si="49"/>
        <v>#DIV/0!</v>
      </c>
      <c r="V43" s="665">
        <f>'Next Year''s Budget - Set Goals'!V53/12</f>
        <v>0</v>
      </c>
      <c r="W43" s="94" t="e">
        <f t="shared" si="50"/>
        <v>#DIV/0!</v>
      </c>
      <c r="X43" s="665">
        <f>'Next Year''s Budget - Set Goals'!X53/12</f>
        <v>0</v>
      </c>
      <c r="Y43" s="94" t="e">
        <f t="shared" si="51"/>
        <v>#DIV/0!</v>
      </c>
      <c r="Z43" s="665">
        <f>'Next Year''s Budget - Set Goals'!Z53/12</f>
        <v>0</v>
      </c>
      <c r="AA43" s="94" t="e">
        <f t="shared" si="52"/>
        <v>#DIV/0!</v>
      </c>
      <c r="AB43" s="665">
        <f>'Next Year''s Budget - Set Goals'!AB53/12</f>
        <v>0</v>
      </c>
      <c r="AC43" s="94" t="e">
        <f t="shared" si="53"/>
        <v>#DIV/0!</v>
      </c>
      <c r="AD43" s="665">
        <f>'Next Year''s Budget - Set Goals'!AD53/12</f>
        <v>0</v>
      </c>
      <c r="AE43" s="299" t="e">
        <f t="shared" si="54"/>
        <v>#DIV/0!</v>
      </c>
      <c r="BD43" s="3"/>
      <c r="BF43" s="135" t="s">
        <v>466</v>
      </c>
      <c r="BH43" s="530">
        <v>80</v>
      </c>
      <c r="BI43" s="2"/>
    </row>
    <row r="44" spans="2:61">
      <c r="B44" s="307" t="s">
        <v>381</v>
      </c>
      <c r="C44" s="371" t="s">
        <v>255</v>
      </c>
      <c r="D44" s="226">
        <f t="shared" si="41"/>
        <v>0</v>
      </c>
      <c r="E44" s="89" t="e">
        <f t="shared" si="42"/>
        <v>#DIV/0!</v>
      </c>
      <c r="F44" s="665">
        <f>'Next Year''s Budget - Set Goals'!F54/12</f>
        <v>0</v>
      </c>
      <c r="G44" s="94" t="e">
        <f t="shared" si="43"/>
        <v>#DIV/0!</v>
      </c>
      <c r="H44" s="665">
        <f>'Next Year''s Budget - Set Goals'!H54/12</f>
        <v>0</v>
      </c>
      <c r="I44" s="94" t="e">
        <f t="shared" si="43"/>
        <v>#DIV/0!</v>
      </c>
      <c r="J44" s="665">
        <f>'Next Year''s Budget - Set Goals'!J54/12</f>
        <v>0</v>
      </c>
      <c r="K44" s="94" t="e">
        <f t="shared" si="44"/>
        <v>#DIV/0!</v>
      </c>
      <c r="L44" s="665">
        <f>'Next Year''s Budget - Set Goals'!L54/12</f>
        <v>0</v>
      </c>
      <c r="M44" s="94" t="e">
        <f t="shared" si="45"/>
        <v>#DIV/0!</v>
      </c>
      <c r="N44" s="665">
        <f>'Next Year''s Budget - Set Goals'!N54/12</f>
        <v>0</v>
      </c>
      <c r="O44" s="94" t="e">
        <f t="shared" si="46"/>
        <v>#DIV/0!</v>
      </c>
      <c r="P44" s="665">
        <f>'Next Year''s Budget - Set Goals'!P54/12</f>
        <v>0</v>
      </c>
      <c r="Q44" s="94" t="e">
        <f t="shared" si="47"/>
        <v>#DIV/0!</v>
      </c>
      <c r="R44" s="665">
        <f>'Next Year''s Budget - Set Goals'!R54/12</f>
        <v>0</v>
      </c>
      <c r="S44" s="94" t="e">
        <f t="shared" si="48"/>
        <v>#DIV/0!</v>
      </c>
      <c r="T44" s="665">
        <f>'Next Year''s Budget - Set Goals'!T54/12</f>
        <v>0</v>
      </c>
      <c r="U44" s="94" t="e">
        <f t="shared" si="49"/>
        <v>#DIV/0!</v>
      </c>
      <c r="V44" s="665">
        <f>'Next Year''s Budget - Set Goals'!V54/12</f>
        <v>0</v>
      </c>
      <c r="W44" s="94" t="e">
        <f t="shared" si="50"/>
        <v>#DIV/0!</v>
      </c>
      <c r="X44" s="665">
        <f>'Next Year''s Budget - Set Goals'!X54/12</f>
        <v>0</v>
      </c>
      <c r="Y44" s="94" t="e">
        <f t="shared" si="51"/>
        <v>#DIV/0!</v>
      </c>
      <c r="Z44" s="665">
        <f>'Next Year''s Budget - Set Goals'!Z54/12</f>
        <v>0</v>
      </c>
      <c r="AA44" s="94" t="e">
        <f t="shared" si="52"/>
        <v>#DIV/0!</v>
      </c>
      <c r="AB44" s="665">
        <f>'Next Year''s Budget - Set Goals'!AB54/12</f>
        <v>0</v>
      </c>
      <c r="AC44" s="94" t="e">
        <f t="shared" si="53"/>
        <v>#DIV/0!</v>
      </c>
      <c r="AD44" s="665">
        <f>'Next Year''s Budget - Set Goals'!AD54/12</f>
        <v>0</v>
      </c>
      <c r="AE44" s="299" t="e">
        <f t="shared" si="54"/>
        <v>#DIV/0!</v>
      </c>
      <c r="BD44" s="3"/>
      <c r="BH44" s="324"/>
      <c r="BI44" s="2"/>
    </row>
    <row r="45" spans="2:61" ht="18.75" thickBot="1">
      <c r="B45" s="307" t="s">
        <v>381</v>
      </c>
      <c r="C45" s="371" t="s">
        <v>256</v>
      </c>
      <c r="D45" s="226">
        <f t="shared" si="41"/>
        <v>0</v>
      </c>
      <c r="E45" s="89" t="e">
        <f t="shared" si="42"/>
        <v>#DIV/0!</v>
      </c>
      <c r="F45" s="665">
        <f>'Next Year''s Budget - Set Goals'!F55/12</f>
        <v>0</v>
      </c>
      <c r="G45" s="94" t="e">
        <f t="shared" si="43"/>
        <v>#DIV/0!</v>
      </c>
      <c r="H45" s="665">
        <f>'Next Year''s Budget - Set Goals'!H55/12</f>
        <v>0</v>
      </c>
      <c r="I45" s="94" t="e">
        <f t="shared" si="43"/>
        <v>#DIV/0!</v>
      </c>
      <c r="J45" s="665">
        <f>'Next Year''s Budget - Set Goals'!J55/12</f>
        <v>0</v>
      </c>
      <c r="K45" s="94" t="e">
        <f t="shared" si="44"/>
        <v>#DIV/0!</v>
      </c>
      <c r="L45" s="665">
        <f>'Next Year''s Budget - Set Goals'!L55/12</f>
        <v>0</v>
      </c>
      <c r="M45" s="94" t="e">
        <f t="shared" si="45"/>
        <v>#DIV/0!</v>
      </c>
      <c r="N45" s="665">
        <f>'Next Year''s Budget - Set Goals'!N55/12</f>
        <v>0</v>
      </c>
      <c r="O45" s="94" t="e">
        <f t="shared" si="46"/>
        <v>#DIV/0!</v>
      </c>
      <c r="P45" s="665">
        <f>'Next Year''s Budget - Set Goals'!P55/12</f>
        <v>0</v>
      </c>
      <c r="Q45" s="94" t="e">
        <f t="shared" si="47"/>
        <v>#DIV/0!</v>
      </c>
      <c r="R45" s="665">
        <f>'Next Year''s Budget - Set Goals'!R55/12</f>
        <v>0</v>
      </c>
      <c r="S45" s="94" t="e">
        <f t="shared" si="48"/>
        <v>#DIV/0!</v>
      </c>
      <c r="T45" s="665">
        <f>'Next Year''s Budget - Set Goals'!T55/12</f>
        <v>0</v>
      </c>
      <c r="U45" s="94" t="e">
        <f t="shared" si="49"/>
        <v>#DIV/0!</v>
      </c>
      <c r="V45" s="665">
        <f>'Next Year''s Budget - Set Goals'!V55/12</f>
        <v>0</v>
      </c>
      <c r="W45" s="94" t="e">
        <f t="shared" si="50"/>
        <v>#DIV/0!</v>
      </c>
      <c r="X45" s="665">
        <f>'Next Year''s Budget - Set Goals'!X55/12</f>
        <v>0</v>
      </c>
      <c r="Y45" s="94" t="e">
        <f t="shared" si="51"/>
        <v>#DIV/0!</v>
      </c>
      <c r="Z45" s="665">
        <f>'Next Year''s Budget - Set Goals'!Z55/12</f>
        <v>0</v>
      </c>
      <c r="AA45" s="94" t="e">
        <f t="shared" si="52"/>
        <v>#DIV/0!</v>
      </c>
      <c r="AB45" s="665">
        <f>'Next Year''s Budget - Set Goals'!AB55/12</f>
        <v>0</v>
      </c>
      <c r="AC45" s="94" t="e">
        <f t="shared" si="53"/>
        <v>#DIV/0!</v>
      </c>
      <c r="AD45" s="665">
        <f>'Next Year''s Budget - Set Goals'!AD55/12</f>
        <v>0</v>
      </c>
      <c r="AE45" s="299" t="e">
        <f t="shared" si="54"/>
        <v>#DIV/0!</v>
      </c>
      <c r="BD45" s="5"/>
      <c r="BE45" s="1"/>
      <c r="BF45" s="524" t="s">
        <v>467</v>
      </c>
      <c r="BG45" s="1"/>
      <c r="BH45" s="531">
        <f>+($BH$42*$BH$43)</f>
        <v>0</v>
      </c>
      <c r="BI45" s="6"/>
    </row>
    <row r="46" spans="2:61">
      <c r="B46" s="307" t="s">
        <v>382</v>
      </c>
      <c r="C46" s="371" t="s">
        <v>257</v>
      </c>
      <c r="D46" s="226">
        <f t="shared" si="41"/>
        <v>0</v>
      </c>
      <c r="E46" s="89" t="e">
        <f t="shared" si="42"/>
        <v>#DIV/0!</v>
      </c>
      <c r="F46" s="665">
        <f>'Next Year''s Budget - Set Goals'!F56/12</f>
        <v>0</v>
      </c>
      <c r="G46" s="94" t="e">
        <f t="shared" si="43"/>
        <v>#DIV/0!</v>
      </c>
      <c r="H46" s="665">
        <f>'Next Year''s Budget - Set Goals'!H56/12</f>
        <v>0</v>
      </c>
      <c r="I46" s="94" t="e">
        <f t="shared" si="43"/>
        <v>#DIV/0!</v>
      </c>
      <c r="J46" s="665">
        <f>'Next Year''s Budget - Set Goals'!J56/12</f>
        <v>0</v>
      </c>
      <c r="K46" s="94" t="e">
        <f t="shared" si="44"/>
        <v>#DIV/0!</v>
      </c>
      <c r="L46" s="665">
        <f>'Next Year''s Budget - Set Goals'!L56/12</f>
        <v>0</v>
      </c>
      <c r="M46" s="94" t="e">
        <f t="shared" si="45"/>
        <v>#DIV/0!</v>
      </c>
      <c r="N46" s="665">
        <f>'Next Year''s Budget - Set Goals'!N56/12</f>
        <v>0</v>
      </c>
      <c r="O46" s="94" t="e">
        <f t="shared" si="46"/>
        <v>#DIV/0!</v>
      </c>
      <c r="P46" s="665">
        <f>'Next Year''s Budget - Set Goals'!P56/12</f>
        <v>0</v>
      </c>
      <c r="Q46" s="94" t="e">
        <f t="shared" si="47"/>
        <v>#DIV/0!</v>
      </c>
      <c r="R46" s="665">
        <f>'Next Year''s Budget - Set Goals'!R56/12</f>
        <v>0</v>
      </c>
      <c r="S46" s="94" t="e">
        <f t="shared" si="48"/>
        <v>#DIV/0!</v>
      </c>
      <c r="T46" s="665">
        <f>'Next Year''s Budget - Set Goals'!T56/12</f>
        <v>0</v>
      </c>
      <c r="U46" s="94" t="e">
        <f t="shared" si="49"/>
        <v>#DIV/0!</v>
      </c>
      <c r="V46" s="665">
        <f>'Next Year''s Budget - Set Goals'!V56/12</f>
        <v>0</v>
      </c>
      <c r="W46" s="94" t="e">
        <f t="shared" si="50"/>
        <v>#DIV/0!</v>
      </c>
      <c r="X46" s="665">
        <f>'Next Year''s Budget - Set Goals'!X56/12</f>
        <v>0</v>
      </c>
      <c r="Y46" s="94" t="e">
        <f t="shared" si="51"/>
        <v>#DIV/0!</v>
      </c>
      <c r="Z46" s="665">
        <f>'Next Year''s Budget - Set Goals'!Z56/12</f>
        <v>0</v>
      </c>
      <c r="AA46" s="94" t="e">
        <f t="shared" si="52"/>
        <v>#DIV/0!</v>
      </c>
      <c r="AB46" s="665">
        <f>'Next Year''s Budget - Set Goals'!AB56/12</f>
        <v>0</v>
      </c>
      <c r="AC46" s="94" t="e">
        <f t="shared" si="53"/>
        <v>#DIV/0!</v>
      </c>
      <c r="AD46" s="665">
        <f>'Next Year''s Budget - Set Goals'!AD56/12</f>
        <v>0</v>
      </c>
      <c r="AE46" s="299" t="e">
        <f t="shared" si="54"/>
        <v>#DIV/0!</v>
      </c>
    </row>
    <row r="47" spans="2:61">
      <c r="B47" s="307" t="s">
        <v>382</v>
      </c>
      <c r="C47" s="371" t="s">
        <v>258</v>
      </c>
      <c r="D47" s="226">
        <f t="shared" si="41"/>
        <v>0</v>
      </c>
      <c r="E47" s="89" t="e">
        <f t="shared" si="42"/>
        <v>#DIV/0!</v>
      </c>
      <c r="F47" s="665">
        <f>'Next Year''s Budget - Set Goals'!F57/12</f>
        <v>0</v>
      </c>
      <c r="G47" s="94" t="e">
        <f t="shared" si="43"/>
        <v>#DIV/0!</v>
      </c>
      <c r="H47" s="665">
        <f>'Next Year''s Budget - Set Goals'!H57/12</f>
        <v>0</v>
      </c>
      <c r="I47" s="94" t="e">
        <f t="shared" si="43"/>
        <v>#DIV/0!</v>
      </c>
      <c r="J47" s="665">
        <f>'Next Year''s Budget - Set Goals'!J57/12</f>
        <v>0</v>
      </c>
      <c r="K47" s="94" t="e">
        <f t="shared" si="44"/>
        <v>#DIV/0!</v>
      </c>
      <c r="L47" s="665">
        <f>'Next Year''s Budget - Set Goals'!L57/12</f>
        <v>0</v>
      </c>
      <c r="M47" s="94" t="e">
        <f t="shared" si="45"/>
        <v>#DIV/0!</v>
      </c>
      <c r="N47" s="665">
        <f>'Next Year''s Budget - Set Goals'!N57/12</f>
        <v>0</v>
      </c>
      <c r="O47" s="94" t="e">
        <f t="shared" si="46"/>
        <v>#DIV/0!</v>
      </c>
      <c r="P47" s="665">
        <f>'Next Year''s Budget - Set Goals'!P57/12</f>
        <v>0</v>
      </c>
      <c r="Q47" s="94" t="e">
        <f t="shared" si="47"/>
        <v>#DIV/0!</v>
      </c>
      <c r="R47" s="665">
        <f>'Next Year''s Budget - Set Goals'!R57/12</f>
        <v>0</v>
      </c>
      <c r="S47" s="94" t="e">
        <f t="shared" si="48"/>
        <v>#DIV/0!</v>
      </c>
      <c r="T47" s="665">
        <f>'Next Year''s Budget - Set Goals'!T57/12</f>
        <v>0</v>
      </c>
      <c r="U47" s="94" t="e">
        <f t="shared" si="49"/>
        <v>#DIV/0!</v>
      </c>
      <c r="V47" s="665">
        <f>'Next Year''s Budget - Set Goals'!V57/12</f>
        <v>0</v>
      </c>
      <c r="W47" s="94" t="e">
        <f t="shared" si="50"/>
        <v>#DIV/0!</v>
      </c>
      <c r="X47" s="665">
        <f>'Next Year''s Budget - Set Goals'!X57/12</f>
        <v>0</v>
      </c>
      <c r="Y47" s="94" t="e">
        <f t="shared" si="51"/>
        <v>#DIV/0!</v>
      </c>
      <c r="Z47" s="665">
        <f>'Next Year''s Budget - Set Goals'!Z57/12</f>
        <v>0</v>
      </c>
      <c r="AA47" s="94" t="e">
        <f t="shared" si="52"/>
        <v>#DIV/0!</v>
      </c>
      <c r="AB47" s="665">
        <f>'Next Year''s Budget - Set Goals'!AB57/12</f>
        <v>0</v>
      </c>
      <c r="AC47" s="94" t="e">
        <f t="shared" si="53"/>
        <v>#DIV/0!</v>
      </c>
      <c r="AD47" s="665">
        <f>'Next Year''s Budget - Set Goals'!AD57/12</f>
        <v>0</v>
      </c>
      <c r="AE47" s="299" t="e">
        <f t="shared" si="54"/>
        <v>#DIV/0!</v>
      </c>
    </row>
    <row r="48" spans="2:61">
      <c r="B48" s="307" t="s">
        <v>381</v>
      </c>
      <c r="C48" s="371" t="s">
        <v>259</v>
      </c>
      <c r="D48" s="226">
        <f t="shared" si="41"/>
        <v>0</v>
      </c>
      <c r="E48" s="89" t="e">
        <f t="shared" si="42"/>
        <v>#DIV/0!</v>
      </c>
      <c r="F48" s="665">
        <f>'Next Year''s Budget - Set Goals'!F58/12</f>
        <v>0</v>
      </c>
      <c r="G48" s="94" t="e">
        <f t="shared" si="43"/>
        <v>#DIV/0!</v>
      </c>
      <c r="H48" s="665">
        <f>'Next Year''s Budget - Set Goals'!H58/12</f>
        <v>0</v>
      </c>
      <c r="I48" s="94" t="e">
        <f t="shared" si="43"/>
        <v>#DIV/0!</v>
      </c>
      <c r="J48" s="665">
        <f>'Next Year''s Budget - Set Goals'!J58/12</f>
        <v>0</v>
      </c>
      <c r="K48" s="94" t="e">
        <f t="shared" si="44"/>
        <v>#DIV/0!</v>
      </c>
      <c r="L48" s="665">
        <f>'Next Year''s Budget - Set Goals'!L58/12</f>
        <v>0</v>
      </c>
      <c r="M48" s="94" t="e">
        <f t="shared" si="45"/>
        <v>#DIV/0!</v>
      </c>
      <c r="N48" s="665">
        <f>'Next Year''s Budget - Set Goals'!N58/12</f>
        <v>0</v>
      </c>
      <c r="O48" s="94" t="e">
        <f t="shared" si="46"/>
        <v>#DIV/0!</v>
      </c>
      <c r="P48" s="665">
        <f>'Next Year''s Budget - Set Goals'!P58/12</f>
        <v>0</v>
      </c>
      <c r="Q48" s="94" t="e">
        <f t="shared" si="47"/>
        <v>#DIV/0!</v>
      </c>
      <c r="R48" s="665">
        <f>'Next Year''s Budget - Set Goals'!R58/12</f>
        <v>0</v>
      </c>
      <c r="S48" s="94" t="e">
        <f t="shared" si="48"/>
        <v>#DIV/0!</v>
      </c>
      <c r="T48" s="665">
        <f>'Next Year''s Budget - Set Goals'!T58/12</f>
        <v>0</v>
      </c>
      <c r="U48" s="94" t="e">
        <f t="shared" si="49"/>
        <v>#DIV/0!</v>
      </c>
      <c r="V48" s="665">
        <f>'Next Year''s Budget - Set Goals'!V58/12</f>
        <v>0</v>
      </c>
      <c r="W48" s="94" t="e">
        <f t="shared" si="50"/>
        <v>#DIV/0!</v>
      </c>
      <c r="X48" s="665">
        <f>'Next Year''s Budget - Set Goals'!X58/12</f>
        <v>0</v>
      </c>
      <c r="Y48" s="94" t="e">
        <f t="shared" si="51"/>
        <v>#DIV/0!</v>
      </c>
      <c r="Z48" s="665">
        <f>'Next Year''s Budget - Set Goals'!Z58/12</f>
        <v>0</v>
      </c>
      <c r="AA48" s="94" t="e">
        <f t="shared" si="52"/>
        <v>#DIV/0!</v>
      </c>
      <c r="AB48" s="665">
        <f>'Next Year''s Budget - Set Goals'!AB58/12</f>
        <v>0</v>
      </c>
      <c r="AC48" s="94" t="e">
        <f t="shared" si="53"/>
        <v>#DIV/0!</v>
      </c>
      <c r="AD48" s="665">
        <f>'Next Year''s Budget - Set Goals'!AD58/12</f>
        <v>0</v>
      </c>
      <c r="AE48" s="299" t="e">
        <f t="shared" si="54"/>
        <v>#DIV/0!</v>
      </c>
    </row>
    <row r="49" spans="2:31">
      <c r="B49" s="307" t="s">
        <v>381</v>
      </c>
      <c r="C49" s="371" t="s">
        <v>260</v>
      </c>
      <c r="D49" s="226">
        <f t="shared" si="41"/>
        <v>0</v>
      </c>
      <c r="E49" s="89" t="e">
        <f t="shared" si="42"/>
        <v>#DIV/0!</v>
      </c>
      <c r="F49" s="665">
        <f>'Next Year''s Budget - Set Goals'!F59/12</f>
        <v>0</v>
      </c>
      <c r="G49" s="94" t="e">
        <f t="shared" si="43"/>
        <v>#DIV/0!</v>
      </c>
      <c r="H49" s="665">
        <f>'Next Year''s Budget - Set Goals'!H59/12</f>
        <v>0</v>
      </c>
      <c r="I49" s="94" t="e">
        <f t="shared" si="43"/>
        <v>#DIV/0!</v>
      </c>
      <c r="J49" s="665">
        <f>'Next Year''s Budget - Set Goals'!J59/12</f>
        <v>0</v>
      </c>
      <c r="K49" s="94" t="e">
        <f t="shared" si="44"/>
        <v>#DIV/0!</v>
      </c>
      <c r="L49" s="665">
        <f>'Next Year''s Budget - Set Goals'!L59/12</f>
        <v>0</v>
      </c>
      <c r="M49" s="94" t="e">
        <f t="shared" si="45"/>
        <v>#DIV/0!</v>
      </c>
      <c r="N49" s="665">
        <f>'Next Year''s Budget - Set Goals'!N59/12</f>
        <v>0</v>
      </c>
      <c r="O49" s="94" t="e">
        <f t="shared" si="46"/>
        <v>#DIV/0!</v>
      </c>
      <c r="P49" s="665">
        <f>'Next Year''s Budget - Set Goals'!P59/12</f>
        <v>0</v>
      </c>
      <c r="Q49" s="94" t="e">
        <f t="shared" si="47"/>
        <v>#DIV/0!</v>
      </c>
      <c r="R49" s="665">
        <f>'Next Year''s Budget - Set Goals'!R59/12</f>
        <v>0</v>
      </c>
      <c r="S49" s="94" t="e">
        <f t="shared" si="48"/>
        <v>#DIV/0!</v>
      </c>
      <c r="T49" s="665">
        <f>'Next Year''s Budget - Set Goals'!T59/12</f>
        <v>0</v>
      </c>
      <c r="U49" s="94" t="e">
        <f t="shared" si="49"/>
        <v>#DIV/0!</v>
      </c>
      <c r="V49" s="665">
        <f>'Next Year''s Budget - Set Goals'!V59/12</f>
        <v>0</v>
      </c>
      <c r="W49" s="94" t="e">
        <f t="shared" si="50"/>
        <v>#DIV/0!</v>
      </c>
      <c r="X49" s="665">
        <f>'Next Year''s Budget - Set Goals'!X59/12</f>
        <v>0</v>
      </c>
      <c r="Y49" s="94" t="e">
        <f t="shared" si="51"/>
        <v>#DIV/0!</v>
      </c>
      <c r="Z49" s="665">
        <f>'Next Year''s Budget - Set Goals'!Z59/12</f>
        <v>0</v>
      </c>
      <c r="AA49" s="94" t="e">
        <f t="shared" si="52"/>
        <v>#DIV/0!</v>
      </c>
      <c r="AB49" s="665">
        <f>'Next Year''s Budget - Set Goals'!AB59/12</f>
        <v>0</v>
      </c>
      <c r="AC49" s="94" t="e">
        <f t="shared" si="53"/>
        <v>#DIV/0!</v>
      </c>
      <c r="AD49" s="665">
        <f>'Next Year''s Budget - Set Goals'!AD59/12</f>
        <v>0</v>
      </c>
      <c r="AE49" s="299" t="e">
        <f t="shared" si="54"/>
        <v>#DIV/0!</v>
      </c>
    </row>
    <row r="50" spans="2:31">
      <c r="B50" s="307" t="s">
        <v>381</v>
      </c>
      <c r="C50" s="371" t="s">
        <v>261</v>
      </c>
      <c r="D50" s="226">
        <f t="shared" si="41"/>
        <v>0</v>
      </c>
      <c r="E50" s="89" t="e">
        <f t="shared" si="42"/>
        <v>#DIV/0!</v>
      </c>
      <c r="F50" s="665">
        <f>'Next Year''s Budget - Set Goals'!F60/12</f>
        <v>0</v>
      </c>
      <c r="G50" s="94" t="e">
        <f t="shared" si="43"/>
        <v>#DIV/0!</v>
      </c>
      <c r="H50" s="665">
        <f>'Next Year''s Budget - Set Goals'!H60/12</f>
        <v>0</v>
      </c>
      <c r="I50" s="94" t="e">
        <f t="shared" si="43"/>
        <v>#DIV/0!</v>
      </c>
      <c r="J50" s="665">
        <f>'Next Year''s Budget - Set Goals'!J60/12</f>
        <v>0</v>
      </c>
      <c r="K50" s="94" t="e">
        <f t="shared" si="44"/>
        <v>#DIV/0!</v>
      </c>
      <c r="L50" s="665">
        <f>'Next Year''s Budget - Set Goals'!L60/12</f>
        <v>0</v>
      </c>
      <c r="M50" s="94" t="e">
        <f t="shared" si="45"/>
        <v>#DIV/0!</v>
      </c>
      <c r="N50" s="665">
        <f>'Next Year''s Budget - Set Goals'!N60/12</f>
        <v>0</v>
      </c>
      <c r="O50" s="94" t="e">
        <f t="shared" si="46"/>
        <v>#DIV/0!</v>
      </c>
      <c r="P50" s="665">
        <f>'Next Year''s Budget - Set Goals'!P60/12</f>
        <v>0</v>
      </c>
      <c r="Q50" s="94" t="e">
        <f t="shared" si="47"/>
        <v>#DIV/0!</v>
      </c>
      <c r="R50" s="665">
        <f>'Next Year''s Budget - Set Goals'!R60/12</f>
        <v>0</v>
      </c>
      <c r="S50" s="94" t="e">
        <f t="shared" si="48"/>
        <v>#DIV/0!</v>
      </c>
      <c r="T50" s="665">
        <f>'Next Year''s Budget - Set Goals'!T60/12</f>
        <v>0</v>
      </c>
      <c r="U50" s="94" t="e">
        <f t="shared" si="49"/>
        <v>#DIV/0!</v>
      </c>
      <c r="V50" s="665">
        <f>'Next Year''s Budget - Set Goals'!V60/12</f>
        <v>0</v>
      </c>
      <c r="W50" s="94" t="e">
        <f t="shared" si="50"/>
        <v>#DIV/0!</v>
      </c>
      <c r="X50" s="665">
        <f>'Next Year''s Budget - Set Goals'!X60/12</f>
        <v>0</v>
      </c>
      <c r="Y50" s="94" t="e">
        <f t="shared" si="51"/>
        <v>#DIV/0!</v>
      </c>
      <c r="Z50" s="665">
        <f>'Next Year''s Budget - Set Goals'!Z60/12</f>
        <v>0</v>
      </c>
      <c r="AA50" s="94" t="e">
        <f t="shared" si="52"/>
        <v>#DIV/0!</v>
      </c>
      <c r="AB50" s="665">
        <f>'Next Year''s Budget - Set Goals'!AB60/12</f>
        <v>0</v>
      </c>
      <c r="AC50" s="94" t="e">
        <f t="shared" si="53"/>
        <v>#DIV/0!</v>
      </c>
      <c r="AD50" s="665">
        <f>'Next Year''s Budget - Set Goals'!AD60/12</f>
        <v>0</v>
      </c>
      <c r="AE50" s="299" t="e">
        <f t="shared" si="54"/>
        <v>#DIV/0!</v>
      </c>
    </row>
    <row r="51" spans="2:31">
      <c r="B51" s="307" t="s">
        <v>381</v>
      </c>
      <c r="C51" s="371" t="s">
        <v>262</v>
      </c>
      <c r="D51" s="226">
        <f t="shared" si="41"/>
        <v>0</v>
      </c>
      <c r="E51" s="89" t="e">
        <f t="shared" si="42"/>
        <v>#DIV/0!</v>
      </c>
      <c r="F51" s="665">
        <f>'Next Year''s Budget - Set Goals'!F61/12</f>
        <v>0</v>
      </c>
      <c r="G51" s="94" t="e">
        <f t="shared" si="43"/>
        <v>#DIV/0!</v>
      </c>
      <c r="H51" s="665">
        <f>'Next Year''s Budget - Set Goals'!H61/12</f>
        <v>0</v>
      </c>
      <c r="I51" s="94" t="e">
        <f t="shared" si="43"/>
        <v>#DIV/0!</v>
      </c>
      <c r="J51" s="665">
        <f>'Next Year''s Budget - Set Goals'!J61/12</f>
        <v>0</v>
      </c>
      <c r="K51" s="94" t="e">
        <f t="shared" si="44"/>
        <v>#DIV/0!</v>
      </c>
      <c r="L51" s="665">
        <f>'Next Year''s Budget - Set Goals'!L61/12</f>
        <v>0</v>
      </c>
      <c r="M51" s="94" t="e">
        <f t="shared" si="45"/>
        <v>#DIV/0!</v>
      </c>
      <c r="N51" s="665">
        <f>'Next Year''s Budget - Set Goals'!N61/12</f>
        <v>0</v>
      </c>
      <c r="O51" s="94" t="e">
        <f t="shared" si="46"/>
        <v>#DIV/0!</v>
      </c>
      <c r="P51" s="665">
        <f>'Next Year''s Budget - Set Goals'!P61/12</f>
        <v>0</v>
      </c>
      <c r="Q51" s="94" t="e">
        <f t="shared" si="47"/>
        <v>#DIV/0!</v>
      </c>
      <c r="R51" s="665">
        <f>'Next Year''s Budget - Set Goals'!R61/12</f>
        <v>0</v>
      </c>
      <c r="S51" s="94" t="e">
        <f t="shared" si="48"/>
        <v>#DIV/0!</v>
      </c>
      <c r="T51" s="665">
        <f>'Next Year''s Budget - Set Goals'!T61/12</f>
        <v>0</v>
      </c>
      <c r="U51" s="94" t="e">
        <f t="shared" si="49"/>
        <v>#DIV/0!</v>
      </c>
      <c r="V51" s="665">
        <f>'Next Year''s Budget - Set Goals'!V61/12</f>
        <v>0</v>
      </c>
      <c r="W51" s="94" t="e">
        <f t="shared" si="50"/>
        <v>#DIV/0!</v>
      </c>
      <c r="X51" s="665">
        <f>'Next Year''s Budget - Set Goals'!X61/12</f>
        <v>0</v>
      </c>
      <c r="Y51" s="94" t="e">
        <f t="shared" si="51"/>
        <v>#DIV/0!</v>
      </c>
      <c r="Z51" s="665">
        <f>'Next Year''s Budget - Set Goals'!Z61/12</f>
        <v>0</v>
      </c>
      <c r="AA51" s="94" t="e">
        <f t="shared" si="52"/>
        <v>#DIV/0!</v>
      </c>
      <c r="AB51" s="665">
        <f>'Next Year''s Budget - Set Goals'!AB61/12</f>
        <v>0</v>
      </c>
      <c r="AC51" s="94" t="e">
        <f t="shared" si="53"/>
        <v>#DIV/0!</v>
      </c>
      <c r="AD51" s="665">
        <f>'Next Year''s Budget - Set Goals'!AD61/12</f>
        <v>0</v>
      </c>
      <c r="AE51" s="299" t="e">
        <f t="shared" si="54"/>
        <v>#DIV/0!</v>
      </c>
    </row>
    <row r="52" spans="2:31">
      <c r="B52" s="307" t="s">
        <v>381</v>
      </c>
      <c r="C52" s="371" t="s">
        <v>263</v>
      </c>
      <c r="D52" s="226">
        <f t="shared" si="41"/>
        <v>0</v>
      </c>
      <c r="E52" s="89" t="e">
        <f t="shared" si="42"/>
        <v>#DIV/0!</v>
      </c>
      <c r="F52" s="665">
        <f>'Next Year''s Budget - Set Goals'!F62/12</f>
        <v>0</v>
      </c>
      <c r="G52" s="94" t="e">
        <f t="shared" si="43"/>
        <v>#DIV/0!</v>
      </c>
      <c r="H52" s="665">
        <f>'Next Year''s Budget - Set Goals'!H62/12</f>
        <v>0</v>
      </c>
      <c r="I52" s="94" t="e">
        <f t="shared" si="43"/>
        <v>#DIV/0!</v>
      </c>
      <c r="J52" s="665">
        <f>'Next Year''s Budget - Set Goals'!J62/12</f>
        <v>0</v>
      </c>
      <c r="K52" s="94" t="e">
        <f t="shared" si="44"/>
        <v>#DIV/0!</v>
      </c>
      <c r="L52" s="665">
        <f>'Next Year''s Budget - Set Goals'!L62/12</f>
        <v>0</v>
      </c>
      <c r="M52" s="94" t="e">
        <f t="shared" si="45"/>
        <v>#DIV/0!</v>
      </c>
      <c r="N52" s="665">
        <f>'Next Year''s Budget - Set Goals'!N62/12</f>
        <v>0</v>
      </c>
      <c r="O52" s="94" t="e">
        <f t="shared" si="46"/>
        <v>#DIV/0!</v>
      </c>
      <c r="P52" s="665">
        <f>'Next Year''s Budget - Set Goals'!P62/12</f>
        <v>0</v>
      </c>
      <c r="Q52" s="94" t="e">
        <f t="shared" si="47"/>
        <v>#DIV/0!</v>
      </c>
      <c r="R52" s="665">
        <f>'Next Year''s Budget - Set Goals'!R62/12</f>
        <v>0</v>
      </c>
      <c r="S52" s="94" t="e">
        <f t="shared" si="48"/>
        <v>#DIV/0!</v>
      </c>
      <c r="T52" s="665">
        <f>'Next Year''s Budget - Set Goals'!T62/12</f>
        <v>0</v>
      </c>
      <c r="U52" s="94" t="e">
        <f t="shared" si="49"/>
        <v>#DIV/0!</v>
      </c>
      <c r="V52" s="665">
        <f>'Next Year''s Budget - Set Goals'!V62/12</f>
        <v>0</v>
      </c>
      <c r="W52" s="94" t="e">
        <f t="shared" si="50"/>
        <v>#DIV/0!</v>
      </c>
      <c r="X52" s="665">
        <f>'Next Year''s Budget - Set Goals'!X62/12</f>
        <v>0</v>
      </c>
      <c r="Y52" s="94" t="e">
        <f t="shared" si="51"/>
        <v>#DIV/0!</v>
      </c>
      <c r="Z52" s="665">
        <f>'Next Year''s Budget - Set Goals'!Z62/12</f>
        <v>0</v>
      </c>
      <c r="AA52" s="94" t="e">
        <f t="shared" si="52"/>
        <v>#DIV/0!</v>
      </c>
      <c r="AB52" s="665">
        <f>'Next Year''s Budget - Set Goals'!AB62/12</f>
        <v>0</v>
      </c>
      <c r="AC52" s="94" t="e">
        <f t="shared" si="53"/>
        <v>#DIV/0!</v>
      </c>
      <c r="AD52" s="665">
        <f>'Next Year''s Budget - Set Goals'!AD62/12</f>
        <v>0</v>
      </c>
      <c r="AE52" s="299" t="e">
        <f t="shared" si="54"/>
        <v>#DIV/0!</v>
      </c>
    </row>
    <row r="53" spans="2:31">
      <c r="B53" s="307" t="s">
        <v>381</v>
      </c>
      <c r="C53" s="371" t="s">
        <v>264</v>
      </c>
      <c r="D53" s="226">
        <f t="shared" si="41"/>
        <v>0</v>
      </c>
      <c r="E53" s="89" t="e">
        <f t="shared" si="42"/>
        <v>#DIV/0!</v>
      </c>
      <c r="F53" s="665">
        <f>'Next Year''s Budget - Set Goals'!F63/12</f>
        <v>0</v>
      </c>
      <c r="G53" s="94" t="e">
        <f t="shared" si="43"/>
        <v>#DIV/0!</v>
      </c>
      <c r="H53" s="665">
        <f>'Next Year''s Budget - Set Goals'!H63/12</f>
        <v>0</v>
      </c>
      <c r="I53" s="94" t="e">
        <f t="shared" si="43"/>
        <v>#DIV/0!</v>
      </c>
      <c r="J53" s="665">
        <f>'Next Year''s Budget - Set Goals'!J63/12</f>
        <v>0</v>
      </c>
      <c r="K53" s="94" t="e">
        <f t="shared" si="44"/>
        <v>#DIV/0!</v>
      </c>
      <c r="L53" s="665">
        <f>'Next Year''s Budget - Set Goals'!L63/12</f>
        <v>0</v>
      </c>
      <c r="M53" s="94" t="e">
        <f t="shared" si="45"/>
        <v>#DIV/0!</v>
      </c>
      <c r="N53" s="665">
        <f>'Next Year''s Budget - Set Goals'!N63/12</f>
        <v>0</v>
      </c>
      <c r="O53" s="94" t="e">
        <f t="shared" si="46"/>
        <v>#DIV/0!</v>
      </c>
      <c r="P53" s="665">
        <f>'Next Year''s Budget - Set Goals'!P63/12</f>
        <v>0</v>
      </c>
      <c r="Q53" s="94" t="e">
        <f t="shared" si="47"/>
        <v>#DIV/0!</v>
      </c>
      <c r="R53" s="665">
        <f>'Next Year''s Budget - Set Goals'!R63/12</f>
        <v>0</v>
      </c>
      <c r="S53" s="94" t="e">
        <f t="shared" si="48"/>
        <v>#DIV/0!</v>
      </c>
      <c r="T53" s="665">
        <f>'Next Year''s Budget - Set Goals'!T63/12</f>
        <v>0</v>
      </c>
      <c r="U53" s="94" t="e">
        <f t="shared" si="49"/>
        <v>#DIV/0!</v>
      </c>
      <c r="V53" s="665">
        <f>'Next Year''s Budget - Set Goals'!V63/12</f>
        <v>0</v>
      </c>
      <c r="W53" s="94" t="e">
        <f t="shared" si="50"/>
        <v>#DIV/0!</v>
      </c>
      <c r="X53" s="665">
        <f>'Next Year''s Budget - Set Goals'!X63/12</f>
        <v>0</v>
      </c>
      <c r="Y53" s="94" t="e">
        <f t="shared" si="51"/>
        <v>#DIV/0!</v>
      </c>
      <c r="Z53" s="665">
        <f>'Next Year''s Budget - Set Goals'!Z63/12</f>
        <v>0</v>
      </c>
      <c r="AA53" s="94" t="e">
        <f t="shared" si="52"/>
        <v>#DIV/0!</v>
      </c>
      <c r="AB53" s="665">
        <f>'Next Year''s Budget - Set Goals'!AB63/12</f>
        <v>0</v>
      </c>
      <c r="AC53" s="94" t="e">
        <f t="shared" si="53"/>
        <v>#DIV/0!</v>
      </c>
      <c r="AD53" s="665">
        <f>'Next Year''s Budget - Set Goals'!AD63/12</f>
        <v>0</v>
      </c>
      <c r="AE53" s="299" t="e">
        <f t="shared" si="54"/>
        <v>#DIV/0!</v>
      </c>
    </row>
    <row r="54" spans="2:31">
      <c r="B54" s="307" t="s">
        <v>382</v>
      </c>
      <c r="C54" s="371" t="s">
        <v>265</v>
      </c>
      <c r="D54" s="226">
        <f t="shared" si="41"/>
        <v>0</v>
      </c>
      <c r="E54" s="89" t="e">
        <f t="shared" si="42"/>
        <v>#DIV/0!</v>
      </c>
      <c r="F54" s="665">
        <f>'Next Year''s Budget - Set Goals'!F64/12</f>
        <v>0</v>
      </c>
      <c r="G54" s="94" t="e">
        <f t="shared" si="43"/>
        <v>#DIV/0!</v>
      </c>
      <c r="H54" s="665">
        <f>'Next Year''s Budget - Set Goals'!H64/12</f>
        <v>0</v>
      </c>
      <c r="I54" s="94" t="e">
        <f t="shared" si="43"/>
        <v>#DIV/0!</v>
      </c>
      <c r="J54" s="665">
        <f>'Next Year''s Budget - Set Goals'!J64/12</f>
        <v>0</v>
      </c>
      <c r="K54" s="94" t="e">
        <f t="shared" si="44"/>
        <v>#DIV/0!</v>
      </c>
      <c r="L54" s="665">
        <f>'Next Year''s Budget - Set Goals'!L64/12</f>
        <v>0</v>
      </c>
      <c r="M54" s="94" t="e">
        <f t="shared" si="45"/>
        <v>#DIV/0!</v>
      </c>
      <c r="N54" s="665">
        <f>'Next Year''s Budget - Set Goals'!N64/12</f>
        <v>0</v>
      </c>
      <c r="O54" s="94" t="e">
        <f t="shared" si="46"/>
        <v>#DIV/0!</v>
      </c>
      <c r="P54" s="665">
        <f>'Next Year''s Budget - Set Goals'!P64/12</f>
        <v>0</v>
      </c>
      <c r="Q54" s="94" t="e">
        <f t="shared" si="47"/>
        <v>#DIV/0!</v>
      </c>
      <c r="R54" s="665">
        <f>'Next Year''s Budget - Set Goals'!R64/12</f>
        <v>0</v>
      </c>
      <c r="S54" s="94" t="e">
        <f t="shared" si="48"/>
        <v>#DIV/0!</v>
      </c>
      <c r="T54" s="665">
        <f>'Next Year''s Budget - Set Goals'!T64/12</f>
        <v>0</v>
      </c>
      <c r="U54" s="94" t="e">
        <f t="shared" si="49"/>
        <v>#DIV/0!</v>
      </c>
      <c r="V54" s="665">
        <f>'Next Year''s Budget - Set Goals'!V64/12</f>
        <v>0</v>
      </c>
      <c r="W54" s="94" t="e">
        <f t="shared" si="50"/>
        <v>#DIV/0!</v>
      </c>
      <c r="X54" s="665">
        <f>'Next Year''s Budget - Set Goals'!X64/12</f>
        <v>0</v>
      </c>
      <c r="Y54" s="94" t="e">
        <f t="shared" si="51"/>
        <v>#DIV/0!</v>
      </c>
      <c r="Z54" s="665">
        <f>'Next Year''s Budget - Set Goals'!Z64/12</f>
        <v>0</v>
      </c>
      <c r="AA54" s="94" t="e">
        <f t="shared" si="52"/>
        <v>#DIV/0!</v>
      </c>
      <c r="AB54" s="665">
        <f>'Next Year''s Budget - Set Goals'!AB64/12</f>
        <v>0</v>
      </c>
      <c r="AC54" s="94" t="e">
        <f t="shared" si="53"/>
        <v>#DIV/0!</v>
      </c>
      <c r="AD54" s="665">
        <f>'Next Year''s Budget - Set Goals'!AD64/12</f>
        <v>0</v>
      </c>
      <c r="AE54" s="299" t="e">
        <f t="shared" si="54"/>
        <v>#DIV/0!</v>
      </c>
    </row>
    <row r="55" spans="2:31">
      <c r="B55" s="307" t="s">
        <v>382</v>
      </c>
      <c r="C55" s="371" t="s">
        <v>266</v>
      </c>
      <c r="D55" s="226">
        <f t="shared" si="41"/>
        <v>0</v>
      </c>
      <c r="E55" s="89" t="e">
        <f t="shared" si="42"/>
        <v>#DIV/0!</v>
      </c>
      <c r="F55" s="665">
        <f>'Next Year''s Budget - Set Goals'!F65/12</f>
        <v>0</v>
      </c>
      <c r="G55" s="94" t="e">
        <f t="shared" si="43"/>
        <v>#DIV/0!</v>
      </c>
      <c r="H55" s="665">
        <f>'Next Year''s Budget - Set Goals'!H65/12</f>
        <v>0</v>
      </c>
      <c r="I55" s="94" t="e">
        <f t="shared" si="43"/>
        <v>#DIV/0!</v>
      </c>
      <c r="J55" s="665">
        <f>'Next Year''s Budget - Set Goals'!J65/12</f>
        <v>0</v>
      </c>
      <c r="K55" s="94" t="e">
        <f t="shared" si="44"/>
        <v>#DIV/0!</v>
      </c>
      <c r="L55" s="665">
        <f>'Next Year''s Budget - Set Goals'!L65/12</f>
        <v>0</v>
      </c>
      <c r="M55" s="94" t="e">
        <f t="shared" si="45"/>
        <v>#DIV/0!</v>
      </c>
      <c r="N55" s="665">
        <f>'Next Year''s Budget - Set Goals'!N65/12</f>
        <v>0</v>
      </c>
      <c r="O55" s="94" t="e">
        <f t="shared" si="46"/>
        <v>#DIV/0!</v>
      </c>
      <c r="P55" s="665">
        <f>'Next Year''s Budget - Set Goals'!P65/12</f>
        <v>0</v>
      </c>
      <c r="Q55" s="94" t="e">
        <f t="shared" si="47"/>
        <v>#DIV/0!</v>
      </c>
      <c r="R55" s="665">
        <f>'Next Year''s Budget - Set Goals'!R65/12</f>
        <v>0</v>
      </c>
      <c r="S55" s="94" t="e">
        <f t="shared" si="48"/>
        <v>#DIV/0!</v>
      </c>
      <c r="T55" s="665">
        <f>'Next Year''s Budget - Set Goals'!T65/12</f>
        <v>0</v>
      </c>
      <c r="U55" s="94" t="e">
        <f t="shared" si="49"/>
        <v>#DIV/0!</v>
      </c>
      <c r="V55" s="665">
        <f>'Next Year''s Budget - Set Goals'!V65/12</f>
        <v>0</v>
      </c>
      <c r="W55" s="94" t="e">
        <f t="shared" si="50"/>
        <v>#DIV/0!</v>
      </c>
      <c r="X55" s="665">
        <f>'Next Year''s Budget - Set Goals'!X65/12</f>
        <v>0</v>
      </c>
      <c r="Y55" s="94" t="e">
        <f t="shared" si="51"/>
        <v>#DIV/0!</v>
      </c>
      <c r="Z55" s="665">
        <f>'Next Year''s Budget - Set Goals'!Z65/12</f>
        <v>0</v>
      </c>
      <c r="AA55" s="94" t="e">
        <f t="shared" si="52"/>
        <v>#DIV/0!</v>
      </c>
      <c r="AB55" s="665">
        <f>'Next Year''s Budget - Set Goals'!AB65/12</f>
        <v>0</v>
      </c>
      <c r="AC55" s="94" t="e">
        <f t="shared" si="53"/>
        <v>#DIV/0!</v>
      </c>
      <c r="AD55" s="665">
        <f>'Next Year''s Budget - Set Goals'!AD65/12</f>
        <v>0</v>
      </c>
      <c r="AE55" s="299" t="e">
        <f t="shared" si="54"/>
        <v>#DIV/0!</v>
      </c>
    </row>
    <row r="56" spans="2:31">
      <c r="B56" s="307" t="s">
        <v>382</v>
      </c>
      <c r="C56" s="371" t="s">
        <v>267</v>
      </c>
      <c r="D56" s="226">
        <f t="shared" si="41"/>
        <v>0</v>
      </c>
      <c r="E56" s="89" t="e">
        <f t="shared" si="42"/>
        <v>#DIV/0!</v>
      </c>
      <c r="F56" s="665">
        <f>'Next Year''s Budget - Set Goals'!F66/12</f>
        <v>0</v>
      </c>
      <c r="G56" s="94" t="e">
        <f t="shared" si="43"/>
        <v>#DIV/0!</v>
      </c>
      <c r="H56" s="665">
        <f>'Next Year''s Budget - Set Goals'!H66/12</f>
        <v>0</v>
      </c>
      <c r="I56" s="94" t="e">
        <f t="shared" si="43"/>
        <v>#DIV/0!</v>
      </c>
      <c r="J56" s="665">
        <f>'Next Year''s Budget - Set Goals'!J66/12</f>
        <v>0</v>
      </c>
      <c r="K56" s="94" t="e">
        <f t="shared" si="44"/>
        <v>#DIV/0!</v>
      </c>
      <c r="L56" s="665">
        <f>'Next Year''s Budget - Set Goals'!L66/12</f>
        <v>0</v>
      </c>
      <c r="M56" s="94" t="e">
        <f t="shared" si="45"/>
        <v>#DIV/0!</v>
      </c>
      <c r="N56" s="665">
        <f>'Next Year''s Budget - Set Goals'!N66/12</f>
        <v>0</v>
      </c>
      <c r="O56" s="94" t="e">
        <f t="shared" si="46"/>
        <v>#DIV/0!</v>
      </c>
      <c r="P56" s="665">
        <f>'Next Year''s Budget - Set Goals'!P66/12</f>
        <v>0</v>
      </c>
      <c r="Q56" s="94" t="e">
        <f t="shared" si="47"/>
        <v>#DIV/0!</v>
      </c>
      <c r="R56" s="665">
        <f>'Next Year''s Budget - Set Goals'!R66/12</f>
        <v>0</v>
      </c>
      <c r="S56" s="94" t="e">
        <f t="shared" si="48"/>
        <v>#DIV/0!</v>
      </c>
      <c r="T56" s="665">
        <f>'Next Year''s Budget - Set Goals'!T66/12</f>
        <v>0</v>
      </c>
      <c r="U56" s="94" t="e">
        <f t="shared" si="49"/>
        <v>#DIV/0!</v>
      </c>
      <c r="V56" s="665">
        <f>'Next Year''s Budget - Set Goals'!V66/12</f>
        <v>0</v>
      </c>
      <c r="W56" s="94" t="e">
        <f t="shared" si="50"/>
        <v>#DIV/0!</v>
      </c>
      <c r="X56" s="665">
        <f>'Next Year''s Budget - Set Goals'!X66/12</f>
        <v>0</v>
      </c>
      <c r="Y56" s="94" t="e">
        <f t="shared" si="51"/>
        <v>#DIV/0!</v>
      </c>
      <c r="Z56" s="665">
        <f>'Next Year''s Budget - Set Goals'!Z66/12</f>
        <v>0</v>
      </c>
      <c r="AA56" s="94" t="e">
        <f t="shared" si="52"/>
        <v>#DIV/0!</v>
      </c>
      <c r="AB56" s="665">
        <f>'Next Year''s Budget - Set Goals'!AB66/12</f>
        <v>0</v>
      </c>
      <c r="AC56" s="94" t="e">
        <f t="shared" si="53"/>
        <v>#DIV/0!</v>
      </c>
      <c r="AD56" s="665">
        <f>'Next Year''s Budget - Set Goals'!AD66/12</f>
        <v>0</v>
      </c>
      <c r="AE56" s="299" t="e">
        <f t="shared" si="54"/>
        <v>#DIV/0!</v>
      </c>
    </row>
    <row r="57" spans="2:31">
      <c r="B57" s="307" t="s">
        <v>382</v>
      </c>
      <c r="C57" s="371" t="s">
        <v>268</v>
      </c>
      <c r="D57" s="226">
        <f t="shared" si="41"/>
        <v>0</v>
      </c>
      <c r="E57" s="89" t="e">
        <f t="shared" si="42"/>
        <v>#DIV/0!</v>
      </c>
      <c r="F57" s="665">
        <f>'Next Year''s Budget - Set Goals'!F67/12</f>
        <v>0</v>
      </c>
      <c r="G57" s="94" t="e">
        <f t="shared" ref="G57:I60" si="55">+F57/F$7</f>
        <v>#DIV/0!</v>
      </c>
      <c r="H57" s="665">
        <f>'Next Year''s Budget - Set Goals'!H67/12</f>
        <v>0</v>
      </c>
      <c r="I57" s="94" t="e">
        <f t="shared" si="55"/>
        <v>#DIV/0!</v>
      </c>
      <c r="J57" s="665">
        <f>'Next Year''s Budget - Set Goals'!J67/12</f>
        <v>0</v>
      </c>
      <c r="K57" s="94" t="e">
        <f t="shared" si="44"/>
        <v>#DIV/0!</v>
      </c>
      <c r="L57" s="665">
        <f>'Next Year''s Budget - Set Goals'!L67/12</f>
        <v>0</v>
      </c>
      <c r="M57" s="94" t="e">
        <f t="shared" si="45"/>
        <v>#DIV/0!</v>
      </c>
      <c r="N57" s="665">
        <f>'Next Year''s Budget - Set Goals'!N67/12</f>
        <v>0</v>
      </c>
      <c r="O57" s="94" t="e">
        <f t="shared" si="46"/>
        <v>#DIV/0!</v>
      </c>
      <c r="P57" s="665">
        <f>'Next Year''s Budget - Set Goals'!P67/12</f>
        <v>0</v>
      </c>
      <c r="Q57" s="94" t="e">
        <f t="shared" si="47"/>
        <v>#DIV/0!</v>
      </c>
      <c r="R57" s="665">
        <f>'Next Year''s Budget - Set Goals'!R67/12</f>
        <v>0</v>
      </c>
      <c r="S57" s="94" t="e">
        <f t="shared" si="48"/>
        <v>#DIV/0!</v>
      </c>
      <c r="T57" s="665">
        <f>'Next Year''s Budget - Set Goals'!T67/12</f>
        <v>0</v>
      </c>
      <c r="U57" s="94" t="e">
        <f t="shared" si="49"/>
        <v>#DIV/0!</v>
      </c>
      <c r="V57" s="665">
        <f>'Next Year''s Budget - Set Goals'!V67/12</f>
        <v>0</v>
      </c>
      <c r="W57" s="94" t="e">
        <f t="shared" si="50"/>
        <v>#DIV/0!</v>
      </c>
      <c r="X57" s="665">
        <f>'Next Year''s Budget - Set Goals'!X67/12</f>
        <v>0</v>
      </c>
      <c r="Y57" s="94" t="e">
        <f t="shared" si="51"/>
        <v>#DIV/0!</v>
      </c>
      <c r="Z57" s="665">
        <f>'Next Year''s Budget - Set Goals'!Z67/12</f>
        <v>0</v>
      </c>
      <c r="AA57" s="94" t="e">
        <f t="shared" si="52"/>
        <v>#DIV/0!</v>
      </c>
      <c r="AB57" s="665">
        <f>'Next Year''s Budget - Set Goals'!AB67/12</f>
        <v>0</v>
      </c>
      <c r="AC57" s="94" t="e">
        <f t="shared" si="53"/>
        <v>#DIV/0!</v>
      </c>
      <c r="AD57" s="665">
        <f>'Next Year''s Budget - Set Goals'!AD67/12</f>
        <v>0</v>
      </c>
      <c r="AE57" s="299" t="e">
        <f t="shared" si="54"/>
        <v>#DIV/0!</v>
      </c>
    </row>
    <row r="58" spans="2:31">
      <c r="B58" s="307" t="s">
        <v>381</v>
      </c>
      <c r="C58" s="371" t="s">
        <v>269</v>
      </c>
      <c r="D58" s="226">
        <f t="shared" si="41"/>
        <v>0</v>
      </c>
      <c r="E58" s="89" t="e">
        <f t="shared" si="42"/>
        <v>#DIV/0!</v>
      </c>
      <c r="F58" s="665">
        <f>'Next Year''s Budget - Set Goals'!F68/12</f>
        <v>0</v>
      </c>
      <c r="G58" s="94" t="e">
        <f t="shared" si="55"/>
        <v>#DIV/0!</v>
      </c>
      <c r="H58" s="665">
        <f>'Next Year''s Budget - Set Goals'!H68/12</f>
        <v>0</v>
      </c>
      <c r="I58" s="94" t="e">
        <f t="shared" si="55"/>
        <v>#DIV/0!</v>
      </c>
      <c r="J58" s="665">
        <f>'Next Year''s Budget - Set Goals'!J68/12</f>
        <v>0</v>
      </c>
      <c r="K58" s="94" t="e">
        <f t="shared" si="44"/>
        <v>#DIV/0!</v>
      </c>
      <c r="L58" s="665">
        <f>'Next Year''s Budget - Set Goals'!L68/12</f>
        <v>0</v>
      </c>
      <c r="M58" s="94" t="e">
        <f t="shared" si="45"/>
        <v>#DIV/0!</v>
      </c>
      <c r="N58" s="665">
        <f>'Next Year''s Budget - Set Goals'!N68/12</f>
        <v>0</v>
      </c>
      <c r="O58" s="94" t="e">
        <f t="shared" si="46"/>
        <v>#DIV/0!</v>
      </c>
      <c r="P58" s="665">
        <f>'Next Year''s Budget - Set Goals'!P68/12</f>
        <v>0</v>
      </c>
      <c r="Q58" s="94" t="e">
        <f t="shared" si="47"/>
        <v>#DIV/0!</v>
      </c>
      <c r="R58" s="665">
        <f>'Next Year''s Budget - Set Goals'!R68/12</f>
        <v>0</v>
      </c>
      <c r="S58" s="94" t="e">
        <f t="shared" si="48"/>
        <v>#DIV/0!</v>
      </c>
      <c r="T58" s="665">
        <f>'Next Year''s Budget - Set Goals'!T68/12</f>
        <v>0</v>
      </c>
      <c r="U58" s="94" t="e">
        <f t="shared" si="49"/>
        <v>#DIV/0!</v>
      </c>
      <c r="V58" s="665">
        <f>'Next Year''s Budget - Set Goals'!V68/12</f>
        <v>0</v>
      </c>
      <c r="W58" s="94" t="e">
        <f t="shared" si="50"/>
        <v>#DIV/0!</v>
      </c>
      <c r="X58" s="665">
        <f>'Next Year''s Budget - Set Goals'!X68/12</f>
        <v>0</v>
      </c>
      <c r="Y58" s="94" t="e">
        <f t="shared" si="51"/>
        <v>#DIV/0!</v>
      </c>
      <c r="Z58" s="665">
        <f>'Next Year''s Budget - Set Goals'!Z68/12</f>
        <v>0</v>
      </c>
      <c r="AA58" s="94" t="e">
        <f t="shared" si="52"/>
        <v>#DIV/0!</v>
      </c>
      <c r="AB58" s="665">
        <f>'Next Year''s Budget - Set Goals'!AB68/12</f>
        <v>0</v>
      </c>
      <c r="AC58" s="94" t="e">
        <f t="shared" si="53"/>
        <v>#DIV/0!</v>
      </c>
      <c r="AD58" s="665">
        <f>'Next Year''s Budget - Set Goals'!AD68/12</f>
        <v>0</v>
      </c>
      <c r="AE58" s="299" t="e">
        <f t="shared" si="54"/>
        <v>#DIV/0!</v>
      </c>
    </row>
    <row r="59" spans="2:31">
      <c r="B59" s="307" t="s">
        <v>382</v>
      </c>
      <c r="C59" s="371" t="s">
        <v>270</v>
      </c>
      <c r="D59" s="226">
        <f t="shared" si="41"/>
        <v>0</v>
      </c>
      <c r="E59" s="89" t="e">
        <f t="shared" si="42"/>
        <v>#DIV/0!</v>
      </c>
      <c r="F59" s="665">
        <f>'Next Year''s Budget - Set Goals'!F69/12</f>
        <v>0</v>
      </c>
      <c r="G59" s="94" t="e">
        <f t="shared" si="55"/>
        <v>#DIV/0!</v>
      </c>
      <c r="H59" s="665">
        <f>'Next Year''s Budget - Set Goals'!H69/12</f>
        <v>0</v>
      </c>
      <c r="I59" s="94" t="e">
        <f t="shared" si="55"/>
        <v>#DIV/0!</v>
      </c>
      <c r="J59" s="665">
        <f>'Next Year''s Budget - Set Goals'!J69/12</f>
        <v>0</v>
      </c>
      <c r="K59" s="94" t="e">
        <f t="shared" si="44"/>
        <v>#DIV/0!</v>
      </c>
      <c r="L59" s="665">
        <f>'Next Year''s Budget - Set Goals'!L69/12</f>
        <v>0</v>
      </c>
      <c r="M59" s="94" t="e">
        <f t="shared" si="45"/>
        <v>#DIV/0!</v>
      </c>
      <c r="N59" s="665">
        <f>'Next Year''s Budget - Set Goals'!N69/12</f>
        <v>0</v>
      </c>
      <c r="O59" s="94" t="e">
        <f t="shared" si="46"/>
        <v>#DIV/0!</v>
      </c>
      <c r="P59" s="665">
        <f>'Next Year''s Budget - Set Goals'!P69/12</f>
        <v>0</v>
      </c>
      <c r="Q59" s="94" t="e">
        <f t="shared" si="47"/>
        <v>#DIV/0!</v>
      </c>
      <c r="R59" s="665">
        <f>'Next Year''s Budget - Set Goals'!R69/12</f>
        <v>0</v>
      </c>
      <c r="S59" s="94" t="e">
        <f t="shared" si="48"/>
        <v>#DIV/0!</v>
      </c>
      <c r="T59" s="665">
        <f>'Next Year''s Budget - Set Goals'!T69/12</f>
        <v>0</v>
      </c>
      <c r="U59" s="94" t="e">
        <f t="shared" si="49"/>
        <v>#DIV/0!</v>
      </c>
      <c r="V59" s="665">
        <f>'Next Year''s Budget - Set Goals'!V69/12</f>
        <v>0</v>
      </c>
      <c r="W59" s="94" t="e">
        <f t="shared" si="50"/>
        <v>#DIV/0!</v>
      </c>
      <c r="X59" s="665">
        <f>'Next Year''s Budget - Set Goals'!X69/12</f>
        <v>0</v>
      </c>
      <c r="Y59" s="94" t="e">
        <f t="shared" si="51"/>
        <v>#DIV/0!</v>
      </c>
      <c r="Z59" s="665">
        <f>'Next Year''s Budget - Set Goals'!Z69/12</f>
        <v>0</v>
      </c>
      <c r="AA59" s="94" t="e">
        <f t="shared" si="52"/>
        <v>#DIV/0!</v>
      </c>
      <c r="AB59" s="665">
        <f>'Next Year''s Budget - Set Goals'!AB69/12</f>
        <v>0</v>
      </c>
      <c r="AC59" s="94" t="e">
        <f t="shared" si="53"/>
        <v>#DIV/0!</v>
      </c>
      <c r="AD59" s="665">
        <f>'Next Year''s Budget - Set Goals'!AD69/12</f>
        <v>0</v>
      </c>
      <c r="AE59" s="299" t="e">
        <f t="shared" si="54"/>
        <v>#DIV/0!</v>
      </c>
    </row>
    <row r="60" spans="2:31">
      <c r="B60" s="307"/>
      <c r="C60" s="385" t="s">
        <v>272</v>
      </c>
      <c r="D60" s="248">
        <f>SUM(D41:D59)</f>
        <v>0</v>
      </c>
      <c r="E60" s="96" t="e">
        <f>+D60/$D$7</f>
        <v>#DIV/0!</v>
      </c>
      <c r="F60" s="239">
        <f>SUM(F41:F59)</f>
        <v>0</v>
      </c>
      <c r="G60" s="177" t="e">
        <f t="shared" si="55"/>
        <v>#DIV/0!</v>
      </c>
      <c r="H60" s="239">
        <f>SUM(H41:H59)</f>
        <v>0</v>
      </c>
      <c r="I60" s="177" t="e">
        <f t="shared" si="55"/>
        <v>#DIV/0!</v>
      </c>
      <c r="J60" s="239">
        <f>SUM(J41:J59)</f>
        <v>0</v>
      </c>
      <c r="K60" s="177" t="e">
        <f t="shared" si="44"/>
        <v>#DIV/0!</v>
      </c>
      <c r="L60" s="239">
        <f>SUM(L41:L59)</f>
        <v>0</v>
      </c>
      <c r="M60" s="177" t="e">
        <f t="shared" si="45"/>
        <v>#DIV/0!</v>
      </c>
      <c r="N60" s="239">
        <f>SUM(N41:N59)</f>
        <v>0</v>
      </c>
      <c r="O60" s="177" t="e">
        <f t="shared" si="46"/>
        <v>#DIV/0!</v>
      </c>
      <c r="P60" s="239">
        <f>SUM(P41:P59)</f>
        <v>0</v>
      </c>
      <c r="Q60" s="177" t="e">
        <f t="shared" si="47"/>
        <v>#DIV/0!</v>
      </c>
      <c r="R60" s="239">
        <f>SUM(R41:R59)</f>
        <v>0</v>
      </c>
      <c r="S60" s="177" t="e">
        <f t="shared" si="48"/>
        <v>#DIV/0!</v>
      </c>
      <c r="T60" s="239">
        <f>SUM(T41:T59)</f>
        <v>0</v>
      </c>
      <c r="U60" s="177" t="e">
        <f t="shared" si="49"/>
        <v>#DIV/0!</v>
      </c>
      <c r="V60" s="239">
        <f>SUM(V41:V59)</f>
        <v>0</v>
      </c>
      <c r="W60" s="177" t="e">
        <f t="shared" si="50"/>
        <v>#DIV/0!</v>
      </c>
      <c r="X60" s="239">
        <f>SUM(X41:X59)</f>
        <v>0</v>
      </c>
      <c r="Y60" s="177" t="e">
        <f t="shared" si="51"/>
        <v>#DIV/0!</v>
      </c>
      <c r="Z60" s="239">
        <f>SUM(Z41:Z59)</f>
        <v>0</v>
      </c>
      <c r="AA60" s="177" t="e">
        <f t="shared" si="52"/>
        <v>#DIV/0!</v>
      </c>
      <c r="AB60" s="239">
        <f>SUM(AB41:AB59)</f>
        <v>0</v>
      </c>
      <c r="AC60" s="177" t="e">
        <f t="shared" si="53"/>
        <v>#DIV/0!</v>
      </c>
      <c r="AD60" s="239">
        <f>SUM(AD41:AD59)</f>
        <v>0</v>
      </c>
      <c r="AE60" s="213" t="e">
        <f t="shared" si="54"/>
        <v>#DIV/0!</v>
      </c>
    </row>
    <row r="61" spans="2:31">
      <c r="B61" s="307"/>
      <c r="C61" s="3"/>
      <c r="D61" s="226"/>
      <c r="F61" s="231"/>
      <c r="G61" s="94"/>
      <c r="H61" s="231"/>
      <c r="I61" s="94"/>
      <c r="J61" s="231"/>
      <c r="K61" s="94"/>
      <c r="L61" s="231"/>
      <c r="M61" s="94"/>
      <c r="N61" s="231"/>
      <c r="O61" s="94"/>
      <c r="P61" s="231"/>
      <c r="Q61" s="94"/>
      <c r="R61" s="231"/>
      <c r="S61" s="94"/>
      <c r="T61" s="231"/>
      <c r="U61" s="94"/>
      <c r="V61" s="231"/>
      <c r="W61" s="94"/>
      <c r="X61" s="231"/>
      <c r="Y61" s="94"/>
      <c r="Z61" s="231"/>
      <c r="AA61" s="94"/>
      <c r="AB61" s="231"/>
      <c r="AC61" s="94"/>
      <c r="AD61" s="231"/>
      <c r="AE61" s="299"/>
    </row>
    <row r="62" spans="2:31">
      <c r="B62" s="307"/>
      <c r="C62" s="386" t="s">
        <v>287</v>
      </c>
      <c r="D62" s="226"/>
      <c r="F62" s="231"/>
      <c r="G62" s="94"/>
      <c r="H62" s="231"/>
      <c r="I62" s="94"/>
      <c r="J62" s="231"/>
      <c r="K62" s="94"/>
      <c r="L62" s="231"/>
      <c r="M62" s="94"/>
      <c r="N62" s="231"/>
      <c r="O62" s="94"/>
      <c r="P62" s="231"/>
      <c r="Q62" s="94"/>
      <c r="R62" s="231"/>
      <c r="S62" s="94"/>
      <c r="T62" s="231"/>
      <c r="U62" s="94"/>
      <c r="V62" s="231"/>
      <c r="W62" s="94"/>
      <c r="X62" s="231"/>
      <c r="Y62" s="94"/>
      <c r="Z62" s="231"/>
      <c r="AA62" s="94"/>
      <c r="AB62" s="231"/>
      <c r="AC62" s="94"/>
      <c r="AD62" s="231"/>
      <c r="AE62" s="299"/>
    </row>
    <row r="63" spans="2:31">
      <c r="B63" s="307" t="s">
        <v>381</v>
      </c>
      <c r="C63" s="371" t="s">
        <v>273</v>
      </c>
      <c r="D63" s="226">
        <f t="shared" ref="D63:D76" si="56">+F63+H63+J63+L63+N63+P63+R63+T63+V63+X63+Z63+AB63+AD63</f>
        <v>0</v>
      </c>
      <c r="E63" s="89" t="e">
        <f t="shared" ref="E63:E76" si="57">+D63/$D$7</f>
        <v>#DIV/0!</v>
      </c>
      <c r="F63" s="665">
        <f>'Next Year''s Budget - Set Goals'!F73/12</f>
        <v>0</v>
      </c>
      <c r="G63" s="94" t="e">
        <f t="shared" ref="G63:I77" si="58">+F63/F$7</f>
        <v>#DIV/0!</v>
      </c>
      <c r="H63" s="665">
        <f>'Next Year''s Budget - Set Goals'!H73/12</f>
        <v>0</v>
      </c>
      <c r="I63" s="94" t="e">
        <f t="shared" si="58"/>
        <v>#DIV/0!</v>
      </c>
      <c r="J63" s="665">
        <f>'Next Year''s Budget - Set Goals'!J73/12</f>
        <v>0</v>
      </c>
      <c r="K63" s="94" t="e">
        <f t="shared" ref="K63:K77" si="59">+J63/J$7</f>
        <v>#DIV/0!</v>
      </c>
      <c r="L63" s="665">
        <f>'Next Year''s Budget - Set Goals'!L73/12</f>
        <v>0</v>
      </c>
      <c r="M63" s="94" t="e">
        <f t="shared" ref="M63:M77" si="60">+L63/L$7</f>
        <v>#DIV/0!</v>
      </c>
      <c r="N63" s="665">
        <f>'Next Year''s Budget - Set Goals'!N73/12</f>
        <v>0</v>
      </c>
      <c r="O63" s="94" t="e">
        <f t="shared" ref="O63:O77" si="61">+N63/N$7</f>
        <v>#DIV/0!</v>
      </c>
      <c r="P63" s="665">
        <f>'Next Year''s Budget - Set Goals'!P73/12</f>
        <v>0</v>
      </c>
      <c r="Q63" s="94" t="e">
        <f t="shared" ref="Q63:Q77" si="62">+P63/P$7</f>
        <v>#DIV/0!</v>
      </c>
      <c r="R63" s="665">
        <f>'Next Year''s Budget - Set Goals'!R73/12</f>
        <v>0</v>
      </c>
      <c r="S63" s="94" t="e">
        <f t="shared" ref="S63:S77" si="63">+R63/R$7</f>
        <v>#DIV/0!</v>
      </c>
      <c r="T63" s="665">
        <f>'Next Year''s Budget - Set Goals'!T73/12</f>
        <v>0</v>
      </c>
      <c r="U63" s="94" t="e">
        <f t="shared" ref="U63:U77" si="64">+T63/T$7</f>
        <v>#DIV/0!</v>
      </c>
      <c r="V63" s="665">
        <f>'Next Year''s Budget - Set Goals'!V73/12</f>
        <v>0</v>
      </c>
      <c r="W63" s="94" t="e">
        <f t="shared" ref="W63:W77" si="65">+V63/V$7</f>
        <v>#DIV/0!</v>
      </c>
      <c r="X63" s="665">
        <f>'Next Year''s Budget - Set Goals'!X73/12</f>
        <v>0</v>
      </c>
      <c r="Y63" s="94" t="e">
        <f t="shared" ref="Y63:Y77" si="66">+X63/X$7</f>
        <v>#DIV/0!</v>
      </c>
      <c r="Z63" s="665">
        <f>'Next Year''s Budget - Set Goals'!Z73/12</f>
        <v>0</v>
      </c>
      <c r="AA63" s="94" t="e">
        <f t="shared" ref="AA63:AA77" si="67">+Z63/Z$7</f>
        <v>#DIV/0!</v>
      </c>
      <c r="AB63" s="665">
        <f>'Next Year''s Budget - Set Goals'!AB73/12</f>
        <v>0</v>
      </c>
      <c r="AC63" s="94" t="e">
        <f t="shared" ref="AC63:AC77" si="68">+AB63/AB$7</f>
        <v>#DIV/0!</v>
      </c>
      <c r="AD63" s="665">
        <f>'Next Year''s Budget - Set Goals'!AD73/12</f>
        <v>0</v>
      </c>
      <c r="AE63" s="299" t="e">
        <f t="shared" ref="AE63:AE77" si="69">+AD63/AD$7</f>
        <v>#DIV/0!</v>
      </c>
    </row>
    <row r="64" spans="2:31">
      <c r="B64" s="307" t="s">
        <v>381</v>
      </c>
      <c r="C64" s="371" t="s">
        <v>274</v>
      </c>
      <c r="D64" s="226">
        <f t="shared" si="56"/>
        <v>0</v>
      </c>
      <c r="E64" s="89" t="e">
        <f t="shared" si="57"/>
        <v>#DIV/0!</v>
      </c>
      <c r="F64" s="665">
        <f>'Next Year''s Budget - Set Goals'!F74/12</f>
        <v>0</v>
      </c>
      <c r="G64" s="94" t="e">
        <f t="shared" si="58"/>
        <v>#DIV/0!</v>
      </c>
      <c r="H64" s="665">
        <f>'Next Year''s Budget - Set Goals'!H74/12</f>
        <v>0</v>
      </c>
      <c r="I64" s="94" t="e">
        <f t="shared" si="58"/>
        <v>#DIV/0!</v>
      </c>
      <c r="J64" s="665">
        <f>'Next Year''s Budget - Set Goals'!J74/12</f>
        <v>0</v>
      </c>
      <c r="K64" s="94" t="e">
        <f t="shared" si="59"/>
        <v>#DIV/0!</v>
      </c>
      <c r="L64" s="665">
        <f>'Next Year''s Budget - Set Goals'!L74/12</f>
        <v>0</v>
      </c>
      <c r="M64" s="94" t="e">
        <f t="shared" si="60"/>
        <v>#DIV/0!</v>
      </c>
      <c r="N64" s="665">
        <f>'Next Year''s Budget - Set Goals'!N74/12</f>
        <v>0</v>
      </c>
      <c r="O64" s="94" t="e">
        <f t="shared" si="61"/>
        <v>#DIV/0!</v>
      </c>
      <c r="P64" s="665">
        <f>'Next Year''s Budget - Set Goals'!P74/12</f>
        <v>0</v>
      </c>
      <c r="Q64" s="94" t="e">
        <f t="shared" si="62"/>
        <v>#DIV/0!</v>
      </c>
      <c r="R64" s="665">
        <f>'Next Year''s Budget - Set Goals'!R74/12</f>
        <v>0</v>
      </c>
      <c r="S64" s="94" t="e">
        <f t="shared" si="63"/>
        <v>#DIV/0!</v>
      </c>
      <c r="T64" s="665">
        <f>'Next Year''s Budget - Set Goals'!T74/12</f>
        <v>0</v>
      </c>
      <c r="U64" s="94" t="e">
        <f t="shared" si="64"/>
        <v>#DIV/0!</v>
      </c>
      <c r="V64" s="665">
        <f>'Next Year''s Budget - Set Goals'!V74/12</f>
        <v>0</v>
      </c>
      <c r="W64" s="94" t="e">
        <f t="shared" si="65"/>
        <v>#DIV/0!</v>
      </c>
      <c r="X64" s="665">
        <f>'Next Year''s Budget - Set Goals'!X74/12</f>
        <v>0</v>
      </c>
      <c r="Y64" s="94" t="e">
        <f t="shared" si="66"/>
        <v>#DIV/0!</v>
      </c>
      <c r="Z64" s="665">
        <f>'Next Year''s Budget - Set Goals'!Z74/12</f>
        <v>0</v>
      </c>
      <c r="AA64" s="94" t="e">
        <f t="shared" si="67"/>
        <v>#DIV/0!</v>
      </c>
      <c r="AB64" s="665">
        <f>'Next Year''s Budget - Set Goals'!AB74/12</f>
        <v>0</v>
      </c>
      <c r="AC64" s="94" t="e">
        <f t="shared" si="68"/>
        <v>#DIV/0!</v>
      </c>
      <c r="AD64" s="665">
        <f>'Next Year''s Budget - Set Goals'!AD74/12</f>
        <v>0</v>
      </c>
      <c r="AE64" s="299" t="e">
        <f t="shared" si="69"/>
        <v>#DIV/0!</v>
      </c>
    </row>
    <row r="65" spans="2:31">
      <c r="B65" s="307" t="s">
        <v>381</v>
      </c>
      <c r="C65" s="371" t="s">
        <v>275</v>
      </c>
      <c r="D65" s="226">
        <f t="shared" si="56"/>
        <v>0</v>
      </c>
      <c r="E65" s="89" t="e">
        <f t="shared" si="57"/>
        <v>#DIV/0!</v>
      </c>
      <c r="F65" s="665">
        <f>'Next Year''s Budget - Set Goals'!F75/12</f>
        <v>0</v>
      </c>
      <c r="G65" s="94" t="e">
        <f t="shared" si="58"/>
        <v>#DIV/0!</v>
      </c>
      <c r="H65" s="665">
        <f>'Next Year''s Budget - Set Goals'!H75/12</f>
        <v>0</v>
      </c>
      <c r="I65" s="94" t="e">
        <f t="shared" si="58"/>
        <v>#DIV/0!</v>
      </c>
      <c r="J65" s="665">
        <f>'Next Year''s Budget - Set Goals'!J75/12</f>
        <v>0</v>
      </c>
      <c r="K65" s="94" t="e">
        <f t="shared" si="59"/>
        <v>#DIV/0!</v>
      </c>
      <c r="L65" s="665">
        <f>'Next Year''s Budget - Set Goals'!L75/12</f>
        <v>0</v>
      </c>
      <c r="M65" s="94" t="e">
        <f t="shared" si="60"/>
        <v>#DIV/0!</v>
      </c>
      <c r="N65" s="665">
        <f>'Next Year''s Budget - Set Goals'!N75/12</f>
        <v>0</v>
      </c>
      <c r="O65" s="94" t="e">
        <f t="shared" si="61"/>
        <v>#DIV/0!</v>
      </c>
      <c r="P65" s="665">
        <f>'Next Year''s Budget - Set Goals'!P75/12</f>
        <v>0</v>
      </c>
      <c r="Q65" s="94" t="e">
        <f t="shared" si="62"/>
        <v>#DIV/0!</v>
      </c>
      <c r="R65" s="665">
        <f>'Next Year''s Budget - Set Goals'!R75/12</f>
        <v>0</v>
      </c>
      <c r="S65" s="94" t="e">
        <f t="shared" si="63"/>
        <v>#DIV/0!</v>
      </c>
      <c r="T65" s="665">
        <f>'Next Year''s Budget - Set Goals'!T75/12</f>
        <v>0</v>
      </c>
      <c r="U65" s="94" t="e">
        <f t="shared" si="64"/>
        <v>#DIV/0!</v>
      </c>
      <c r="V65" s="665">
        <f>'Next Year''s Budget - Set Goals'!V75/12</f>
        <v>0</v>
      </c>
      <c r="W65" s="94" t="e">
        <f t="shared" si="65"/>
        <v>#DIV/0!</v>
      </c>
      <c r="X65" s="665">
        <f>'Next Year''s Budget - Set Goals'!X75/12</f>
        <v>0</v>
      </c>
      <c r="Y65" s="94" t="e">
        <f t="shared" si="66"/>
        <v>#DIV/0!</v>
      </c>
      <c r="Z65" s="665">
        <f>'Next Year''s Budget - Set Goals'!Z75/12</f>
        <v>0</v>
      </c>
      <c r="AA65" s="94" t="e">
        <f t="shared" si="67"/>
        <v>#DIV/0!</v>
      </c>
      <c r="AB65" s="665">
        <f>'Next Year''s Budget - Set Goals'!AB75/12</f>
        <v>0</v>
      </c>
      <c r="AC65" s="94" t="e">
        <f t="shared" si="68"/>
        <v>#DIV/0!</v>
      </c>
      <c r="AD65" s="665">
        <f>'Next Year''s Budget - Set Goals'!AD75/12</f>
        <v>0</v>
      </c>
      <c r="AE65" s="299" t="e">
        <f t="shared" si="69"/>
        <v>#DIV/0!</v>
      </c>
    </row>
    <row r="66" spans="2:31">
      <c r="B66" s="307" t="s">
        <v>381</v>
      </c>
      <c r="C66" s="371" t="s">
        <v>276</v>
      </c>
      <c r="D66" s="226">
        <f t="shared" si="56"/>
        <v>0</v>
      </c>
      <c r="E66" s="89" t="e">
        <f t="shared" si="57"/>
        <v>#DIV/0!</v>
      </c>
      <c r="F66" s="665">
        <f>'Next Year''s Budget - Set Goals'!F76/12</f>
        <v>0</v>
      </c>
      <c r="G66" s="94" t="e">
        <f t="shared" si="58"/>
        <v>#DIV/0!</v>
      </c>
      <c r="H66" s="665">
        <f>'Next Year''s Budget - Set Goals'!H76/12</f>
        <v>0</v>
      </c>
      <c r="I66" s="94" t="e">
        <f t="shared" si="58"/>
        <v>#DIV/0!</v>
      </c>
      <c r="J66" s="665">
        <f>'Next Year''s Budget - Set Goals'!J76/12</f>
        <v>0</v>
      </c>
      <c r="K66" s="94" t="e">
        <f t="shared" si="59"/>
        <v>#DIV/0!</v>
      </c>
      <c r="L66" s="665">
        <f>'Next Year''s Budget - Set Goals'!L76/12</f>
        <v>0</v>
      </c>
      <c r="M66" s="94" t="e">
        <f t="shared" si="60"/>
        <v>#DIV/0!</v>
      </c>
      <c r="N66" s="665">
        <f>'Next Year''s Budget - Set Goals'!N76/12</f>
        <v>0</v>
      </c>
      <c r="O66" s="94" t="e">
        <f t="shared" si="61"/>
        <v>#DIV/0!</v>
      </c>
      <c r="P66" s="665">
        <f>'Next Year''s Budget - Set Goals'!P76/12</f>
        <v>0</v>
      </c>
      <c r="Q66" s="94" t="e">
        <f t="shared" si="62"/>
        <v>#DIV/0!</v>
      </c>
      <c r="R66" s="665">
        <f>'Next Year''s Budget - Set Goals'!R76/12</f>
        <v>0</v>
      </c>
      <c r="S66" s="94" t="e">
        <f t="shared" si="63"/>
        <v>#DIV/0!</v>
      </c>
      <c r="T66" s="665">
        <f>'Next Year''s Budget - Set Goals'!T76/12</f>
        <v>0</v>
      </c>
      <c r="U66" s="94" t="e">
        <f t="shared" si="64"/>
        <v>#DIV/0!</v>
      </c>
      <c r="V66" s="665">
        <f>'Next Year''s Budget - Set Goals'!V76/12</f>
        <v>0</v>
      </c>
      <c r="W66" s="94" t="e">
        <f t="shared" si="65"/>
        <v>#DIV/0!</v>
      </c>
      <c r="X66" s="665">
        <f>'Next Year''s Budget - Set Goals'!X76/12</f>
        <v>0</v>
      </c>
      <c r="Y66" s="94" t="e">
        <f t="shared" si="66"/>
        <v>#DIV/0!</v>
      </c>
      <c r="Z66" s="665">
        <f>'Next Year''s Budget - Set Goals'!Z76/12</f>
        <v>0</v>
      </c>
      <c r="AA66" s="94" t="e">
        <f t="shared" si="67"/>
        <v>#DIV/0!</v>
      </c>
      <c r="AB66" s="665">
        <f>'Next Year''s Budget - Set Goals'!AB76/12</f>
        <v>0</v>
      </c>
      <c r="AC66" s="94" t="e">
        <f t="shared" si="68"/>
        <v>#DIV/0!</v>
      </c>
      <c r="AD66" s="665">
        <f>'Next Year''s Budget - Set Goals'!AD76/12</f>
        <v>0</v>
      </c>
      <c r="AE66" s="299" t="e">
        <f t="shared" si="69"/>
        <v>#DIV/0!</v>
      </c>
    </row>
    <row r="67" spans="2:31">
      <c r="B67" s="307" t="s">
        <v>382</v>
      </c>
      <c r="C67" s="371" t="s">
        <v>277</v>
      </c>
      <c r="D67" s="226">
        <f t="shared" si="56"/>
        <v>0</v>
      </c>
      <c r="E67" s="89" t="e">
        <f t="shared" si="57"/>
        <v>#DIV/0!</v>
      </c>
      <c r="F67" s="665">
        <f>'Next Year''s Budget - Set Goals'!F77/12</f>
        <v>0</v>
      </c>
      <c r="G67" s="94" t="e">
        <f t="shared" si="58"/>
        <v>#DIV/0!</v>
      </c>
      <c r="H67" s="665">
        <f>'Next Year''s Budget - Set Goals'!H77/12</f>
        <v>0</v>
      </c>
      <c r="I67" s="94" t="e">
        <f t="shared" si="58"/>
        <v>#DIV/0!</v>
      </c>
      <c r="J67" s="665">
        <f>'Next Year''s Budget - Set Goals'!J77/12</f>
        <v>0</v>
      </c>
      <c r="K67" s="94" t="e">
        <f t="shared" si="59"/>
        <v>#DIV/0!</v>
      </c>
      <c r="L67" s="665">
        <f>'Next Year''s Budget - Set Goals'!L77/12</f>
        <v>0</v>
      </c>
      <c r="M67" s="94" t="e">
        <f t="shared" si="60"/>
        <v>#DIV/0!</v>
      </c>
      <c r="N67" s="665">
        <f>'Next Year''s Budget - Set Goals'!N77/12</f>
        <v>0</v>
      </c>
      <c r="O67" s="94" t="e">
        <f t="shared" si="61"/>
        <v>#DIV/0!</v>
      </c>
      <c r="P67" s="665">
        <f>'Next Year''s Budget - Set Goals'!P77/12</f>
        <v>0</v>
      </c>
      <c r="Q67" s="94" t="e">
        <f t="shared" si="62"/>
        <v>#DIV/0!</v>
      </c>
      <c r="R67" s="665">
        <f>'Next Year''s Budget - Set Goals'!R77/12</f>
        <v>0</v>
      </c>
      <c r="S67" s="94" t="e">
        <f t="shared" si="63"/>
        <v>#DIV/0!</v>
      </c>
      <c r="T67" s="665">
        <f>'Next Year''s Budget - Set Goals'!T77/12</f>
        <v>0</v>
      </c>
      <c r="U67" s="94" t="e">
        <f t="shared" si="64"/>
        <v>#DIV/0!</v>
      </c>
      <c r="V67" s="665">
        <f>'Next Year''s Budget - Set Goals'!V77/12</f>
        <v>0</v>
      </c>
      <c r="W67" s="94" t="e">
        <f t="shared" si="65"/>
        <v>#DIV/0!</v>
      </c>
      <c r="X67" s="665">
        <f>'Next Year''s Budget - Set Goals'!X77/12</f>
        <v>0</v>
      </c>
      <c r="Y67" s="94" t="e">
        <f t="shared" si="66"/>
        <v>#DIV/0!</v>
      </c>
      <c r="Z67" s="665">
        <f>'Next Year''s Budget - Set Goals'!Z77/12</f>
        <v>0</v>
      </c>
      <c r="AA67" s="94" t="e">
        <f t="shared" si="67"/>
        <v>#DIV/0!</v>
      </c>
      <c r="AB67" s="665">
        <f>'Next Year''s Budget - Set Goals'!AB77/12</f>
        <v>0</v>
      </c>
      <c r="AC67" s="94" t="e">
        <f t="shared" si="68"/>
        <v>#DIV/0!</v>
      </c>
      <c r="AD67" s="665">
        <f>'Next Year''s Budget - Set Goals'!AD77/12</f>
        <v>0</v>
      </c>
      <c r="AE67" s="299" t="e">
        <f t="shared" si="69"/>
        <v>#DIV/0!</v>
      </c>
    </row>
    <row r="68" spans="2:31">
      <c r="B68" s="307" t="s">
        <v>382</v>
      </c>
      <c r="C68" s="371" t="s">
        <v>278</v>
      </c>
      <c r="D68" s="226">
        <f t="shared" si="56"/>
        <v>0</v>
      </c>
      <c r="E68" s="89" t="e">
        <f t="shared" si="57"/>
        <v>#DIV/0!</v>
      </c>
      <c r="F68" s="665">
        <f>'Next Year''s Budget - Set Goals'!F78/12</f>
        <v>0</v>
      </c>
      <c r="G68" s="94" t="e">
        <f t="shared" si="58"/>
        <v>#DIV/0!</v>
      </c>
      <c r="H68" s="665">
        <f>'Next Year''s Budget - Set Goals'!H78/12</f>
        <v>0</v>
      </c>
      <c r="I68" s="94" t="e">
        <f t="shared" si="58"/>
        <v>#DIV/0!</v>
      </c>
      <c r="J68" s="665">
        <f>'Next Year''s Budget - Set Goals'!J78/12</f>
        <v>0</v>
      </c>
      <c r="K68" s="94" t="e">
        <f t="shared" si="59"/>
        <v>#DIV/0!</v>
      </c>
      <c r="L68" s="665">
        <f>'Next Year''s Budget - Set Goals'!L78/12</f>
        <v>0</v>
      </c>
      <c r="M68" s="94" t="e">
        <f t="shared" si="60"/>
        <v>#DIV/0!</v>
      </c>
      <c r="N68" s="665">
        <f>'Next Year''s Budget - Set Goals'!N78/12</f>
        <v>0</v>
      </c>
      <c r="O68" s="94" t="e">
        <f t="shared" si="61"/>
        <v>#DIV/0!</v>
      </c>
      <c r="P68" s="665">
        <f>'Next Year''s Budget - Set Goals'!P78/12</f>
        <v>0</v>
      </c>
      <c r="Q68" s="94" t="e">
        <f t="shared" si="62"/>
        <v>#DIV/0!</v>
      </c>
      <c r="R68" s="665">
        <f>'Next Year''s Budget - Set Goals'!R78/12</f>
        <v>0</v>
      </c>
      <c r="S68" s="94" t="e">
        <f t="shared" si="63"/>
        <v>#DIV/0!</v>
      </c>
      <c r="T68" s="665">
        <f>'Next Year''s Budget - Set Goals'!T78/12</f>
        <v>0</v>
      </c>
      <c r="U68" s="94" t="e">
        <f t="shared" si="64"/>
        <v>#DIV/0!</v>
      </c>
      <c r="V68" s="665">
        <f>'Next Year''s Budget - Set Goals'!V78/12</f>
        <v>0</v>
      </c>
      <c r="W68" s="94" t="e">
        <f t="shared" si="65"/>
        <v>#DIV/0!</v>
      </c>
      <c r="X68" s="665">
        <f>'Next Year''s Budget - Set Goals'!X78/12</f>
        <v>0</v>
      </c>
      <c r="Y68" s="94" t="e">
        <f t="shared" si="66"/>
        <v>#DIV/0!</v>
      </c>
      <c r="Z68" s="665">
        <f>'Next Year''s Budget - Set Goals'!Z78/12</f>
        <v>0</v>
      </c>
      <c r="AA68" s="94" t="e">
        <f t="shared" si="67"/>
        <v>#DIV/0!</v>
      </c>
      <c r="AB68" s="665">
        <f>'Next Year''s Budget - Set Goals'!AB78/12</f>
        <v>0</v>
      </c>
      <c r="AC68" s="94" t="e">
        <f t="shared" si="68"/>
        <v>#DIV/0!</v>
      </c>
      <c r="AD68" s="665">
        <f>'Next Year''s Budget - Set Goals'!AD78/12</f>
        <v>0</v>
      </c>
      <c r="AE68" s="299" t="e">
        <f t="shared" si="69"/>
        <v>#DIV/0!</v>
      </c>
    </row>
    <row r="69" spans="2:31">
      <c r="B69" s="307" t="s">
        <v>382</v>
      </c>
      <c r="C69" s="371" t="s">
        <v>279</v>
      </c>
      <c r="D69" s="226">
        <f t="shared" si="56"/>
        <v>0</v>
      </c>
      <c r="E69" s="89" t="e">
        <f t="shared" si="57"/>
        <v>#DIV/0!</v>
      </c>
      <c r="F69" s="665">
        <f>'Next Year''s Budget - Set Goals'!F79/12</f>
        <v>0</v>
      </c>
      <c r="G69" s="94" t="e">
        <f t="shared" si="58"/>
        <v>#DIV/0!</v>
      </c>
      <c r="H69" s="665">
        <f>'Next Year''s Budget - Set Goals'!H79/12</f>
        <v>0</v>
      </c>
      <c r="I69" s="94" t="e">
        <f t="shared" si="58"/>
        <v>#DIV/0!</v>
      </c>
      <c r="J69" s="665">
        <f>'Next Year''s Budget - Set Goals'!J79/12</f>
        <v>0</v>
      </c>
      <c r="K69" s="94" t="e">
        <f t="shared" si="59"/>
        <v>#DIV/0!</v>
      </c>
      <c r="L69" s="665">
        <f>'Next Year''s Budget - Set Goals'!L79/12</f>
        <v>0</v>
      </c>
      <c r="M69" s="94" t="e">
        <f t="shared" si="60"/>
        <v>#DIV/0!</v>
      </c>
      <c r="N69" s="665">
        <f>'Next Year''s Budget - Set Goals'!N79/12</f>
        <v>0</v>
      </c>
      <c r="O69" s="94" t="e">
        <f t="shared" si="61"/>
        <v>#DIV/0!</v>
      </c>
      <c r="P69" s="665">
        <f>'Next Year''s Budget - Set Goals'!P79/12</f>
        <v>0</v>
      </c>
      <c r="Q69" s="94" t="e">
        <f t="shared" si="62"/>
        <v>#DIV/0!</v>
      </c>
      <c r="R69" s="665">
        <f>'Next Year''s Budget - Set Goals'!R79/12</f>
        <v>0</v>
      </c>
      <c r="S69" s="94" t="e">
        <f t="shared" si="63"/>
        <v>#DIV/0!</v>
      </c>
      <c r="T69" s="665">
        <f>'Next Year''s Budget - Set Goals'!T79/12</f>
        <v>0</v>
      </c>
      <c r="U69" s="94" t="e">
        <f t="shared" si="64"/>
        <v>#DIV/0!</v>
      </c>
      <c r="V69" s="665">
        <f>'Next Year''s Budget - Set Goals'!V79/12</f>
        <v>0</v>
      </c>
      <c r="W69" s="94" t="e">
        <f t="shared" si="65"/>
        <v>#DIV/0!</v>
      </c>
      <c r="X69" s="665">
        <f>'Next Year''s Budget - Set Goals'!X79/12</f>
        <v>0</v>
      </c>
      <c r="Y69" s="94" t="e">
        <f t="shared" si="66"/>
        <v>#DIV/0!</v>
      </c>
      <c r="Z69" s="665">
        <f>'Next Year''s Budget - Set Goals'!Z79/12</f>
        <v>0</v>
      </c>
      <c r="AA69" s="94" t="e">
        <f t="shared" si="67"/>
        <v>#DIV/0!</v>
      </c>
      <c r="AB69" s="665">
        <f>'Next Year''s Budget - Set Goals'!AB79/12</f>
        <v>0</v>
      </c>
      <c r="AC69" s="94" t="e">
        <f t="shared" si="68"/>
        <v>#DIV/0!</v>
      </c>
      <c r="AD69" s="665">
        <f>'Next Year''s Budget - Set Goals'!AD79/12</f>
        <v>0</v>
      </c>
      <c r="AE69" s="299" t="e">
        <f t="shared" si="69"/>
        <v>#DIV/0!</v>
      </c>
    </row>
    <row r="70" spans="2:31">
      <c r="B70" s="307" t="s">
        <v>381</v>
      </c>
      <c r="C70" s="371" t="s">
        <v>280</v>
      </c>
      <c r="D70" s="226">
        <f t="shared" si="56"/>
        <v>0</v>
      </c>
      <c r="E70" s="89" t="e">
        <f t="shared" si="57"/>
        <v>#DIV/0!</v>
      </c>
      <c r="F70" s="665">
        <f>'Next Year''s Budget - Set Goals'!F80/12</f>
        <v>0</v>
      </c>
      <c r="G70" s="94" t="e">
        <f t="shared" si="58"/>
        <v>#DIV/0!</v>
      </c>
      <c r="H70" s="665">
        <f>'Next Year''s Budget - Set Goals'!H80/12</f>
        <v>0</v>
      </c>
      <c r="I70" s="94" t="e">
        <f t="shared" si="58"/>
        <v>#DIV/0!</v>
      </c>
      <c r="J70" s="665">
        <f>'Next Year''s Budget - Set Goals'!J80/12</f>
        <v>0</v>
      </c>
      <c r="K70" s="94" t="e">
        <f t="shared" si="59"/>
        <v>#DIV/0!</v>
      </c>
      <c r="L70" s="665">
        <f>'Next Year''s Budget - Set Goals'!L80/12</f>
        <v>0</v>
      </c>
      <c r="M70" s="94" t="e">
        <f t="shared" si="60"/>
        <v>#DIV/0!</v>
      </c>
      <c r="N70" s="665">
        <f>'Next Year''s Budget - Set Goals'!N80/12</f>
        <v>0</v>
      </c>
      <c r="O70" s="94" t="e">
        <f t="shared" si="61"/>
        <v>#DIV/0!</v>
      </c>
      <c r="P70" s="665">
        <f>'Next Year''s Budget - Set Goals'!P80/12</f>
        <v>0</v>
      </c>
      <c r="Q70" s="94" t="e">
        <f t="shared" si="62"/>
        <v>#DIV/0!</v>
      </c>
      <c r="R70" s="665">
        <f>'Next Year''s Budget - Set Goals'!R80/12</f>
        <v>0</v>
      </c>
      <c r="S70" s="94" t="e">
        <f t="shared" si="63"/>
        <v>#DIV/0!</v>
      </c>
      <c r="T70" s="665">
        <f>'Next Year''s Budget - Set Goals'!T80/12</f>
        <v>0</v>
      </c>
      <c r="U70" s="94" t="e">
        <f t="shared" si="64"/>
        <v>#DIV/0!</v>
      </c>
      <c r="V70" s="665">
        <f>'Next Year''s Budget - Set Goals'!V80/12</f>
        <v>0</v>
      </c>
      <c r="W70" s="94" t="e">
        <f t="shared" si="65"/>
        <v>#DIV/0!</v>
      </c>
      <c r="X70" s="665">
        <f>'Next Year''s Budget - Set Goals'!X80/12</f>
        <v>0</v>
      </c>
      <c r="Y70" s="94" t="e">
        <f t="shared" si="66"/>
        <v>#DIV/0!</v>
      </c>
      <c r="Z70" s="665">
        <f>'Next Year''s Budget - Set Goals'!Z80/12</f>
        <v>0</v>
      </c>
      <c r="AA70" s="94" t="e">
        <f t="shared" si="67"/>
        <v>#DIV/0!</v>
      </c>
      <c r="AB70" s="665">
        <f>'Next Year''s Budget - Set Goals'!AB80/12</f>
        <v>0</v>
      </c>
      <c r="AC70" s="94" t="e">
        <f t="shared" si="68"/>
        <v>#DIV/0!</v>
      </c>
      <c r="AD70" s="665">
        <f>'Next Year''s Budget - Set Goals'!AD80/12</f>
        <v>0</v>
      </c>
      <c r="AE70" s="299" t="e">
        <f t="shared" si="69"/>
        <v>#DIV/0!</v>
      </c>
    </row>
    <row r="71" spans="2:31">
      <c r="B71" s="307" t="s">
        <v>381</v>
      </c>
      <c r="C71" s="371" t="s">
        <v>281</v>
      </c>
      <c r="D71" s="226">
        <f t="shared" si="56"/>
        <v>0</v>
      </c>
      <c r="E71" s="89" t="e">
        <f t="shared" si="57"/>
        <v>#DIV/0!</v>
      </c>
      <c r="F71" s="665">
        <f>'Next Year''s Budget - Set Goals'!F81/12</f>
        <v>0</v>
      </c>
      <c r="G71" s="94" t="e">
        <f t="shared" si="58"/>
        <v>#DIV/0!</v>
      </c>
      <c r="H71" s="665">
        <f>'Next Year''s Budget - Set Goals'!H81/12</f>
        <v>0</v>
      </c>
      <c r="I71" s="94" t="e">
        <f t="shared" si="58"/>
        <v>#DIV/0!</v>
      </c>
      <c r="J71" s="665">
        <f>'Next Year''s Budget - Set Goals'!J81/12</f>
        <v>0</v>
      </c>
      <c r="K71" s="94" t="e">
        <f t="shared" si="59"/>
        <v>#DIV/0!</v>
      </c>
      <c r="L71" s="665">
        <f>'Next Year''s Budget - Set Goals'!L81/12</f>
        <v>0</v>
      </c>
      <c r="M71" s="94" t="e">
        <f t="shared" si="60"/>
        <v>#DIV/0!</v>
      </c>
      <c r="N71" s="665">
        <f>'Next Year''s Budget - Set Goals'!N81/12</f>
        <v>0</v>
      </c>
      <c r="O71" s="94" t="e">
        <f t="shared" si="61"/>
        <v>#DIV/0!</v>
      </c>
      <c r="P71" s="665">
        <f>'Next Year''s Budget - Set Goals'!P81/12</f>
        <v>0</v>
      </c>
      <c r="Q71" s="94" t="e">
        <f t="shared" si="62"/>
        <v>#DIV/0!</v>
      </c>
      <c r="R71" s="665">
        <f>'Next Year''s Budget - Set Goals'!R81/12</f>
        <v>0</v>
      </c>
      <c r="S71" s="94" t="e">
        <f t="shared" si="63"/>
        <v>#DIV/0!</v>
      </c>
      <c r="T71" s="665">
        <f>'Next Year''s Budget - Set Goals'!T81/12</f>
        <v>0</v>
      </c>
      <c r="U71" s="94" t="e">
        <f t="shared" si="64"/>
        <v>#DIV/0!</v>
      </c>
      <c r="V71" s="665">
        <f>'Next Year''s Budget - Set Goals'!V81/12</f>
        <v>0</v>
      </c>
      <c r="W71" s="94" t="e">
        <f t="shared" si="65"/>
        <v>#DIV/0!</v>
      </c>
      <c r="X71" s="665">
        <f>'Next Year''s Budget - Set Goals'!X81/12</f>
        <v>0</v>
      </c>
      <c r="Y71" s="94" t="e">
        <f t="shared" si="66"/>
        <v>#DIV/0!</v>
      </c>
      <c r="Z71" s="665">
        <f>'Next Year''s Budget - Set Goals'!Z81/12</f>
        <v>0</v>
      </c>
      <c r="AA71" s="94" t="e">
        <f t="shared" si="67"/>
        <v>#DIV/0!</v>
      </c>
      <c r="AB71" s="665">
        <f>'Next Year''s Budget - Set Goals'!AB81/12</f>
        <v>0</v>
      </c>
      <c r="AC71" s="94" t="e">
        <f t="shared" si="68"/>
        <v>#DIV/0!</v>
      </c>
      <c r="AD71" s="665">
        <f>'Next Year''s Budget - Set Goals'!AD81/12</f>
        <v>0</v>
      </c>
      <c r="AE71" s="299" t="e">
        <f t="shared" si="69"/>
        <v>#DIV/0!</v>
      </c>
    </row>
    <row r="72" spans="2:31">
      <c r="B72" s="307" t="s">
        <v>381</v>
      </c>
      <c r="C72" s="371" t="s">
        <v>282</v>
      </c>
      <c r="D72" s="226">
        <f t="shared" si="56"/>
        <v>0</v>
      </c>
      <c r="E72" s="89" t="e">
        <f t="shared" si="57"/>
        <v>#DIV/0!</v>
      </c>
      <c r="F72" s="665">
        <f>'Next Year''s Budget - Set Goals'!F82/12</f>
        <v>0</v>
      </c>
      <c r="G72" s="94" t="e">
        <f t="shared" si="58"/>
        <v>#DIV/0!</v>
      </c>
      <c r="H72" s="665">
        <f>'Next Year''s Budget - Set Goals'!H82/12</f>
        <v>0</v>
      </c>
      <c r="I72" s="94" t="e">
        <f t="shared" si="58"/>
        <v>#DIV/0!</v>
      </c>
      <c r="J72" s="665">
        <f>'Next Year''s Budget - Set Goals'!J82/12</f>
        <v>0</v>
      </c>
      <c r="K72" s="94" t="e">
        <f t="shared" si="59"/>
        <v>#DIV/0!</v>
      </c>
      <c r="L72" s="665">
        <f>'Next Year''s Budget - Set Goals'!L82/12</f>
        <v>0</v>
      </c>
      <c r="M72" s="94" t="e">
        <f t="shared" si="60"/>
        <v>#DIV/0!</v>
      </c>
      <c r="N72" s="665">
        <f>'Next Year''s Budget - Set Goals'!N82/12</f>
        <v>0</v>
      </c>
      <c r="O72" s="94" t="e">
        <f t="shared" si="61"/>
        <v>#DIV/0!</v>
      </c>
      <c r="P72" s="665">
        <f>'Next Year''s Budget - Set Goals'!P82/12</f>
        <v>0</v>
      </c>
      <c r="Q72" s="94" t="e">
        <f t="shared" si="62"/>
        <v>#DIV/0!</v>
      </c>
      <c r="R72" s="665">
        <f>'Next Year''s Budget - Set Goals'!R82/12</f>
        <v>0</v>
      </c>
      <c r="S72" s="94" t="e">
        <f t="shared" si="63"/>
        <v>#DIV/0!</v>
      </c>
      <c r="T72" s="665">
        <f>'Next Year''s Budget - Set Goals'!T82/12</f>
        <v>0</v>
      </c>
      <c r="U72" s="94" t="e">
        <f t="shared" si="64"/>
        <v>#DIV/0!</v>
      </c>
      <c r="V72" s="665">
        <f>'Next Year''s Budget - Set Goals'!V82/12</f>
        <v>0</v>
      </c>
      <c r="W72" s="94" t="e">
        <f t="shared" si="65"/>
        <v>#DIV/0!</v>
      </c>
      <c r="X72" s="665">
        <f>'Next Year''s Budget - Set Goals'!X82/12</f>
        <v>0</v>
      </c>
      <c r="Y72" s="94" t="e">
        <f t="shared" si="66"/>
        <v>#DIV/0!</v>
      </c>
      <c r="Z72" s="665">
        <f>'Next Year''s Budget - Set Goals'!Z82/12</f>
        <v>0</v>
      </c>
      <c r="AA72" s="94" t="e">
        <f t="shared" si="67"/>
        <v>#DIV/0!</v>
      </c>
      <c r="AB72" s="665">
        <f>'Next Year''s Budget - Set Goals'!AB82/12</f>
        <v>0</v>
      </c>
      <c r="AC72" s="94" t="e">
        <f t="shared" si="68"/>
        <v>#DIV/0!</v>
      </c>
      <c r="AD72" s="665">
        <f>'Next Year''s Budget - Set Goals'!AD82/12</f>
        <v>0</v>
      </c>
      <c r="AE72" s="299" t="e">
        <f t="shared" si="69"/>
        <v>#DIV/0!</v>
      </c>
    </row>
    <row r="73" spans="2:31">
      <c r="B73" s="307" t="s">
        <v>382</v>
      </c>
      <c r="C73" s="371" t="s">
        <v>283</v>
      </c>
      <c r="D73" s="226">
        <f t="shared" si="56"/>
        <v>83333.333333333328</v>
      </c>
      <c r="E73" s="89" t="e">
        <f t="shared" si="57"/>
        <v>#DIV/0!</v>
      </c>
      <c r="F73" s="665">
        <f>'Next Year''s Budget - Set Goals'!F83/12</f>
        <v>83333.333333333328</v>
      </c>
      <c r="G73" s="94" t="e">
        <f t="shared" si="58"/>
        <v>#DIV/0!</v>
      </c>
      <c r="H73" s="665">
        <f>'Next Year''s Budget - Set Goals'!H83/12</f>
        <v>0</v>
      </c>
      <c r="I73" s="94" t="e">
        <f t="shared" si="58"/>
        <v>#DIV/0!</v>
      </c>
      <c r="J73" s="665">
        <f>'Next Year''s Budget - Set Goals'!J83/12</f>
        <v>0</v>
      </c>
      <c r="K73" s="94" t="e">
        <f t="shared" si="59"/>
        <v>#DIV/0!</v>
      </c>
      <c r="L73" s="665">
        <f>'Next Year''s Budget - Set Goals'!L83/12</f>
        <v>0</v>
      </c>
      <c r="M73" s="94" t="e">
        <f t="shared" si="60"/>
        <v>#DIV/0!</v>
      </c>
      <c r="N73" s="665">
        <f>'Next Year''s Budget - Set Goals'!N83/12</f>
        <v>0</v>
      </c>
      <c r="O73" s="94" t="e">
        <f t="shared" si="61"/>
        <v>#DIV/0!</v>
      </c>
      <c r="P73" s="665">
        <f>'Next Year''s Budget - Set Goals'!P83/12</f>
        <v>0</v>
      </c>
      <c r="Q73" s="94" t="e">
        <f t="shared" si="62"/>
        <v>#DIV/0!</v>
      </c>
      <c r="R73" s="665">
        <f>'Next Year''s Budget - Set Goals'!R83/12</f>
        <v>0</v>
      </c>
      <c r="S73" s="94" t="e">
        <f t="shared" si="63"/>
        <v>#DIV/0!</v>
      </c>
      <c r="T73" s="665">
        <f>'Next Year''s Budget - Set Goals'!T83/12</f>
        <v>0</v>
      </c>
      <c r="U73" s="94" t="e">
        <f t="shared" si="64"/>
        <v>#DIV/0!</v>
      </c>
      <c r="V73" s="665">
        <f>'Next Year''s Budget - Set Goals'!V83/12</f>
        <v>0</v>
      </c>
      <c r="W73" s="94" t="e">
        <f t="shared" si="65"/>
        <v>#DIV/0!</v>
      </c>
      <c r="X73" s="665">
        <f>'Next Year''s Budget - Set Goals'!X83/12</f>
        <v>0</v>
      </c>
      <c r="Y73" s="94" t="e">
        <f t="shared" si="66"/>
        <v>#DIV/0!</v>
      </c>
      <c r="Z73" s="665">
        <f>'Next Year''s Budget - Set Goals'!Z83/12</f>
        <v>0</v>
      </c>
      <c r="AA73" s="94" t="e">
        <f t="shared" si="67"/>
        <v>#DIV/0!</v>
      </c>
      <c r="AB73" s="665">
        <f>'Next Year''s Budget - Set Goals'!AB83/12</f>
        <v>0</v>
      </c>
      <c r="AC73" s="94" t="e">
        <f t="shared" si="68"/>
        <v>#DIV/0!</v>
      </c>
      <c r="AD73" s="665">
        <f>'Next Year''s Budget - Set Goals'!AD83/12</f>
        <v>0</v>
      </c>
      <c r="AE73" s="299" t="e">
        <f t="shared" si="69"/>
        <v>#DIV/0!</v>
      </c>
    </row>
    <row r="74" spans="2:31">
      <c r="B74" s="307" t="s">
        <v>382</v>
      </c>
      <c r="C74" s="371" t="s">
        <v>284</v>
      </c>
      <c r="D74" s="226">
        <f t="shared" si="56"/>
        <v>0</v>
      </c>
      <c r="E74" s="89" t="e">
        <f t="shared" si="57"/>
        <v>#DIV/0!</v>
      </c>
      <c r="F74" s="665">
        <f>'Next Year''s Budget - Set Goals'!F84/12</f>
        <v>0</v>
      </c>
      <c r="G74" s="94" t="e">
        <f t="shared" si="58"/>
        <v>#DIV/0!</v>
      </c>
      <c r="H74" s="665">
        <f>'Next Year''s Budget - Set Goals'!H84/12</f>
        <v>0</v>
      </c>
      <c r="I74" s="94" t="e">
        <f t="shared" si="58"/>
        <v>#DIV/0!</v>
      </c>
      <c r="J74" s="665">
        <f>'Next Year''s Budget - Set Goals'!J84/12</f>
        <v>0</v>
      </c>
      <c r="K74" s="94" t="e">
        <f t="shared" si="59"/>
        <v>#DIV/0!</v>
      </c>
      <c r="L74" s="665">
        <f>'Next Year''s Budget - Set Goals'!L84/12</f>
        <v>0</v>
      </c>
      <c r="M74" s="94" t="e">
        <f t="shared" si="60"/>
        <v>#DIV/0!</v>
      </c>
      <c r="N74" s="665">
        <f>'Next Year''s Budget - Set Goals'!N84/12</f>
        <v>0</v>
      </c>
      <c r="O74" s="94" t="e">
        <f t="shared" si="61"/>
        <v>#DIV/0!</v>
      </c>
      <c r="P74" s="665">
        <f>'Next Year''s Budget - Set Goals'!P84/12</f>
        <v>0</v>
      </c>
      <c r="Q74" s="94" t="e">
        <f t="shared" si="62"/>
        <v>#DIV/0!</v>
      </c>
      <c r="R74" s="665">
        <f>'Next Year''s Budget - Set Goals'!R84/12</f>
        <v>0</v>
      </c>
      <c r="S74" s="94" t="e">
        <f t="shared" si="63"/>
        <v>#DIV/0!</v>
      </c>
      <c r="T74" s="665">
        <f>'Next Year''s Budget - Set Goals'!T84/12</f>
        <v>0</v>
      </c>
      <c r="U74" s="94" t="e">
        <f t="shared" si="64"/>
        <v>#DIV/0!</v>
      </c>
      <c r="V74" s="665">
        <f>'Next Year''s Budget - Set Goals'!V84/12</f>
        <v>0</v>
      </c>
      <c r="W74" s="94" t="e">
        <f t="shared" si="65"/>
        <v>#DIV/0!</v>
      </c>
      <c r="X74" s="665">
        <f>'Next Year''s Budget - Set Goals'!X84/12</f>
        <v>0</v>
      </c>
      <c r="Y74" s="94" t="e">
        <f t="shared" si="66"/>
        <v>#DIV/0!</v>
      </c>
      <c r="Z74" s="665">
        <f>'Next Year''s Budget - Set Goals'!Z84/12</f>
        <v>0</v>
      </c>
      <c r="AA74" s="94" t="e">
        <f t="shared" si="67"/>
        <v>#DIV/0!</v>
      </c>
      <c r="AB74" s="665">
        <f>'Next Year''s Budget - Set Goals'!AB84/12</f>
        <v>0</v>
      </c>
      <c r="AC74" s="94" t="e">
        <f t="shared" si="68"/>
        <v>#DIV/0!</v>
      </c>
      <c r="AD74" s="665">
        <f>'Next Year''s Budget - Set Goals'!AD84/12</f>
        <v>0</v>
      </c>
      <c r="AE74" s="299" t="e">
        <f t="shared" si="69"/>
        <v>#DIV/0!</v>
      </c>
    </row>
    <row r="75" spans="2:31">
      <c r="B75" s="307" t="s">
        <v>381</v>
      </c>
      <c r="C75" s="371" t="s">
        <v>285</v>
      </c>
      <c r="D75" s="226">
        <f t="shared" si="56"/>
        <v>0</v>
      </c>
      <c r="E75" s="89" t="e">
        <f t="shared" si="57"/>
        <v>#DIV/0!</v>
      </c>
      <c r="F75" s="665">
        <f>'Next Year''s Budget - Set Goals'!F85/12</f>
        <v>0</v>
      </c>
      <c r="G75" s="94" t="e">
        <f t="shared" si="58"/>
        <v>#DIV/0!</v>
      </c>
      <c r="H75" s="665">
        <f>'Next Year''s Budget - Set Goals'!H85/12</f>
        <v>0</v>
      </c>
      <c r="I75" s="94" t="e">
        <f t="shared" si="58"/>
        <v>#DIV/0!</v>
      </c>
      <c r="J75" s="665">
        <f>'Next Year''s Budget - Set Goals'!J85/12</f>
        <v>0</v>
      </c>
      <c r="K75" s="94" t="e">
        <f t="shared" si="59"/>
        <v>#DIV/0!</v>
      </c>
      <c r="L75" s="665">
        <f>'Next Year''s Budget - Set Goals'!L85/12</f>
        <v>0</v>
      </c>
      <c r="M75" s="94" t="e">
        <f t="shared" si="60"/>
        <v>#DIV/0!</v>
      </c>
      <c r="N75" s="665">
        <f>'Next Year''s Budget - Set Goals'!N85/12</f>
        <v>0</v>
      </c>
      <c r="O75" s="94" t="e">
        <f t="shared" si="61"/>
        <v>#DIV/0!</v>
      </c>
      <c r="P75" s="665">
        <f>'Next Year''s Budget - Set Goals'!P85/12</f>
        <v>0</v>
      </c>
      <c r="Q75" s="94" t="e">
        <f t="shared" si="62"/>
        <v>#DIV/0!</v>
      </c>
      <c r="R75" s="665">
        <f>'Next Year''s Budget - Set Goals'!R85/12</f>
        <v>0</v>
      </c>
      <c r="S75" s="94" t="e">
        <f t="shared" si="63"/>
        <v>#DIV/0!</v>
      </c>
      <c r="T75" s="665">
        <f>'Next Year''s Budget - Set Goals'!T85/12</f>
        <v>0</v>
      </c>
      <c r="U75" s="94" t="e">
        <f t="shared" si="64"/>
        <v>#DIV/0!</v>
      </c>
      <c r="V75" s="665">
        <f>'Next Year''s Budget - Set Goals'!V85/12</f>
        <v>0</v>
      </c>
      <c r="W75" s="94" t="e">
        <f t="shared" si="65"/>
        <v>#DIV/0!</v>
      </c>
      <c r="X75" s="665">
        <f>'Next Year''s Budget - Set Goals'!X85/12</f>
        <v>0</v>
      </c>
      <c r="Y75" s="94" t="e">
        <f t="shared" si="66"/>
        <v>#DIV/0!</v>
      </c>
      <c r="Z75" s="665">
        <f>'Next Year''s Budget - Set Goals'!Z85/12</f>
        <v>0</v>
      </c>
      <c r="AA75" s="94" t="e">
        <f t="shared" si="67"/>
        <v>#DIV/0!</v>
      </c>
      <c r="AB75" s="665">
        <f>'Next Year''s Budget - Set Goals'!AB85/12</f>
        <v>0</v>
      </c>
      <c r="AC75" s="94" t="e">
        <f t="shared" si="68"/>
        <v>#DIV/0!</v>
      </c>
      <c r="AD75" s="665">
        <f>'Next Year''s Budget - Set Goals'!AD85/12</f>
        <v>0</v>
      </c>
      <c r="AE75" s="299" t="e">
        <f t="shared" si="69"/>
        <v>#DIV/0!</v>
      </c>
    </row>
    <row r="76" spans="2:31">
      <c r="B76" s="307" t="s">
        <v>381</v>
      </c>
      <c r="C76" s="371" t="s">
        <v>286</v>
      </c>
      <c r="D76" s="226">
        <f t="shared" si="56"/>
        <v>0</v>
      </c>
      <c r="E76" s="89" t="e">
        <f t="shared" si="57"/>
        <v>#DIV/0!</v>
      </c>
      <c r="F76" s="665">
        <f>'Next Year''s Budget - Set Goals'!F86/12</f>
        <v>0</v>
      </c>
      <c r="G76" s="94" t="e">
        <f t="shared" si="58"/>
        <v>#DIV/0!</v>
      </c>
      <c r="H76" s="665">
        <f>'Next Year''s Budget - Set Goals'!H86/12</f>
        <v>0</v>
      </c>
      <c r="I76" s="94" t="e">
        <f t="shared" si="58"/>
        <v>#DIV/0!</v>
      </c>
      <c r="J76" s="665">
        <f>'Next Year''s Budget - Set Goals'!J86/12</f>
        <v>0</v>
      </c>
      <c r="K76" s="94" t="e">
        <f t="shared" si="59"/>
        <v>#DIV/0!</v>
      </c>
      <c r="L76" s="665">
        <f>'Next Year''s Budget - Set Goals'!L86/12</f>
        <v>0</v>
      </c>
      <c r="M76" s="94" t="e">
        <f t="shared" si="60"/>
        <v>#DIV/0!</v>
      </c>
      <c r="N76" s="665">
        <f>'Next Year''s Budget - Set Goals'!N86/12</f>
        <v>0</v>
      </c>
      <c r="O76" s="94" t="e">
        <f t="shared" si="61"/>
        <v>#DIV/0!</v>
      </c>
      <c r="P76" s="665">
        <f>'Next Year''s Budget - Set Goals'!P86/12</f>
        <v>0</v>
      </c>
      <c r="Q76" s="94" t="e">
        <f t="shared" si="62"/>
        <v>#DIV/0!</v>
      </c>
      <c r="R76" s="665">
        <f>'Next Year''s Budget - Set Goals'!R86/12</f>
        <v>0</v>
      </c>
      <c r="S76" s="94" t="e">
        <f t="shared" si="63"/>
        <v>#DIV/0!</v>
      </c>
      <c r="T76" s="665">
        <f>'Next Year''s Budget - Set Goals'!T86/12</f>
        <v>0</v>
      </c>
      <c r="U76" s="94" t="e">
        <f t="shared" si="64"/>
        <v>#DIV/0!</v>
      </c>
      <c r="V76" s="665">
        <f>'Next Year''s Budget - Set Goals'!V86/12</f>
        <v>0</v>
      </c>
      <c r="W76" s="94" t="e">
        <f t="shared" si="65"/>
        <v>#DIV/0!</v>
      </c>
      <c r="X76" s="665">
        <f>'Next Year''s Budget - Set Goals'!X86/12</f>
        <v>0</v>
      </c>
      <c r="Y76" s="94" t="e">
        <f t="shared" si="66"/>
        <v>#DIV/0!</v>
      </c>
      <c r="Z76" s="665">
        <f>'Next Year''s Budget - Set Goals'!Z86/12</f>
        <v>0</v>
      </c>
      <c r="AA76" s="94" t="e">
        <f t="shared" si="67"/>
        <v>#DIV/0!</v>
      </c>
      <c r="AB76" s="665">
        <f>'Next Year''s Budget - Set Goals'!AB86/12</f>
        <v>0</v>
      </c>
      <c r="AC76" s="94" t="e">
        <f t="shared" si="68"/>
        <v>#DIV/0!</v>
      </c>
      <c r="AD76" s="665">
        <f>'Next Year''s Budget - Set Goals'!AD86/12</f>
        <v>0</v>
      </c>
      <c r="AE76" s="299" t="e">
        <f t="shared" si="69"/>
        <v>#DIV/0!</v>
      </c>
    </row>
    <row r="77" spans="2:31">
      <c r="B77" s="307"/>
      <c r="C77" s="385" t="s">
        <v>288</v>
      </c>
      <c r="D77" s="248">
        <f>SUM(D63:D76)</f>
        <v>83333.333333333328</v>
      </c>
      <c r="E77" s="96" t="e">
        <f>+D77/$D$7</f>
        <v>#DIV/0!</v>
      </c>
      <c r="F77" s="239">
        <f>SUM(F63:F76)</f>
        <v>83333.333333333328</v>
      </c>
      <c r="G77" s="177" t="e">
        <f t="shared" si="58"/>
        <v>#DIV/0!</v>
      </c>
      <c r="H77" s="239">
        <f>SUM(H63:H76)</f>
        <v>0</v>
      </c>
      <c r="I77" s="177" t="e">
        <f t="shared" si="58"/>
        <v>#DIV/0!</v>
      </c>
      <c r="J77" s="239">
        <f>SUM(J63:J76)</f>
        <v>0</v>
      </c>
      <c r="K77" s="177" t="e">
        <f t="shared" si="59"/>
        <v>#DIV/0!</v>
      </c>
      <c r="L77" s="239">
        <f>SUM(L63:L76)</f>
        <v>0</v>
      </c>
      <c r="M77" s="177" t="e">
        <f t="shared" si="60"/>
        <v>#DIV/0!</v>
      </c>
      <c r="N77" s="239">
        <f>SUM(N63:N76)</f>
        <v>0</v>
      </c>
      <c r="O77" s="177" t="e">
        <f t="shared" si="61"/>
        <v>#DIV/0!</v>
      </c>
      <c r="P77" s="239">
        <f>SUM(P63:P76)</f>
        <v>0</v>
      </c>
      <c r="Q77" s="177" t="e">
        <f t="shared" si="62"/>
        <v>#DIV/0!</v>
      </c>
      <c r="R77" s="239">
        <f>SUM(R63:R76)</f>
        <v>0</v>
      </c>
      <c r="S77" s="177" t="e">
        <f t="shared" si="63"/>
        <v>#DIV/0!</v>
      </c>
      <c r="T77" s="239">
        <f>SUM(T63:T76)</f>
        <v>0</v>
      </c>
      <c r="U77" s="177" t="e">
        <f t="shared" si="64"/>
        <v>#DIV/0!</v>
      </c>
      <c r="V77" s="239">
        <f>SUM(V63:V76)</f>
        <v>0</v>
      </c>
      <c r="W77" s="177" t="e">
        <f t="shared" si="65"/>
        <v>#DIV/0!</v>
      </c>
      <c r="X77" s="239">
        <f>SUM(X63:X76)</f>
        <v>0</v>
      </c>
      <c r="Y77" s="177" t="e">
        <f t="shared" si="66"/>
        <v>#DIV/0!</v>
      </c>
      <c r="Z77" s="239">
        <f>SUM(Z63:Z76)</f>
        <v>0</v>
      </c>
      <c r="AA77" s="177" t="e">
        <f t="shared" si="67"/>
        <v>#DIV/0!</v>
      </c>
      <c r="AB77" s="239">
        <f>SUM(AB63:AB76)</f>
        <v>0</v>
      </c>
      <c r="AC77" s="177" t="e">
        <f t="shared" si="68"/>
        <v>#DIV/0!</v>
      </c>
      <c r="AD77" s="239">
        <f>SUM(AD63:AD76)</f>
        <v>0</v>
      </c>
      <c r="AE77" s="213" t="e">
        <f t="shared" si="69"/>
        <v>#DIV/0!</v>
      </c>
    </row>
    <row r="78" spans="2:31">
      <c r="B78" s="307"/>
      <c r="C78" s="3"/>
      <c r="D78" s="226"/>
      <c r="F78" s="231"/>
      <c r="G78" s="94"/>
      <c r="H78" s="231"/>
      <c r="I78" s="94"/>
      <c r="J78" s="231"/>
      <c r="K78" s="94"/>
      <c r="L78" s="231"/>
      <c r="M78" s="94"/>
      <c r="N78" s="231"/>
      <c r="O78" s="94"/>
      <c r="P78" s="231"/>
      <c r="Q78" s="94"/>
      <c r="R78" s="231"/>
      <c r="S78" s="94"/>
      <c r="T78" s="231"/>
      <c r="U78" s="94"/>
      <c r="V78" s="231"/>
      <c r="W78" s="94"/>
      <c r="X78" s="231"/>
      <c r="Y78" s="94"/>
      <c r="Z78" s="231"/>
      <c r="AA78" s="94"/>
      <c r="AB78" s="231"/>
      <c r="AC78" s="94"/>
      <c r="AD78" s="231"/>
      <c r="AE78" s="299"/>
    </row>
    <row r="79" spans="2:31">
      <c r="B79" s="307"/>
      <c r="C79" s="386" t="s">
        <v>295</v>
      </c>
      <c r="D79" s="226"/>
      <c r="F79" s="231"/>
      <c r="G79" s="94"/>
      <c r="H79" s="231"/>
      <c r="I79" s="94"/>
      <c r="J79" s="231"/>
      <c r="K79" s="94"/>
      <c r="L79" s="231"/>
      <c r="M79" s="94"/>
      <c r="N79" s="231"/>
      <c r="O79" s="94"/>
      <c r="P79" s="231"/>
      <c r="Q79" s="94"/>
      <c r="R79" s="231"/>
      <c r="S79" s="94"/>
      <c r="T79" s="231"/>
      <c r="U79" s="94"/>
      <c r="V79" s="231"/>
      <c r="W79" s="94"/>
      <c r="X79" s="231"/>
      <c r="Y79" s="94"/>
      <c r="Z79" s="231"/>
      <c r="AA79" s="94"/>
      <c r="AB79" s="231"/>
      <c r="AC79" s="94"/>
      <c r="AD79" s="231"/>
      <c r="AE79" s="299"/>
    </row>
    <row r="80" spans="2:31">
      <c r="B80" s="307" t="s">
        <v>381</v>
      </c>
      <c r="C80" s="387" t="s">
        <v>289</v>
      </c>
      <c r="D80" s="226">
        <f t="shared" ref="D80:D85" si="70">+F80+H80+J80+L80+N80+P80+R80+T80+V80+X80+Z80+AB80+AD80</f>
        <v>0</v>
      </c>
      <c r="E80" s="89" t="e">
        <f t="shared" ref="E80:E85" si="71">+D80/$D$7</f>
        <v>#DIV/0!</v>
      </c>
      <c r="F80" s="665">
        <f>'Next Year''s Budget - Set Goals'!F90/12</f>
        <v>0</v>
      </c>
      <c r="G80" s="94" t="e">
        <f t="shared" ref="G80:I86" si="72">+F80/F$7</f>
        <v>#DIV/0!</v>
      </c>
      <c r="H80" s="665">
        <f>'Next Year''s Budget - Set Goals'!H90/12</f>
        <v>0</v>
      </c>
      <c r="I80" s="94" t="e">
        <f t="shared" si="72"/>
        <v>#DIV/0!</v>
      </c>
      <c r="J80" s="665">
        <f>'Next Year''s Budget - Set Goals'!J90/12</f>
        <v>0</v>
      </c>
      <c r="K80" s="94" t="e">
        <f t="shared" ref="K80:K86" si="73">+J80/J$7</f>
        <v>#DIV/0!</v>
      </c>
      <c r="L80" s="665">
        <f>'Next Year''s Budget - Set Goals'!L90/12</f>
        <v>0</v>
      </c>
      <c r="M80" s="94" t="e">
        <f t="shared" ref="M80:M86" si="74">+L80/L$7</f>
        <v>#DIV/0!</v>
      </c>
      <c r="N80" s="665">
        <f>'Next Year''s Budget - Set Goals'!N90/12</f>
        <v>0</v>
      </c>
      <c r="O80" s="94" t="e">
        <f t="shared" ref="O80:O86" si="75">+N80/N$7</f>
        <v>#DIV/0!</v>
      </c>
      <c r="P80" s="665">
        <f>'Next Year''s Budget - Set Goals'!P90/12</f>
        <v>0</v>
      </c>
      <c r="Q80" s="94" t="e">
        <f t="shared" ref="Q80:Q86" si="76">+P80/P$7</f>
        <v>#DIV/0!</v>
      </c>
      <c r="R80" s="665">
        <f>'Next Year''s Budget - Set Goals'!R90/12</f>
        <v>0</v>
      </c>
      <c r="S80" s="94" t="e">
        <f t="shared" ref="S80:S86" si="77">+R80/R$7</f>
        <v>#DIV/0!</v>
      </c>
      <c r="T80" s="665">
        <f>'Next Year''s Budget - Set Goals'!T90/12</f>
        <v>0</v>
      </c>
      <c r="U80" s="94" t="e">
        <f t="shared" ref="U80:U86" si="78">+T80/T$7</f>
        <v>#DIV/0!</v>
      </c>
      <c r="V80" s="665">
        <f>'Next Year''s Budget - Set Goals'!V90/12</f>
        <v>0</v>
      </c>
      <c r="W80" s="94" t="e">
        <f t="shared" ref="W80:W86" si="79">+V80/V$7</f>
        <v>#DIV/0!</v>
      </c>
      <c r="X80" s="665">
        <f>'Next Year''s Budget - Set Goals'!X90/12</f>
        <v>0</v>
      </c>
      <c r="Y80" s="94" t="e">
        <f t="shared" ref="Y80:Y86" si="80">+X80/X$7</f>
        <v>#DIV/0!</v>
      </c>
      <c r="Z80" s="665">
        <f>'Next Year''s Budget - Set Goals'!Z90/12</f>
        <v>0</v>
      </c>
      <c r="AA80" s="94" t="e">
        <f t="shared" ref="AA80:AA86" si="81">+Z80/Z$7</f>
        <v>#DIV/0!</v>
      </c>
      <c r="AB80" s="665">
        <f>'Next Year''s Budget - Set Goals'!AB90/12</f>
        <v>0</v>
      </c>
      <c r="AC80" s="94" t="e">
        <f t="shared" ref="AC80:AC86" si="82">+AB80/AB$7</f>
        <v>#DIV/0!</v>
      </c>
      <c r="AD80" s="665">
        <f>'Next Year''s Budget - Set Goals'!AD90/12</f>
        <v>0</v>
      </c>
      <c r="AE80" s="299" t="e">
        <f t="shared" ref="AE80:AE86" si="83">+AD80/AD$7</f>
        <v>#DIV/0!</v>
      </c>
    </row>
    <row r="81" spans="2:31">
      <c r="B81" s="307" t="s">
        <v>382</v>
      </c>
      <c r="C81" s="371" t="s">
        <v>290</v>
      </c>
      <c r="D81" s="226">
        <f t="shared" si="70"/>
        <v>0</v>
      </c>
      <c r="E81" s="89" t="e">
        <f t="shared" si="71"/>
        <v>#DIV/0!</v>
      </c>
      <c r="F81" s="665">
        <f>'Next Year''s Budget - Set Goals'!F91/12</f>
        <v>0</v>
      </c>
      <c r="G81" s="94" t="e">
        <f t="shared" si="72"/>
        <v>#DIV/0!</v>
      </c>
      <c r="H81" s="665">
        <f>'Next Year''s Budget - Set Goals'!H91/12</f>
        <v>0</v>
      </c>
      <c r="I81" s="94" t="e">
        <f t="shared" si="72"/>
        <v>#DIV/0!</v>
      </c>
      <c r="J81" s="665">
        <f>'Next Year''s Budget - Set Goals'!J91/12</f>
        <v>0</v>
      </c>
      <c r="K81" s="94" t="e">
        <f t="shared" si="73"/>
        <v>#DIV/0!</v>
      </c>
      <c r="L81" s="665">
        <f>'Next Year''s Budget - Set Goals'!L91/12</f>
        <v>0</v>
      </c>
      <c r="M81" s="94" t="e">
        <f t="shared" si="74"/>
        <v>#DIV/0!</v>
      </c>
      <c r="N81" s="665">
        <f>'Next Year''s Budget - Set Goals'!N91/12</f>
        <v>0</v>
      </c>
      <c r="O81" s="94" t="e">
        <f t="shared" si="75"/>
        <v>#DIV/0!</v>
      </c>
      <c r="P81" s="665">
        <f>'Next Year''s Budget - Set Goals'!P91/12</f>
        <v>0</v>
      </c>
      <c r="Q81" s="94" t="e">
        <f t="shared" si="76"/>
        <v>#DIV/0!</v>
      </c>
      <c r="R81" s="665">
        <f>'Next Year''s Budget - Set Goals'!R91/12</f>
        <v>0</v>
      </c>
      <c r="S81" s="94" t="e">
        <f t="shared" si="77"/>
        <v>#DIV/0!</v>
      </c>
      <c r="T81" s="665">
        <f>'Next Year''s Budget - Set Goals'!T91/12</f>
        <v>0</v>
      </c>
      <c r="U81" s="94" t="e">
        <f t="shared" si="78"/>
        <v>#DIV/0!</v>
      </c>
      <c r="V81" s="665">
        <f>'Next Year''s Budget - Set Goals'!V91/12</f>
        <v>0</v>
      </c>
      <c r="W81" s="94" t="e">
        <f t="shared" si="79"/>
        <v>#DIV/0!</v>
      </c>
      <c r="X81" s="665">
        <f>'Next Year''s Budget - Set Goals'!X91/12</f>
        <v>0</v>
      </c>
      <c r="Y81" s="94" t="e">
        <f t="shared" si="80"/>
        <v>#DIV/0!</v>
      </c>
      <c r="Z81" s="665">
        <f>'Next Year''s Budget - Set Goals'!Z91/12</f>
        <v>0</v>
      </c>
      <c r="AA81" s="94" t="e">
        <f t="shared" si="81"/>
        <v>#DIV/0!</v>
      </c>
      <c r="AB81" s="665">
        <f>'Next Year''s Budget - Set Goals'!AB91/12</f>
        <v>0</v>
      </c>
      <c r="AC81" s="94" t="e">
        <f t="shared" si="82"/>
        <v>#DIV/0!</v>
      </c>
      <c r="AD81" s="665">
        <f>'Next Year''s Budget - Set Goals'!AD91/12</f>
        <v>0</v>
      </c>
      <c r="AE81" s="299" t="e">
        <f t="shared" si="83"/>
        <v>#DIV/0!</v>
      </c>
    </row>
    <row r="82" spans="2:31">
      <c r="B82" s="307" t="s">
        <v>382</v>
      </c>
      <c r="C82" s="371" t="s">
        <v>291</v>
      </c>
      <c r="D82" s="226">
        <f t="shared" si="70"/>
        <v>0</v>
      </c>
      <c r="E82" s="89" t="e">
        <f t="shared" si="71"/>
        <v>#DIV/0!</v>
      </c>
      <c r="F82" s="665">
        <f>'Next Year''s Budget - Set Goals'!F92/12</f>
        <v>0</v>
      </c>
      <c r="G82" s="94" t="e">
        <f t="shared" si="72"/>
        <v>#DIV/0!</v>
      </c>
      <c r="H82" s="665">
        <f>'Next Year''s Budget - Set Goals'!H92/12</f>
        <v>0</v>
      </c>
      <c r="I82" s="94" t="e">
        <f t="shared" si="72"/>
        <v>#DIV/0!</v>
      </c>
      <c r="J82" s="665">
        <f>'Next Year''s Budget - Set Goals'!J92/12</f>
        <v>0</v>
      </c>
      <c r="K82" s="94" t="e">
        <f t="shared" si="73"/>
        <v>#DIV/0!</v>
      </c>
      <c r="L82" s="665">
        <f>'Next Year''s Budget - Set Goals'!L92/12</f>
        <v>0</v>
      </c>
      <c r="M82" s="94" t="e">
        <f t="shared" si="74"/>
        <v>#DIV/0!</v>
      </c>
      <c r="N82" s="665">
        <f>'Next Year''s Budget - Set Goals'!N92/12</f>
        <v>0</v>
      </c>
      <c r="O82" s="94" t="e">
        <f t="shared" si="75"/>
        <v>#DIV/0!</v>
      </c>
      <c r="P82" s="665">
        <f>'Next Year''s Budget - Set Goals'!P92/12</f>
        <v>0</v>
      </c>
      <c r="Q82" s="94" t="e">
        <f t="shared" si="76"/>
        <v>#DIV/0!</v>
      </c>
      <c r="R82" s="665">
        <f>'Next Year''s Budget - Set Goals'!R92/12</f>
        <v>0</v>
      </c>
      <c r="S82" s="94" t="e">
        <f t="shared" si="77"/>
        <v>#DIV/0!</v>
      </c>
      <c r="T82" s="665">
        <f>'Next Year''s Budget - Set Goals'!T92/12</f>
        <v>0</v>
      </c>
      <c r="U82" s="94" t="e">
        <f t="shared" si="78"/>
        <v>#DIV/0!</v>
      </c>
      <c r="V82" s="665">
        <f>'Next Year''s Budget - Set Goals'!V92/12</f>
        <v>0</v>
      </c>
      <c r="W82" s="94" t="e">
        <f t="shared" si="79"/>
        <v>#DIV/0!</v>
      </c>
      <c r="X82" s="665">
        <f>'Next Year''s Budget - Set Goals'!X92/12</f>
        <v>0</v>
      </c>
      <c r="Y82" s="94" t="e">
        <f t="shared" si="80"/>
        <v>#DIV/0!</v>
      </c>
      <c r="Z82" s="665">
        <f>'Next Year''s Budget - Set Goals'!Z92/12</f>
        <v>0</v>
      </c>
      <c r="AA82" s="94" t="e">
        <f t="shared" si="81"/>
        <v>#DIV/0!</v>
      </c>
      <c r="AB82" s="665">
        <f>'Next Year''s Budget - Set Goals'!AB92/12</f>
        <v>0</v>
      </c>
      <c r="AC82" s="94" t="e">
        <f t="shared" si="82"/>
        <v>#DIV/0!</v>
      </c>
      <c r="AD82" s="665">
        <f>'Next Year''s Budget - Set Goals'!AD92/12</f>
        <v>0</v>
      </c>
      <c r="AE82" s="299" t="e">
        <f t="shared" si="83"/>
        <v>#DIV/0!</v>
      </c>
    </row>
    <row r="83" spans="2:31">
      <c r="B83" s="307" t="s">
        <v>382</v>
      </c>
      <c r="C83" s="371" t="s">
        <v>292</v>
      </c>
      <c r="D83" s="226">
        <f t="shared" si="70"/>
        <v>0</v>
      </c>
      <c r="E83" s="89" t="e">
        <f t="shared" si="71"/>
        <v>#DIV/0!</v>
      </c>
      <c r="F83" s="665">
        <f>'Next Year''s Budget - Set Goals'!F93/12</f>
        <v>0</v>
      </c>
      <c r="G83" s="94" t="e">
        <f t="shared" si="72"/>
        <v>#DIV/0!</v>
      </c>
      <c r="H83" s="665">
        <f>'Next Year''s Budget - Set Goals'!H93/12</f>
        <v>0</v>
      </c>
      <c r="I83" s="94" t="e">
        <f t="shared" si="72"/>
        <v>#DIV/0!</v>
      </c>
      <c r="J83" s="665">
        <f>'Next Year''s Budget - Set Goals'!J93/12</f>
        <v>0</v>
      </c>
      <c r="K83" s="94" t="e">
        <f t="shared" si="73"/>
        <v>#DIV/0!</v>
      </c>
      <c r="L83" s="665">
        <f>'Next Year''s Budget - Set Goals'!L93/12</f>
        <v>0</v>
      </c>
      <c r="M83" s="94" t="e">
        <f t="shared" si="74"/>
        <v>#DIV/0!</v>
      </c>
      <c r="N83" s="665">
        <f>'Next Year''s Budget - Set Goals'!N93/12</f>
        <v>0</v>
      </c>
      <c r="O83" s="94" t="e">
        <f t="shared" si="75"/>
        <v>#DIV/0!</v>
      </c>
      <c r="P83" s="665">
        <f>'Next Year''s Budget - Set Goals'!P93/12</f>
        <v>0</v>
      </c>
      <c r="Q83" s="94" t="e">
        <f t="shared" si="76"/>
        <v>#DIV/0!</v>
      </c>
      <c r="R83" s="665">
        <f>'Next Year''s Budget - Set Goals'!R93/12</f>
        <v>0</v>
      </c>
      <c r="S83" s="94" t="e">
        <f t="shared" si="77"/>
        <v>#DIV/0!</v>
      </c>
      <c r="T83" s="665">
        <f>'Next Year''s Budget - Set Goals'!T93/12</f>
        <v>0</v>
      </c>
      <c r="U83" s="94" t="e">
        <f t="shared" si="78"/>
        <v>#DIV/0!</v>
      </c>
      <c r="V83" s="665">
        <f>'Next Year''s Budget - Set Goals'!V93/12</f>
        <v>0</v>
      </c>
      <c r="W83" s="94" t="e">
        <f t="shared" si="79"/>
        <v>#DIV/0!</v>
      </c>
      <c r="X83" s="665">
        <f>'Next Year''s Budget - Set Goals'!X93/12</f>
        <v>0</v>
      </c>
      <c r="Y83" s="94" t="e">
        <f t="shared" si="80"/>
        <v>#DIV/0!</v>
      </c>
      <c r="Z83" s="665">
        <f>'Next Year''s Budget - Set Goals'!Z93/12</f>
        <v>0</v>
      </c>
      <c r="AA83" s="94" t="e">
        <f t="shared" si="81"/>
        <v>#DIV/0!</v>
      </c>
      <c r="AB83" s="665">
        <f>'Next Year''s Budget - Set Goals'!AB93/12</f>
        <v>0</v>
      </c>
      <c r="AC83" s="94" t="e">
        <f t="shared" si="82"/>
        <v>#DIV/0!</v>
      </c>
      <c r="AD83" s="665">
        <f>'Next Year''s Budget - Set Goals'!AD93/12</f>
        <v>0</v>
      </c>
      <c r="AE83" s="299" t="e">
        <f t="shared" si="83"/>
        <v>#DIV/0!</v>
      </c>
    </row>
    <row r="84" spans="2:31">
      <c r="B84" s="307" t="s">
        <v>381</v>
      </c>
      <c r="C84" s="371" t="s">
        <v>293</v>
      </c>
      <c r="D84" s="226">
        <f t="shared" si="70"/>
        <v>0</v>
      </c>
      <c r="E84" s="89" t="e">
        <f t="shared" si="71"/>
        <v>#DIV/0!</v>
      </c>
      <c r="F84" s="665">
        <f>'Next Year''s Budget - Set Goals'!F94/12</f>
        <v>0</v>
      </c>
      <c r="G84" s="94" t="e">
        <f t="shared" si="72"/>
        <v>#DIV/0!</v>
      </c>
      <c r="H84" s="665">
        <f>'Next Year''s Budget - Set Goals'!H94/12</f>
        <v>0</v>
      </c>
      <c r="I84" s="94" t="e">
        <f t="shared" si="72"/>
        <v>#DIV/0!</v>
      </c>
      <c r="J84" s="665">
        <f>'Next Year''s Budget - Set Goals'!J94/12</f>
        <v>0</v>
      </c>
      <c r="K84" s="94" t="e">
        <f t="shared" si="73"/>
        <v>#DIV/0!</v>
      </c>
      <c r="L84" s="665">
        <f>'Next Year''s Budget - Set Goals'!L94/12</f>
        <v>0</v>
      </c>
      <c r="M84" s="94" t="e">
        <f t="shared" si="74"/>
        <v>#DIV/0!</v>
      </c>
      <c r="N84" s="665">
        <f>'Next Year''s Budget - Set Goals'!N94/12</f>
        <v>0</v>
      </c>
      <c r="O84" s="94" t="e">
        <f t="shared" si="75"/>
        <v>#DIV/0!</v>
      </c>
      <c r="P84" s="665">
        <f>'Next Year''s Budget - Set Goals'!P94/12</f>
        <v>0</v>
      </c>
      <c r="Q84" s="94" t="e">
        <f t="shared" si="76"/>
        <v>#DIV/0!</v>
      </c>
      <c r="R84" s="665">
        <f>'Next Year''s Budget - Set Goals'!R94/12</f>
        <v>0</v>
      </c>
      <c r="S84" s="94" t="e">
        <f t="shared" si="77"/>
        <v>#DIV/0!</v>
      </c>
      <c r="T84" s="665">
        <f>'Next Year''s Budget - Set Goals'!T94/12</f>
        <v>0</v>
      </c>
      <c r="U84" s="94" t="e">
        <f t="shared" si="78"/>
        <v>#DIV/0!</v>
      </c>
      <c r="V84" s="665">
        <f>'Next Year''s Budget - Set Goals'!V94/12</f>
        <v>0</v>
      </c>
      <c r="W84" s="94" t="e">
        <f t="shared" si="79"/>
        <v>#DIV/0!</v>
      </c>
      <c r="X84" s="665">
        <f>'Next Year''s Budget - Set Goals'!X94/12</f>
        <v>0</v>
      </c>
      <c r="Y84" s="94" t="e">
        <f t="shared" si="80"/>
        <v>#DIV/0!</v>
      </c>
      <c r="Z84" s="665">
        <f>'Next Year''s Budget - Set Goals'!Z94/12</f>
        <v>0</v>
      </c>
      <c r="AA84" s="94" t="e">
        <f t="shared" si="81"/>
        <v>#DIV/0!</v>
      </c>
      <c r="AB84" s="665">
        <f>'Next Year''s Budget - Set Goals'!AB94/12</f>
        <v>0</v>
      </c>
      <c r="AC84" s="94" t="e">
        <f t="shared" si="82"/>
        <v>#DIV/0!</v>
      </c>
      <c r="AD84" s="665">
        <f>'Next Year''s Budget - Set Goals'!AD94/12</f>
        <v>0</v>
      </c>
      <c r="AE84" s="299" t="e">
        <f t="shared" si="83"/>
        <v>#DIV/0!</v>
      </c>
    </row>
    <row r="85" spans="2:31">
      <c r="B85" s="307" t="s">
        <v>381</v>
      </c>
      <c r="C85" s="371" t="s">
        <v>294</v>
      </c>
      <c r="D85" s="226">
        <f t="shared" si="70"/>
        <v>0</v>
      </c>
      <c r="E85" s="89" t="e">
        <f t="shared" si="71"/>
        <v>#DIV/0!</v>
      </c>
      <c r="F85" s="665">
        <f>'Next Year''s Budget - Set Goals'!F95/12</f>
        <v>0</v>
      </c>
      <c r="G85" s="94" t="e">
        <f t="shared" si="72"/>
        <v>#DIV/0!</v>
      </c>
      <c r="H85" s="665">
        <f>'Next Year''s Budget - Set Goals'!H95/12</f>
        <v>0</v>
      </c>
      <c r="I85" s="94" t="e">
        <f t="shared" si="72"/>
        <v>#DIV/0!</v>
      </c>
      <c r="J85" s="665">
        <f>'Next Year''s Budget - Set Goals'!J95/12</f>
        <v>0</v>
      </c>
      <c r="K85" s="94" t="e">
        <f t="shared" si="73"/>
        <v>#DIV/0!</v>
      </c>
      <c r="L85" s="665">
        <f>'Next Year''s Budget - Set Goals'!L95/12</f>
        <v>0</v>
      </c>
      <c r="M85" s="94" t="e">
        <f t="shared" si="74"/>
        <v>#DIV/0!</v>
      </c>
      <c r="N85" s="665">
        <f>'Next Year''s Budget - Set Goals'!N95/12</f>
        <v>0</v>
      </c>
      <c r="O85" s="94" t="e">
        <f t="shared" si="75"/>
        <v>#DIV/0!</v>
      </c>
      <c r="P85" s="665">
        <f>'Next Year''s Budget - Set Goals'!P95/12</f>
        <v>0</v>
      </c>
      <c r="Q85" s="94" t="e">
        <f t="shared" si="76"/>
        <v>#DIV/0!</v>
      </c>
      <c r="R85" s="665">
        <f>'Next Year''s Budget - Set Goals'!R95/12</f>
        <v>0</v>
      </c>
      <c r="S85" s="94" t="e">
        <f t="shared" si="77"/>
        <v>#DIV/0!</v>
      </c>
      <c r="T85" s="665">
        <f>'Next Year''s Budget - Set Goals'!T95/12</f>
        <v>0</v>
      </c>
      <c r="U85" s="94" t="e">
        <f t="shared" si="78"/>
        <v>#DIV/0!</v>
      </c>
      <c r="V85" s="665">
        <f>'Next Year''s Budget - Set Goals'!V95/12</f>
        <v>0</v>
      </c>
      <c r="W85" s="94" t="e">
        <f t="shared" si="79"/>
        <v>#DIV/0!</v>
      </c>
      <c r="X85" s="665">
        <f>'Next Year''s Budget - Set Goals'!X95/12</f>
        <v>0</v>
      </c>
      <c r="Y85" s="94" t="e">
        <f t="shared" si="80"/>
        <v>#DIV/0!</v>
      </c>
      <c r="Z85" s="665">
        <f>'Next Year''s Budget - Set Goals'!Z95/12</f>
        <v>0</v>
      </c>
      <c r="AA85" s="94" t="e">
        <f t="shared" si="81"/>
        <v>#DIV/0!</v>
      </c>
      <c r="AB85" s="665">
        <f>'Next Year''s Budget - Set Goals'!AB95/12</f>
        <v>0</v>
      </c>
      <c r="AC85" s="94" t="e">
        <f t="shared" si="82"/>
        <v>#DIV/0!</v>
      </c>
      <c r="AD85" s="665">
        <f>'Next Year''s Budget - Set Goals'!AD95/12</f>
        <v>0</v>
      </c>
      <c r="AE85" s="299" t="e">
        <f t="shared" si="83"/>
        <v>#DIV/0!</v>
      </c>
    </row>
    <row r="86" spans="2:31">
      <c r="B86" s="307"/>
      <c r="C86" s="385" t="s">
        <v>296</v>
      </c>
      <c r="D86" s="248">
        <f>SUM(D80:D85)</f>
        <v>0</v>
      </c>
      <c r="E86" s="96" t="e">
        <f>+D86/$D$7</f>
        <v>#DIV/0!</v>
      </c>
      <c r="F86" s="239">
        <f>SUM(F80:F85)</f>
        <v>0</v>
      </c>
      <c r="G86" s="177" t="e">
        <f t="shared" si="72"/>
        <v>#DIV/0!</v>
      </c>
      <c r="H86" s="239">
        <f>SUM(H80:H85)</f>
        <v>0</v>
      </c>
      <c r="I86" s="177" t="e">
        <f t="shared" si="72"/>
        <v>#DIV/0!</v>
      </c>
      <c r="J86" s="239">
        <f>SUM(J80:J85)</f>
        <v>0</v>
      </c>
      <c r="K86" s="177" t="e">
        <f t="shared" si="73"/>
        <v>#DIV/0!</v>
      </c>
      <c r="L86" s="239">
        <f>SUM(L80:L85)</f>
        <v>0</v>
      </c>
      <c r="M86" s="177" t="e">
        <f t="shared" si="74"/>
        <v>#DIV/0!</v>
      </c>
      <c r="N86" s="239">
        <f>SUM(N80:N85)</f>
        <v>0</v>
      </c>
      <c r="O86" s="177" t="e">
        <f t="shared" si="75"/>
        <v>#DIV/0!</v>
      </c>
      <c r="P86" s="239">
        <f>SUM(P80:P85)</f>
        <v>0</v>
      </c>
      <c r="Q86" s="177" t="e">
        <f t="shared" si="76"/>
        <v>#DIV/0!</v>
      </c>
      <c r="R86" s="239">
        <f>SUM(R80:R85)</f>
        <v>0</v>
      </c>
      <c r="S86" s="177" t="e">
        <f t="shared" si="77"/>
        <v>#DIV/0!</v>
      </c>
      <c r="T86" s="239">
        <f>SUM(T80:T85)</f>
        <v>0</v>
      </c>
      <c r="U86" s="177" t="e">
        <f t="shared" si="78"/>
        <v>#DIV/0!</v>
      </c>
      <c r="V86" s="239">
        <f>SUM(V80:V85)</f>
        <v>0</v>
      </c>
      <c r="W86" s="177" t="e">
        <f t="shared" si="79"/>
        <v>#DIV/0!</v>
      </c>
      <c r="X86" s="239">
        <f>SUM(X80:X85)</f>
        <v>0</v>
      </c>
      <c r="Y86" s="177" t="e">
        <f t="shared" si="80"/>
        <v>#DIV/0!</v>
      </c>
      <c r="Z86" s="239">
        <f>SUM(Z80:Z85)</f>
        <v>0</v>
      </c>
      <c r="AA86" s="177" t="e">
        <f t="shared" si="81"/>
        <v>#DIV/0!</v>
      </c>
      <c r="AB86" s="239">
        <f>SUM(AB80:AB85)</f>
        <v>0</v>
      </c>
      <c r="AC86" s="177" t="e">
        <f t="shared" si="82"/>
        <v>#DIV/0!</v>
      </c>
      <c r="AD86" s="239">
        <f>SUM(AD80:AD85)</f>
        <v>0</v>
      </c>
      <c r="AE86" s="213" t="e">
        <f t="shared" si="83"/>
        <v>#DIV/0!</v>
      </c>
    </row>
    <row r="87" spans="2:31">
      <c r="B87" s="307"/>
      <c r="C87" s="3"/>
      <c r="D87" s="226"/>
      <c r="F87" s="231"/>
      <c r="G87" s="94"/>
      <c r="H87" s="231"/>
      <c r="I87" s="94"/>
      <c r="J87" s="231"/>
      <c r="K87" s="94"/>
      <c r="L87" s="231"/>
      <c r="M87" s="94"/>
      <c r="N87" s="231"/>
      <c r="O87" s="94"/>
      <c r="P87" s="231"/>
      <c r="Q87" s="94"/>
      <c r="R87" s="231"/>
      <c r="S87" s="94"/>
      <c r="T87" s="231"/>
      <c r="U87" s="94"/>
      <c r="V87" s="231"/>
      <c r="W87" s="94"/>
      <c r="X87" s="231"/>
      <c r="Y87" s="94"/>
      <c r="Z87" s="231"/>
      <c r="AA87" s="94"/>
      <c r="AB87" s="231"/>
      <c r="AC87" s="94"/>
      <c r="AD87" s="231"/>
      <c r="AE87" s="299"/>
    </row>
    <row r="88" spans="2:31">
      <c r="B88" s="307"/>
      <c r="C88" s="386" t="s">
        <v>297</v>
      </c>
      <c r="D88" s="226"/>
      <c r="F88" s="231"/>
      <c r="G88" s="94"/>
      <c r="H88" s="231"/>
      <c r="I88" s="94"/>
      <c r="J88" s="231"/>
      <c r="K88" s="94"/>
      <c r="L88" s="231"/>
      <c r="M88" s="94"/>
      <c r="N88" s="231"/>
      <c r="O88" s="94"/>
      <c r="P88" s="231"/>
      <c r="Q88" s="94"/>
      <c r="R88" s="231"/>
      <c r="S88" s="94"/>
      <c r="T88" s="231"/>
      <c r="U88" s="94"/>
      <c r="V88" s="231"/>
      <c r="W88" s="94"/>
      <c r="X88" s="231"/>
      <c r="Y88" s="94"/>
      <c r="Z88" s="231"/>
      <c r="AA88" s="94"/>
      <c r="AB88" s="231"/>
      <c r="AC88" s="94"/>
      <c r="AD88" s="231"/>
      <c r="AE88" s="299"/>
    </row>
    <row r="89" spans="2:31">
      <c r="B89" s="307" t="s">
        <v>382</v>
      </c>
      <c r="C89" s="371" t="s">
        <v>298</v>
      </c>
      <c r="D89" s="226">
        <f t="shared" ref="D89:D111" si="84">+F89+H89+J89+L89+N89+P89+R89+T89+V89+X89+Z89+AB89+AD89</f>
        <v>0</v>
      </c>
      <c r="E89" s="89" t="e">
        <f t="shared" ref="E89:E111" si="85">+D89/$D$7</f>
        <v>#DIV/0!</v>
      </c>
      <c r="F89" s="665">
        <f>'Next Year''s Budget - Set Goals'!F99/12</f>
        <v>0</v>
      </c>
      <c r="G89" s="94" t="e">
        <f t="shared" ref="G89:I104" si="86">+F89/F$7</f>
        <v>#DIV/0!</v>
      </c>
      <c r="H89" s="665">
        <f>'Next Year''s Budget - Set Goals'!H99/12</f>
        <v>0</v>
      </c>
      <c r="I89" s="94" t="e">
        <f t="shared" si="86"/>
        <v>#DIV/0!</v>
      </c>
      <c r="J89" s="665">
        <f>'Next Year''s Budget - Set Goals'!J99/12</f>
        <v>0</v>
      </c>
      <c r="K89" s="94" t="e">
        <f t="shared" ref="K89:K111" si="87">+J89/J$7</f>
        <v>#DIV/0!</v>
      </c>
      <c r="L89" s="665">
        <f>'Next Year''s Budget - Set Goals'!L99/12</f>
        <v>0</v>
      </c>
      <c r="M89" s="94" t="e">
        <f t="shared" ref="M89:M111" si="88">+L89/L$7</f>
        <v>#DIV/0!</v>
      </c>
      <c r="N89" s="665">
        <f>'Next Year''s Budget - Set Goals'!N99/12</f>
        <v>0</v>
      </c>
      <c r="O89" s="94" t="e">
        <f t="shared" ref="O89:O111" si="89">+N89/N$7</f>
        <v>#DIV/0!</v>
      </c>
      <c r="P89" s="665">
        <f>'Next Year''s Budget - Set Goals'!P99/12</f>
        <v>0</v>
      </c>
      <c r="Q89" s="94" t="e">
        <f t="shared" ref="Q89:Q111" si="90">+P89/P$7</f>
        <v>#DIV/0!</v>
      </c>
      <c r="R89" s="665">
        <f>'Next Year''s Budget - Set Goals'!R99/12</f>
        <v>0</v>
      </c>
      <c r="S89" s="94" t="e">
        <f t="shared" ref="S89:S111" si="91">+R89/R$7</f>
        <v>#DIV/0!</v>
      </c>
      <c r="T89" s="665">
        <f>'Next Year''s Budget - Set Goals'!T99/12</f>
        <v>0</v>
      </c>
      <c r="U89" s="94" t="e">
        <f t="shared" ref="U89:U111" si="92">+T89/T$7</f>
        <v>#DIV/0!</v>
      </c>
      <c r="V89" s="665">
        <f>'Next Year''s Budget - Set Goals'!V99/12</f>
        <v>0</v>
      </c>
      <c r="W89" s="94" t="e">
        <f t="shared" ref="W89:W111" si="93">+V89/V$7</f>
        <v>#DIV/0!</v>
      </c>
      <c r="X89" s="665">
        <f>'Next Year''s Budget - Set Goals'!X99/12</f>
        <v>0</v>
      </c>
      <c r="Y89" s="94" t="e">
        <f t="shared" ref="Y89:Y111" si="94">+X89/X$7</f>
        <v>#DIV/0!</v>
      </c>
      <c r="Z89" s="665">
        <f>'Next Year''s Budget - Set Goals'!Z99/12</f>
        <v>0</v>
      </c>
      <c r="AA89" s="94" t="e">
        <f t="shared" ref="AA89:AA111" si="95">+Z89/Z$7</f>
        <v>#DIV/0!</v>
      </c>
      <c r="AB89" s="665">
        <f>'Next Year''s Budget - Set Goals'!AB99/12</f>
        <v>0</v>
      </c>
      <c r="AC89" s="94" t="e">
        <f t="shared" ref="AC89:AC111" si="96">+AB89/AB$7</f>
        <v>#DIV/0!</v>
      </c>
      <c r="AD89" s="665">
        <f>'Next Year''s Budget - Set Goals'!AD99/12</f>
        <v>0</v>
      </c>
      <c r="AE89" s="299" t="e">
        <f t="shared" ref="AE89:AE111" si="97">+AD89/AD$7</f>
        <v>#DIV/0!</v>
      </c>
    </row>
    <row r="90" spans="2:31">
      <c r="B90" s="307" t="s">
        <v>382</v>
      </c>
      <c r="C90" s="371" t="s">
        <v>299</v>
      </c>
      <c r="D90" s="226">
        <f t="shared" si="84"/>
        <v>0</v>
      </c>
      <c r="E90" s="89" t="e">
        <f t="shared" si="85"/>
        <v>#DIV/0!</v>
      </c>
      <c r="F90" s="665">
        <f>'Next Year''s Budget - Set Goals'!F100/12</f>
        <v>0</v>
      </c>
      <c r="G90" s="94" t="e">
        <f t="shared" si="86"/>
        <v>#DIV/0!</v>
      </c>
      <c r="H90" s="665">
        <f>'Next Year''s Budget - Set Goals'!H100/12</f>
        <v>0</v>
      </c>
      <c r="I90" s="94" t="e">
        <f t="shared" si="86"/>
        <v>#DIV/0!</v>
      </c>
      <c r="J90" s="665">
        <f>'Next Year''s Budget - Set Goals'!J100/12</f>
        <v>0</v>
      </c>
      <c r="K90" s="94" t="e">
        <f t="shared" si="87"/>
        <v>#DIV/0!</v>
      </c>
      <c r="L90" s="665">
        <f>'Next Year''s Budget - Set Goals'!L100/12</f>
        <v>0</v>
      </c>
      <c r="M90" s="94" t="e">
        <f t="shared" si="88"/>
        <v>#DIV/0!</v>
      </c>
      <c r="N90" s="665">
        <f>'Next Year''s Budget - Set Goals'!N100/12</f>
        <v>0</v>
      </c>
      <c r="O90" s="94" t="e">
        <f t="shared" si="89"/>
        <v>#DIV/0!</v>
      </c>
      <c r="P90" s="665">
        <f>'Next Year''s Budget - Set Goals'!P100/12</f>
        <v>0</v>
      </c>
      <c r="Q90" s="94" t="e">
        <f t="shared" si="90"/>
        <v>#DIV/0!</v>
      </c>
      <c r="R90" s="665">
        <f>'Next Year''s Budget - Set Goals'!R100/12</f>
        <v>0</v>
      </c>
      <c r="S90" s="94" t="e">
        <f t="shared" si="91"/>
        <v>#DIV/0!</v>
      </c>
      <c r="T90" s="665">
        <f>'Next Year''s Budget - Set Goals'!T100/12</f>
        <v>0</v>
      </c>
      <c r="U90" s="94" t="e">
        <f t="shared" si="92"/>
        <v>#DIV/0!</v>
      </c>
      <c r="V90" s="665">
        <f>'Next Year''s Budget - Set Goals'!V100/12</f>
        <v>0</v>
      </c>
      <c r="W90" s="94" t="e">
        <f t="shared" si="93"/>
        <v>#DIV/0!</v>
      </c>
      <c r="X90" s="665">
        <f>'Next Year''s Budget - Set Goals'!X100/12</f>
        <v>0</v>
      </c>
      <c r="Y90" s="94" t="e">
        <f t="shared" si="94"/>
        <v>#DIV/0!</v>
      </c>
      <c r="Z90" s="665">
        <f>'Next Year''s Budget - Set Goals'!Z100/12</f>
        <v>0</v>
      </c>
      <c r="AA90" s="94" t="e">
        <f t="shared" si="95"/>
        <v>#DIV/0!</v>
      </c>
      <c r="AB90" s="665">
        <f>'Next Year''s Budget - Set Goals'!AB100/12</f>
        <v>0</v>
      </c>
      <c r="AC90" s="94" t="e">
        <f t="shared" si="96"/>
        <v>#DIV/0!</v>
      </c>
      <c r="AD90" s="665">
        <f>'Next Year''s Budget - Set Goals'!AD100/12</f>
        <v>0</v>
      </c>
      <c r="AE90" s="299" t="e">
        <f t="shared" si="97"/>
        <v>#DIV/0!</v>
      </c>
    </row>
    <row r="91" spans="2:31">
      <c r="B91" s="307" t="s">
        <v>381</v>
      </c>
      <c r="C91" s="371" t="s">
        <v>300</v>
      </c>
      <c r="D91" s="226">
        <f t="shared" si="84"/>
        <v>0</v>
      </c>
      <c r="E91" s="89" t="e">
        <f t="shared" si="85"/>
        <v>#DIV/0!</v>
      </c>
      <c r="F91" s="665">
        <f>'Next Year''s Budget - Set Goals'!F101/12</f>
        <v>0</v>
      </c>
      <c r="G91" s="94" t="e">
        <f t="shared" si="86"/>
        <v>#DIV/0!</v>
      </c>
      <c r="H91" s="665">
        <f>'Next Year''s Budget - Set Goals'!H101/12</f>
        <v>0</v>
      </c>
      <c r="I91" s="94" t="e">
        <f t="shared" si="86"/>
        <v>#DIV/0!</v>
      </c>
      <c r="J91" s="665">
        <f>'Next Year''s Budget - Set Goals'!J101/12</f>
        <v>0</v>
      </c>
      <c r="K91" s="94" t="e">
        <f t="shared" si="87"/>
        <v>#DIV/0!</v>
      </c>
      <c r="L91" s="665">
        <f>'Next Year''s Budget - Set Goals'!L101/12</f>
        <v>0</v>
      </c>
      <c r="M91" s="94" t="e">
        <f t="shared" si="88"/>
        <v>#DIV/0!</v>
      </c>
      <c r="N91" s="665">
        <f>'Next Year''s Budget - Set Goals'!N101/12</f>
        <v>0</v>
      </c>
      <c r="O91" s="94" t="e">
        <f t="shared" si="89"/>
        <v>#DIV/0!</v>
      </c>
      <c r="P91" s="665">
        <f>'Next Year''s Budget - Set Goals'!P101/12</f>
        <v>0</v>
      </c>
      <c r="Q91" s="94" t="e">
        <f t="shared" si="90"/>
        <v>#DIV/0!</v>
      </c>
      <c r="R91" s="665">
        <f>'Next Year''s Budget - Set Goals'!R101/12</f>
        <v>0</v>
      </c>
      <c r="S91" s="94" t="e">
        <f t="shared" si="91"/>
        <v>#DIV/0!</v>
      </c>
      <c r="T91" s="665">
        <f>'Next Year''s Budget - Set Goals'!T101/12</f>
        <v>0</v>
      </c>
      <c r="U91" s="94" t="e">
        <f t="shared" si="92"/>
        <v>#DIV/0!</v>
      </c>
      <c r="V91" s="665">
        <f>'Next Year''s Budget - Set Goals'!V101/12</f>
        <v>0</v>
      </c>
      <c r="W91" s="94" t="e">
        <f t="shared" si="93"/>
        <v>#DIV/0!</v>
      </c>
      <c r="X91" s="665">
        <f>'Next Year''s Budget - Set Goals'!X101/12</f>
        <v>0</v>
      </c>
      <c r="Y91" s="94" t="e">
        <f t="shared" si="94"/>
        <v>#DIV/0!</v>
      </c>
      <c r="Z91" s="665">
        <f>'Next Year''s Budget - Set Goals'!Z101/12</f>
        <v>0</v>
      </c>
      <c r="AA91" s="94" t="e">
        <f t="shared" si="95"/>
        <v>#DIV/0!</v>
      </c>
      <c r="AB91" s="665">
        <f>'Next Year''s Budget - Set Goals'!AB101/12</f>
        <v>0</v>
      </c>
      <c r="AC91" s="94" t="e">
        <f t="shared" si="96"/>
        <v>#DIV/0!</v>
      </c>
      <c r="AD91" s="665">
        <f>'Next Year''s Budget - Set Goals'!AD101/12</f>
        <v>0</v>
      </c>
      <c r="AE91" s="299" t="e">
        <f t="shared" si="97"/>
        <v>#DIV/0!</v>
      </c>
    </row>
    <row r="92" spans="2:31">
      <c r="B92" s="307" t="s">
        <v>382</v>
      </c>
      <c r="C92" s="371" t="s">
        <v>301</v>
      </c>
      <c r="D92" s="226">
        <f t="shared" si="84"/>
        <v>0</v>
      </c>
      <c r="E92" s="89" t="e">
        <f t="shared" si="85"/>
        <v>#DIV/0!</v>
      </c>
      <c r="F92" s="665">
        <f>'Next Year''s Budget - Set Goals'!F102/12</f>
        <v>0</v>
      </c>
      <c r="G92" s="94" t="e">
        <f t="shared" si="86"/>
        <v>#DIV/0!</v>
      </c>
      <c r="H92" s="665">
        <f>'Next Year''s Budget - Set Goals'!H102/12</f>
        <v>0</v>
      </c>
      <c r="I92" s="94" t="e">
        <f t="shared" si="86"/>
        <v>#DIV/0!</v>
      </c>
      <c r="J92" s="665">
        <f>'Next Year''s Budget - Set Goals'!J102/12</f>
        <v>0</v>
      </c>
      <c r="K92" s="94" t="e">
        <f t="shared" si="87"/>
        <v>#DIV/0!</v>
      </c>
      <c r="L92" s="665">
        <f>'Next Year''s Budget - Set Goals'!L102/12</f>
        <v>0</v>
      </c>
      <c r="M92" s="94" t="e">
        <f t="shared" si="88"/>
        <v>#DIV/0!</v>
      </c>
      <c r="N92" s="665">
        <f>'Next Year''s Budget - Set Goals'!N102/12</f>
        <v>0</v>
      </c>
      <c r="O92" s="94" t="e">
        <f t="shared" si="89"/>
        <v>#DIV/0!</v>
      </c>
      <c r="P92" s="665">
        <f>'Next Year''s Budget - Set Goals'!P102/12</f>
        <v>0</v>
      </c>
      <c r="Q92" s="94" t="e">
        <f t="shared" si="90"/>
        <v>#DIV/0!</v>
      </c>
      <c r="R92" s="665">
        <f>'Next Year''s Budget - Set Goals'!R102/12</f>
        <v>0</v>
      </c>
      <c r="S92" s="94" t="e">
        <f t="shared" si="91"/>
        <v>#DIV/0!</v>
      </c>
      <c r="T92" s="665">
        <f>'Next Year''s Budget - Set Goals'!T102/12</f>
        <v>0</v>
      </c>
      <c r="U92" s="94" t="e">
        <f t="shared" si="92"/>
        <v>#DIV/0!</v>
      </c>
      <c r="V92" s="665">
        <f>'Next Year''s Budget - Set Goals'!V102/12</f>
        <v>0</v>
      </c>
      <c r="W92" s="94" t="e">
        <f t="shared" si="93"/>
        <v>#DIV/0!</v>
      </c>
      <c r="X92" s="665">
        <f>'Next Year''s Budget - Set Goals'!X102/12</f>
        <v>0</v>
      </c>
      <c r="Y92" s="94" t="e">
        <f t="shared" si="94"/>
        <v>#DIV/0!</v>
      </c>
      <c r="Z92" s="665">
        <f>'Next Year''s Budget - Set Goals'!Z102/12</f>
        <v>0</v>
      </c>
      <c r="AA92" s="94" t="e">
        <f t="shared" si="95"/>
        <v>#DIV/0!</v>
      </c>
      <c r="AB92" s="665">
        <f>'Next Year''s Budget - Set Goals'!AB102/12</f>
        <v>0</v>
      </c>
      <c r="AC92" s="94" t="e">
        <f t="shared" si="96"/>
        <v>#DIV/0!</v>
      </c>
      <c r="AD92" s="665">
        <f>'Next Year''s Budget - Set Goals'!AD102/12</f>
        <v>0</v>
      </c>
      <c r="AE92" s="299" t="e">
        <f t="shared" si="97"/>
        <v>#DIV/0!</v>
      </c>
    </row>
    <row r="93" spans="2:31">
      <c r="B93" s="307" t="s">
        <v>381</v>
      </c>
      <c r="C93" s="371" t="s">
        <v>302</v>
      </c>
      <c r="D93" s="226">
        <f t="shared" si="84"/>
        <v>0</v>
      </c>
      <c r="E93" s="89" t="e">
        <f t="shared" si="85"/>
        <v>#DIV/0!</v>
      </c>
      <c r="F93" s="665">
        <f>'Next Year''s Budget - Set Goals'!F103/12</f>
        <v>0</v>
      </c>
      <c r="G93" s="94" t="e">
        <f t="shared" si="86"/>
        <v>#DIV/0!</v>
      </c>
      <c r="H93" s="665">
        <f>'Next Year''s Budget - Set Goals'!H103/12</f>
        <v>0</v>
      </c>
      <c r="I93" s="94" t="e">
        <f t="shared" si="86"/>
        <v>#DIV/0!</v>
      </c>
      <c r="J93" s="665">
        <f>'Next Year''s Budget - Set Goals'!J103/12</f>
        <v>0</v>
      </c>
      <c r="K93" s="94" t="e">
        <f t="shared" si="87"/>
        <v>#DIV/0!</v>
      </c>
      <c r="L93" s="665">
        <f>'Next Year''s Budget - Set Goals'!L103/12</f>
        <v>0</v>
      </c>
      <c r="M93" s="94" t="e">
        <f t="shared" si="88"/>
        <v>#DIV/0!</v>
      </c>
      <c r="N93" s="665">
        <f>'Next Year''s Budget - Set Goals'!N103/12</f>
        <v>0</v>
      </c>
      <c r="O93" s="94" t="e">
        <f t="shared" si="89"/>
        <v>#DIV/0!</v>
      </c>
      <c r="P93" s="665">
        <f>'Next Year''s Budget - Set Goals'!P103/12</f>
        <v>0</v>
      </c>
      <c r="Q93" s="94" t="e">
        <f t="shared" si="90"/>
        <v>#DIV/0!</v>
      </c>
      <c r="R93" s="665">
        <f>'Next Year''s Budget - Set Goals'!R103/12</f>
        <v>0</v>
      </c>
      <c r="S93" s="94" t="e">
        <f t="shared" si="91"/>
        <v>#DIV/0!</v>
      </c>
      <c r="T93" s="665">
        <f>'Next Year''s Budget - Set Goals'!T103/12</f>
        <v>0</v>
      </c>
      <c r="U93" s="94" t="e">
        <f t="shared" si="92"/>
        <v>#DIV/0!</v>
      </c>
      <c r="V93" s="665">
        <f>'Next Year''s Budget - Set Goals'!V103/12</f>
        <v>0</v>
      </c>
      <c r="W93" s="94" t="e">
        <f t="shared" si="93"/>
        <v>#DIV/0!</v>
      </c>
      <c r="X93" s="665">
        <f>'Next Year''s Budget - Set Goals'!X103/12</f>
        <v>0</v>
      </c>
      <c r="Y93" s="94" t="e">
        <f t="shared" si="94"/>
        <v>#DIV/0!</v>
      </c>
      <c r="Z93" s="665">
        <f>'Next Year''s Budget - Set Goals'!Z103/12</f>
        <v>0</v>
      </c>
      <c r="AA93" s="94" t="e">
        <f t="shared" si="95"/>
        <v>#DIV/0!</v>
      </c>
      <c r="AB93" s="665">
        <f>'Next Year''s Budget - Set Goals'!AB103/12</f>
        <v>0</v>
      </c>
      <c r="AC93" s="94" t="e">
        <f t="shared" si="96"/>
        <v>#DIV/0!</v>
      </c>
      <c r="AD93" s="665">
        <f>'Next Year''s Budget - Set Goals'!AD103/12</f>
        <v>0</v>
      </c>
      <c r="AE93" s="299" t="e">
        <f t="shared" si="97"/>
        <v>#DIV/0!</v>
      </c>
    </row>
    <row r="94" spans="2:31">
      <c r="B94" s="307" t="s">
        <v>382</v>
      </c>
      <c r="C94" s="371" t="s">
        <v>303</v>
      </c>
      <c r="D94" s="226">
        <f t="shared" si="84"/>
        <v>0</v>
      </c>
      <c r="E94" s="89" t="e">
        <f t="shared" si="85"/>
        <v>#DIV/0!</v>
      </c>
      <c r="F94" s="665">
        <f>'Next Year''s Budget - Set Goals'!F104/12</f>
        <v>0</v>
      </c>
      <c r="G94" s="94" t="e">
        <f t="shared" si="86"/>
        <v>#DIV/0!</v>
      </c>
      <c r="H94" s="665">
        <f>'Next Year''s Budget - Set Goals'!H104/12</f>
        <v>0</v>
      </c>
      <c r="I94" s="94" t="e">
        <f t="shared" si="86"/>
        <v>#DIV/0!</v>
      </c>
      <c r="J94" s="665">
        <f>'Next Year''s Budget - Set Goals'!J104/12</f>
        <v>0</v>
      </c>
      <c r="K94" s="94" t="e">
        <f t="shared" si="87"/>
        <v>#DIV/0!</v>
      </c>
      <c r="L94" s="665">
        <f>'Next Year''s Budget - Set Goals'!L104/12</f>
        <v>0</v>
      </c>
      <c r="M94" s="94" t="e">
        <f t="shared" si="88"/>
        <v>#DIV/0!</v>
      </c>
      <c r="N94" s="665">
        <f>'Next Year''s Budget - Set Goals'!N104/12</f>
        <v>0</v>
      </c>
      <c r="O94" s="94" t="e">
        <f t="shared" si="89"/>
        <v>#DIV/0!</v>
      </c>
      <c r="P94" s="665">
        <f>'Next Year''s Budget - Set Goals'!P104/12</f>
        <v>0</v>
      </c>
      <c r="Q94" s="94" t="e">
        <f t="shared" si="90"/>
        <v>#DIV/0!</v>
      </c>
      <c r="R94" s="665">
        <f>'Next Year''s Budget - Set Goals'!R104/12</f>
        <v>0</v>
      </c>
      <c r="S94" s="94" t="e">
        <f t="shared" si="91"/>
        <v>#DIV/0!</v>
      </c>
      <c r="T94" s="665">
        <f>'Next Year''s Budget - Set Goals'!T104/12</f>
        <v>0</v>
      </c>
      <c r="U94" s="94" t="e">
        <f t="shared" si="92"/>
        <v>#DIV/0!</v>
      </c>
      <c r="V94" s="665">
        <f>'Next Year''s Budget - Set Goals'!V104/12</f>
        <v>0</v>
      </c>
      <c r="W94" s="94" t="e">
        <f t="shared" si="93"/>
        <v>#DIV/0!</v>
      </c>
      <c r="X94" s="665">
        <f>'Next Year''s Budget - Set Goals'!X104/12</f>
        <v>0</v>
      </c>
      <c r="Y94" s="94" t="e">
        <f t="shared" si="94"/>
        <v>#DIV/0!</v>
      </c>
      <c r="Z94" s="665">
        <f>'Next Year''s Budget - Set Goals'!Z104/12</f>
        <v>0</v>
      </c>
      <c r="AA94" s="94" t="e">
        <f t="shared" si="95"/>
        <v>#DIV/0!</v>
      </c>
      <c r="AB94" s="665">
        <f>'Next Year''s Budget - Set Goals'!AB104/12</f>
        <v>0</v>
      </c>
      <c r="AC94" s="94" t="e">
        <f t="shared" si="96"/>
        <v>#DIV/0!</v>
      </c>
      <c r="AD94" s="665">
        <f>'Next Year''s Budget - Set Goals'!AD104/12</f>
        <v>0</v>
      </c>
      <c r="AE94" s="299" t="e">
        <f t="shared" si="97"/>
        <v>#DIV/0!</v>
      </c>
    </row>
    <row r="95" spans="2:31">
      <c r="B95" s="307" t="s">
        <v>382</v>
      </c>
      <c r="C95" s="371" t="s">
        <v>304</v>
      </c>
      <c r="D95" s="226">
        <f t="shared" si="84"/>
        <v>0</v>
      </c>
      <c r="E95" s="89" t="e">
        <f t="shared" si="85"/>
        <v>#DIV/0!</v>
      </c>
      <c r="F95" s="665">
        <f>'Next Year''s Budget - Set Goals'!F105/12</f>
        <v>0</v>
      </c>
      <c r="G95" s="94" t="e">
        <f t="shared" si="86"/>
        <v>#DIV/0!</v>
      </c>
      <c r="H95" s="665">
        <f>'Next Year''s Budget - Set Goals'!H105/12</f>
        <v>0</v>
      </c>
      <c r="I95" s="94" t="e">
        <f t="shared" si="86"/>
        <v>#DIV/0!</v>
      </c>
      <c r="J95" s="665">
        <f>'Next Year''s Budget - Set Goals'!J105/12</f>
        <v>0</v>
      </c>
      <c r="K95" s="94" t="e">
        <f t="shared" si="87"/>
        <v>#DIV/0!</v>
      </c>
      <c r="L95" s="665">
        <f>'Next Year''s Budget - Set Goals'!L105/12</f>
        <v>0</v>
      </c>
      <c r="M95" s="94" t="e">
        <f t="shared" si="88"/>
        <v>#DIV/0!</v>
      </c>
      <c r="N95" s="665">
        <f>'Next Year''s Budget - Set Goals'!N105/12</f>
        <v>0</v>
      </c>
      <c r="O95" s="94" t="e">
        <f t="shared" si="89"/>
        <v>#DIV/0!</v>
      </c>
      <c r="P95" s="665">
        <f>'Next Year''s Budget - Set Goals'!P105/12</f>
        <v>0</v>
      </c>
      <c r="Q95" s="94" t="e">
        <f t="shared" si="90"/>
        <v>#DIV/0!</v>
      </c>
      <c r="R95" s="665">
        <f>'Next Year''s Budget - Set Goals'!R105/12</f>
        <v>0</v>
      </c>
      <c r="S95" s="94" t="e">
        <f t="shared" si="91"/>
        <v>#DIV/0!</v>
      </c>
      <c r="T95" s="665">
        <f>'Next Year''s Budget - Set Goals'!T105/12</f>
        <v>0</v>
      </c>
      <c r="U95" s="94" t="e">
        <f t="shared" si="92"/>
        <v>#DIV/0!</v>
      </c>
      <c r="V95" s="665">
        <f>'Next Year''s Budget - Set Goals'!V105/12</f>
        <v>0</v>
      </c>
      <c r="W95" s="94" t="e">
        <f t="shared" si="93"/>
        <v>#DIV/0!</v>
      </c>
      <c r="X95" s="665">
        <f>'Next Year''s Budget - Set Goals'!X105/12</f>
        <v>0</v>
      </c>
      <c r="Y95" s="94" t="e">
        <f t="shared" si="94"/>
        <v>#DIV/0!</v>
      </c>
      <c r="Z95" s="665">
        <f>'Next Year''s Budget - Set Goals'!Z105/12</f>
        <v>0</v>
      </c>
      <c r="AA95" s="94" t="e">
        <f t="shared" si="95"/>
        <v>#DIV/0!</v>
      </c>
      <c r="AB95" s="665">
        <f>'Next Year''s Budget - Set Goals'!AB105/12</f>
        <v>0</v>
      </c>
      <c r="AC95" s="94" t="e">
        <f t="shared" si="96"/>
        <v>#DIV/0!</v>
      </c>
      <c r="AD95" s="665">
        <f>'Next Year''s Budget - Set Goals'!AD105/12</f>
        <v>0</v>
      </c>
      <c r="AE95" s="299" t="e">
        <f t="shared" si="97"/>
        <v>#DIV/0!</v>
      </c>
    </row>
    <row r="96" spans="2:31">
      <c r="B96" s="307" t="s">
        <v>382</v>
      </c>
      <c r="C96" s="371" t="s">
        <v>305</v>
      </c>
      <c r="D96" s="226">
        <f t="shared" si="84"/>
        <v>0</v>
      </c>
      <c r="E96" s="89" t="e">
        <f t="shared" si="85"/>
        <v>#DIV/0!</v>
      </c>
      <c r="F96" s="665">
        <f>'Next Year''s Budget - Set Goals'!F106/12</f>
        <v>0</v>
      </c>
      <c r="G96" s="94" t="e">
        <f t="shared" si="86"/>
        <v>#DIV/0!</v>
      </c>
      <c r="H96" s="665">
        <f>'Next Year''s Budget - Set Goals'!H106/12</f>
        <v>0</v>
      </c>
      <c r="I96" s="94" t="e">
        <f t="shared" si="86"/>
        <v>#DIV/0!</v>
      </c>
      <c r="J96" s="665">
        <f>'Next Year''s Budget - Set Goals'!J106/12</f>
        <v>0</v>
      </c>
      <c r="K96" s="94" t="e">
        <f t="shared" si="87"/>
        <v>#DIV/0!</v>
      </c>
      <c r="L96" s="665">
        <f>'Next Year''s Budget - Set Goals'!L106/12</f>
        <v>0</v>
      </c>
      <c r="M96" s="94" t="e">
        <f t="shared" si="88"/>
        <v>#DIV/0!</v>
      </c>
      <c r="N96" s="665">
        <f>'Next Year''s Budget - Set Goals'!N106/12</f>
        <v>0</v>
      </c>
      <c r="O96" s="94" t="e">
        <f t="shared" si="89"/>
        <v>#DIV/0!</v>
      </c>
      <c r="P96" s="665">
        <f>'Next Year''s Budget - Set Goals'!P106/12</f>
        <v>0</v>
      </c>
      <c r="Q96" s="94" t="e">
        <f t="shared" si="90"/>
        <v>#DIV/0!</v>
      </c>
      <c r="R96" s="665">
        <f>'Next Year''s Budget - Set Goals'!R106/12</f>
        <v>0</v>
      </c>
      <c r="S96" s="94" t="e">
        <f t="shared" si="91"/>
        <v>#DIV/0!</v>
      </c>
      <c r="T96" s="665">
        <f>'Next Year''s Budget - Set Goals'!T106/12</f>
        <v>0</v>
      </c>
      <c r="U96" s="94" t="e">
        <f t="shared" si="92"/>
        <v>#DIV/0!</v>
      </c>
      <c r="V96" s="665">
        <f>'Next Year''s Budget - Set Goals'!V106/12</f>
        <v>0</v>
      </c>
      <c r="W96" s="94" t="e">
        <f t="shared" si="93"/>
        <v>#DIV/0!</v>
      </c>
      <c r="X96" s="665">
        <f>'Next Year''s Budget - Set Goals'!X106/12</f>
        <v>0</v>
      </c>
      <c r="Y96" s="94" t="e">
        <f t="shared" si="94"/>
        <v>#DIV/0!</v>
      </c>
      <c r="Z96" s="665">
        <f>'Next Year''s Budget - Set Goals'!Z106/12</f>
        <v>0</v>
      </c>
      <c r="AA96" s="94" t="e">
        <f t="shared" si="95"/>
        <v>#DIV/0!</v>
      </c>
      <c r="AB96" s="665">
        <f>'Next Year''s Budget - Set Goals'!AB106/12</f>
        <v>0</v>
      </c>
      <c r="AC96" s="94" t="e">
        <f t="shared" si="96"/>
        <v>#DIV/0!</v>
      </c>
      <c r="AD96" s="665">
        <f>'Next Year''s Budget - Set Goals'!AD106/12</f>
        <v>0</v>
      </c>
      <c r="AE96" s="299" t="e">
        <f t="shared" si="97"/>
        <v>#DIV/0!</v>
      </c>
    </row>
    <row r="97" spans="2:31">
      <c r="B97" s="307" t="s">
        <v>382</v>
      </c>
      <c r="C97" s="371" t="s">
        <v>306</v>
      </c>
      <c r="D97" s="226">
        <f t="shared" si="84"/>
        <v>0</v>
      </c>
      <c r="E97" s="89" t="e">
        <f t="shared" si="85"/>
        <v>#DIV/0!</v>
      </c>
      <c r="F97" s="665">
        <f>'Next Year''s Budget - Set Goals'!F107/12</f>
        <v>0</v>
      </c>
      <c r="G97" s="94" t="e">
        <f t="shared" si="86"/>
        <v>#DIV/0!</v>
      </c>
      <c r="H97" s="665">
        <f>'Next Year''s Budget - Set Goals'!H107/12</f>
        <v>0</v>
      </c>
      <c r="I97" s="94" t="e">
        <f t="shared" si="86"/>
        <v>#DIV/0!</v>
      </c>
      <c r="J97" s="665">
        <f>'Next Year''s Budget - Set Goals'!J107/12</f>
        <v>0</v>
      </c>
      <c r="K97" s="94" t="e">
        <f t="shared" si="87"/>
        <v>#DIV/0!</v>
      </c>
      <c r="L97" s="665">
        <f>'Next Year''s Budget - Set Goals'!L107/12</f>
        <v>0</v>
      </c>
      <c r="M97" s="94" t="e">
        <f t="shared" si="88"/>
        <v>#DIV/0!</v>
      </c>
      <c r="N97" s="665">
        <f>'Next Year''s Budget - Set Goals'!N107/12</f>
        <v>0</v>
      </c>
      <c r="O97" s="94" t="e">
        <f t="shared" si="89"/>
        <v>#DIV/0!</v>
      </c>
      <c r="P97" s="665">
        <f>'Next Year''s Budget - Set Goals'!P107/12</f>
        <v>0</v>
      </c>
      <c r="Q97" s="94" t="e">
        <f t="shared" si="90"/>
        <v>#DIV/0!</v>
      </c>
      <c r="R97" s="665">
        <f>'Next Year''s Budget - Set Goals'!R107/12</f>
        <v>0</v>
      </c>
      <c r="S97" s="94" t="e">
        <f t="shared" si="91"/>
        <v>#DIV/0!</v>
      </c>
      <c r="T97" s="665">
        <f>'Next Year''s Budget - Set Goals'!T107/12</f>
        <v>0</v>
      </c>
      <c r="U97" s="94" t="e">
        <f t="shared" si="92"/>
        <v>#DIV/0!</v>
      </c>
      <c r="V97" s="665">
        <f>'Next Year''s Budget - Set Goals'!V107/12</f>
        <v>0</v>
      </c>
      <c r="W97" s="94" t="e">
        <f t="shared" si="93"/>
        <v>#DIV/0!</v>
      </c>
      <c r="X97" s="665">
        <f>'Next Year''s Budget - Set Goals'!X107/12</f>
        <v>0</v>
      </c>
      <c r="Y97" s="94" t="e">
        <f t="shared" si="94"/>
        <v>#DIV/0!</v>
      </c>
      <c r="Z97" s="665">
        <f>'Next Year''s Budget - Set Goals'!Z107/12</f>
        <v>0</v>
      </c>
      <c r="AA97" s="94" t="e">
        <f t="shared" si="95"/>
        <v>#DIV/0!</v>
      </c>
      <c r="AB97" s="665">
        <f>'Next Year''s Budget - Set Goals'!AB107/12</f>
        <v>0</v>
      </c>
      <c r="AC97" s="94" t="e">
        <f t="shared" si="96"/>
        <v>#DIV/0!</v>
      </c>
      <c r="AD97" s="665">
        <f>'Next Year''s Budget - Set Goals'!AD107/12</f>
        <v>0</v>
      </c>
      <c r="AE97" s="299" t="e">
        <f t="shared" si="97"/>
        <v>#DIV/0!</v>
      </c>
    </row>
    <row r="98" spans="2:31">
      <c r="B98" s="307" t="s">
        <v>381</v>
      </c>
      <c r="C98" s="371" t="s">
        <v>307</v>
      </c>
      <c r="D98" s="226">
        <f t="shared" si="84"/>
        <v>0</v>
      </c>
      <c r="E98" s="89" t="e">
        <f t="shared" si="85"/>
        <v>#DIV/0!</v>
      </c>
      <c r="F98" s="665">
        <f>'Next Year''s Budget - Set Goals'!F108/12</f>
        <v>0</v>
      </c>
      <c r="G98" s="94" t="e">
        <f t="shared" si="86"/>
        <v>#DIV/0!</v>
      </c>
      <c r="H98" s="665">
        <f>'Next Year''s Budget - Set Goals'!H108/12</f>
        <v>0</v>
      </c>
      <c r="I98" s="94" t="e">
        <f t="shared" si="86"/>
        <v>#DIV/0!</v>
      </c>
      <c r="J98" s="665">
        <f>'Next Year''s Budget - Set Goals'!J108/12</f>
        <v>0</v>
      </c>
      <c r="K98" s="94" t="e">
        <f t="shared" si="87"/>
        <v>#DIV/0!</v>
      </c>
      <c r="L98" s="665">
        <f>'Next Year''s Budget - Set Goals'!L108/12</f>
        <v>0</v>
      </c>
      <c r="M98" s="94" t="e">
        <f t="shared" si="88"/>
        <v>#DIV/0!</v>
      </c>
      <c r="N98" s="665">
        <f>'Next Year''s Budget - Set Goals'!N108/12</f>
        <v>0</v>
      </c>
      <c r="O98" s="94" t="e">
        <f t="shared" si="89"/>
        <v>#DIV/0!</v>
      </c>
      <c r="P98" s="665">
        <f>'Next Year''s Budget - Set Goals'!P108/12</f>
        <v>0</v>
      </c>
      <c r="Q98" s="94" t="e">
        <f t="shared" si="90"/>
        <v>#DIV/0!</v>
      </c>
      <c r="R98" s="665">
        <f>'Next Year''s Budget - Set Goals'!R108/12</f>
        <v>0</v>
      </c>
      <c r="S98" s="94" t="e">
        <f t="shared" si="91"/>
        <v>#DIV/0!</v>
      </c>
      <c r="T98" s="665">
        <f>'Next Year''s Budget - Set Goals'!T108/12</f>
        <v>0</v>
      </c>
      <c r="U98" s="94" t="e">
        <f t="shared" si="92"/>
        <v>#DIV/0!</v>
      </c>
      <c r="V98" s="665">
        <f>'Next Year''s Budget - Set Goals'!V108/12</f>
        <v>0</v>
      </c>
      <c r="W98" s="94" t="e">
        <f t="shared" si="93"/>
        <v>#DIV/0!</v>
      </c>
      <c r="X98" s="665">
        <f>'Next Year''s Budget - Set Goals'!X108/12</f>
        <v>0</v>
      </c>
      <c r="Y98" s="94" t="e">
        <f t="shared" si="94"/>
        <v>#DIV/0!</v>
      </c>
      <c r="Z98" s="665">
        <f>'Next Year''s Budget - Set Goals'!Z108/12</f>
        <v>0</v>
      </c>
      <c r="AA98" s="94" t="e">
        <f t="shared" si="95"/>
        <v>#DIV/0!</v>
      </c>
      <c r="AB98" s="665">
        <f>'Next Year''s Budget - Set Goals'!AB108/12</f>
        <v>0</v>
      </c>
      <c r="AC98" s="94" t="e">
        <f t="shared" si="96"/>
        <v>#DIV/0!</v>
      </c>
      <c r="AD98" s="665">
        <f>'Next Year''s Budget - Set Goals'!AD108/12</f>
        <v>0</v>
      </c>
      <c r="AE98" s="299" t="e">
        <f t="shared" si="97"/>
        <v>#DIV/0!</v>
      </c>
    </row>
    <row r="99" spans="2:31">
      <c r="B99" s="307" t="s">
        <v>381</v>
      </c>
      <c r="C99" s="371" t="s">
        <v>308</v>
      </c>
      <c r="D99" s="226">
        <f t="shared" si="84"/>
        <v>0</v>
      </c>
      <c r="E99" s="89" t="e">
        <f t="shared" si="85"/>
        <v>#DIV/0!</v>
      </c>
      <c r="F99" s="665">
        <f>'Next Year''s Budget - Set Goals'!F109/12</f>
        <v>0</v>
      </c>
      <c r="G99" s="94" t="e">
        <f t="shared" si="86"/>
        <v>#DIV/0!</v>
      </c>
      <c r="H99" s="665">
        <f>'Next Year''s Budget - Set Goals'!H109/12</f>
        <v>0</v>
      </c>
      <c r="I99" s="94" t="e">
        <f t="shared" si="86"/>
        <v>#DIV/0!</v>
      </c>
      <c r="J99" s="665">
        <f>'Next Year''s Budget - Set Goals'!J109/12</f>
        <v>0</v>
      </c>
      <c r="K99" s="94" t="e">
        <f t="shared" si="87"/>
        <v>#DIV/0!</v>
      </c>
      <c r="L99" s="665">
        <f>'Next Year''s Budget - Set Goals'!L109/12</f>
        <v>0</v>
      </c>
      <c r="M99" s="94" t="e">
        <f t="shared" si="88"/>
        <v>#DIV/0!</v>
      </c>
      <c r="N99" s="665">
        <f>'Next Year''s Budget - Set Goals'!N109/12</f>
        <v>0</v>
      </c>
      <c r="O99" s="94" t="e">
        <f t="shared" si="89"/>
        <v>#DIV/0!</v>
      </c>
      <c r="P99" s="665">
        <f>'Next Year''s Budget - Set Goals'!P109/12</f>
        <v>0</v>
      </c>
      <c r="Q99" s="94" t="e">
        <f t="shared" si="90"/>
        <v>#DIV/0!</v>
      </c>
      <c r="R99" s="665">
        <f>'Next Year''s Budget - Set Goals'!R109/12</f>
        <v>0</v>
      </c>
      <c r="S99" s="94" t="e">
        <f t="shared" si="91"/>
        <v>#DIV/0!</v>
      </c>
      <c r="T99" s="665">
        <f>'Next Year''s Budget - Set Goals'!T109/12</f>
        <v>0</v>
      </c>
      <c r="U99" s="94" t="e">
        <f t="shared" si="92"/>
        <v>#DIV/0!</v>
      </c>
      <c r="V99" s="665">
        <f>'Next Year''s Budget - Set Goals'!V109/12</f>
        <v>0</v>
      </c>
      <c r="W99" s="94" t="e">
        <f t="shared" si="93"/>
        <v>#DIV/0!</v>
      </c>
      <c r="X99" s="665">
        <f>'Next Year''s Budget - Set Goals'!X109/12</f>
        <v>0</v>
      </c>
      <c r="Y99" s="94" t="e">
        <f t="shared" si="94"/>
        <v>#DIV/0!</v>
      </c>
      <c r="Z99" s="665">
        <f>'Next Year''s Budget - Set Goals'!Z109/12</f>
        <v>0</v>
      </c>
      <c r="AA99" s="94" t="e">
        <f t="shared" si="95"/>
        <v>#DIV/0!</v>
      </c>
      <c r="AB99" s="665">
        <f>'Next Year''s Budget - Set Goals'!AB109/12</f>
        <v>0</v>
      </c>
      <c r="AC99" s="94" t="e">
        <f t="shared" si="96"/>
        <v>#DIV/0!</v>
      </c>
      <c r="AD99" s="665">
        <f>'Next Year''s Budget - Set Goals'!AD109/12</f>
        <v>0</v>
      </c>
      <c r="AE99" s="299" t="e">
        <f t="shared" si="97"/>
        <v>#DIV/0!</v>
      </c>
    </row>
    <row r="100" spans="2:31">
      <c r="B100" s="307" t="s">
        <v>382</v>
      </c>
      <c r="C100" s="371" t="s">
        <v>309</v>
      </c>
      <c r="D100" s="226">
        <f t="shared" si="84"/>
        <v>0</v>
      </c>
      <c r="E100" s="89" t="e">
        <f t="shared" si="85"/>
        <v>#DIV/0!</v>
      </c>
      <c r="F100" s="665">
        <f>'Next Year''s Budget - Set Goals'!F110/12</f>
        <v>0</v>
      </c>
      <c r="G100" s="94" t="e">
        <f t="shared" si="86"/>
        <v>#DIV/0!</v>
      </c>
      <c r="H100" s="665">
        <f>'Next Year''s Budget - Set Goals'!H110/12</f>
        <v>0</v>
      </c>
      <c r="I100" s="94" t="e">
        <f t="shared" si="86"/>
        <v>#DIV/0!</v>
      </c>
      <c r="J100" s="665">
        <f>'Next Year''s Budget - Set Goals'!J110/12</f>
        <v>0</v>
      </c>
      <c r="K100" s="94" t="e">
        <f t="shared" si="87"/>
        <v>#DIV/0!</v>
      </c>
      <c r="L100" s="665">
        <f>'Next Year''s Budget - Set Goals'!L110/12</f>
        <v>0</v>
      </c>
      <c r="M100" s="94" t="e">
        <f t="shared" si="88"/>
        <v>#DIV/0!</v>
      </c>
      <c r="N100" s="665">
        <f>'Next Year''s Budget - Set Goals'!N110/12</f>
        <v>0</v>
      </c>
      <c r="O100" s="94" t="e">
        <f t="shared" si="89"/>
        <v>#DIV/0!</v>
      </c>
      <c r="P100" s="665">
        <f>'Next Year''s Budget - Set Goals'!P110/12</f>
        <v>0</v>
      </c>
      <c r="Q100" s="94" t="e">
        <f t="shared" si="90"/>
        <v>#DIV/0!</v>
      </c>
      <c r="R100" s="665">
        <f>'Next Year''s Budget - Set Goals'!R110/12</f>
        <v>0</v>
      </c>
      <c r="S100" s="94" t="e">
        <f t="shared" si="91"/>
        <v>#DIV/0!</v>
      </c>
      <c r="T100" s="665">
        <f>'Next Year''s Budget - Set Goals'!T110/12</f>
        <v>0</v>
      </c>
      <c r="U100" s="94" t="e">
        <f t="shared" si="92"/>
        <v>#DIV/0!</v>
      </c>
      <c r="V100" s="665">
        <f>'Next Year''s Budget - Set Goals'!V110/12</f>
        <v>0</v>
      </c>
      <c r="W100" s="94" t="e">
        <f t="shared" si="93"/>
        <v>#DIV/0!</v>
      </c>
      <c r="X100" s="665">
        <f>'Next Year''s Budget - Set Goals'!X110/12</f>
        <v>0</v>
      </c>
      <c r="Y100" s="94" t="e">
        <f t="shared" si="94"/>
        <v>#DIV/0!</v>
      </c>
      <c r="Z100" s="665">
        <f>'Next Year''s Budget - Set Goals'!Z110/12</f>
        <v>0</v>
      </c>
      <c r="AA100" s="94" t="e">
        <f t="shared" si="95"/>
        <v>#DIV/0!</v>
      </c>
      <c r="AB100" s="665">
        <f>'Next Year''s Budget - Set Goals'!AB110/12</f>
        <v>0</v>
      </c>
      <c r="AC100" s="94" t="e">
        <f t="shared" si="96"/>
        <v>#DIV/0!</v>
      </c>
      <c r="AD100" s="665">
        <f>'Next Year''s Budget - Set Goals'!AD110/12</f>
        <v>0</v>
      </c>
      <c r="AE100" s="299" t="e">
        <f t="shared" si="97"/>
        <v>#DIV/0!</v>
      </c>
    </row>
    <row r="101" spans="2:31">
      <c r="B101" s="307" t="s">
        <v>382</v>
      </c>
      <c r="C101" s="371" t="s">
        <v>310</v>
      </c>
      <c r="D101" s="226">
        <f t="shared" si="84"/>
        <v>0</v>
      </c>
      <c r="E101" s="89" t="e">
        <f t="shared" si="85"/>
        <v>#DIV/0!</v>
      </c>
      <c r="F101" s="665">
        <f>'Next Year''s Budget - Set Goals'!F111/12</f>
        <v>0</v>
      </c>
      <c r="G101" s="94" t="e">
        <f t="shared" si="86"/>
        <v>#DIV/0!</v>
      </c>
      <c r="H101" s="665">
        <f>'Next Year''s Budget - Set Goals'!H111/12</f>
        <v>0</v>
      </c>
      <c r="I101" s="94" t="e">
        <f t="shared" si="86"/>
        <v>#DIV/0!</v>
      </c>
      <c r="J101" s="665">
        <f>'Next Year''s Budget - Set Goals'!J111/12</f>
        <v>0</v>
      </c>
      <c r="K101" s="94" t="e">
        <f t="shared" si="87"/>
        <v>#DIV/0!</v>
      </c>
      <c r="L101" s="665">
        <f>'Next Year''s Budget - Set Goals'!L111/12</f>
        <v>0</v>
      </c>
      <c r="M101" s="94" t="e">
        <f t="shared" si="88"/>
        <v>#DIV/0!</v>
      </c>
      <c r="N101" s="665">
        <f>'Next Year''s Budget - Set Goals'!N111/12</f>
        <v>0</v>
      </c>
      <c r="O101" s="94" t="e">
        <f t="shared" si="89"/>
        <v>#DIV/0!</v>
      </c>
      <c r="P101" s="665">
        <f>'Next Year''s Budget - Set Goals'!P111/12</f>
        <v>0</v>
      </c>
      <c r="Q101" s="94" t="e">
        <f t="shared" si="90"/>
        <v>#DIV/0!</v>
      </c>
      <c r="R101" s="665">
        <f>'Next Year''s Budget - Set Goals'!R111/12</f>
        <v>0</v>
      </c>
      <c r="S101" s="94" t="e">
        <f t="shared" si="91"/>
        <v>#DIV/0!</v>
      </c>
      <c r="T101" s="665">
        <f>'Next Year''s Budget - Set Goals'!T111/12</f>
        <v>0</v>
      </c>
      <c r="U101" s="94" t="e">
        <f t="shared" si="92"/>
        <v>#DIV/0!</v>
      </c>
      <c r="V101" s="665">
        <f>'Next Year''s Budget - Set Goals'!V111/12</f>
        <v>0</v>
      </c>
      <c r="W101" s="94" t="e">
        <f t="shared" si="93"/>
        <v>#DIV/0!</v>
      </c>
      <c r="X101" s="665">
        <f>'Next Year''s Budget - Set Goals'!X111/12</f>
        <v>0</v>
      </c>
      <c r="Y101" s="94" t="e">
        <f t="shared" si="94"/>
        <v>#DIV/0!</v>
      </c>
      <c r="Z101" s="665">
        <f>'Next Year''s Budget - Set Goals'!Z111/12</f>
        <v>0</v>
      </c>
      <c r="AA101" s="94" t="e">
        <f t="shared" si="95"/>
        <v>#DIV/0!</v>
      </c>
      <c r="AB101" s="665">
        <f>'Next Year''s Budget - Set Goals'!AB111/12</f>
        <v>0</v>
      </c>
      <c r="AC101" s="94" t="e">
        <f t="shared" si="96"/>
        <v>#DIV/0!</v>
      </c>
      <c r="AD101" s="665">
        <f>'Next Year''s Budget - Set Goals'!AD111/12</f>
        <v>0</v>
      </c>
      <c r="AE101" s="299" t="e">
        <f t="shared" si="97"/>
        <v>#DIV/0!</v>
      </c>
    </row>
    <row r="102" spans="2:31">
      <c r="B102" s="307" t="s">
        <v>382</v>
      </c>
      <c r="C102" s="371" t="s">
        <v>311</v>
      </c>
      <c r="D102" s="226">
        <f t="shared" si="84"/>
        <v>0</v>
      </c>
      <c r="E102" s="89" t="e">
        <f t="shared" si="85"/>
        <v>#DIV/0!</v>
      </c>
      <c r="F102" s="665">
        <f>'Next Year''s Budget - Set Goals'!F112/12</f>
        <v>0</v>
      </c>
      <c r="G102" s="94" t="e">
        <f t="shared" si="86"/>
        <v>#DIV/0!</v>
      </c>
      <c r="H102" s="665">
        <f>'Next Year''s Budget - Set Goals'!H112/12</f>
        <v>0</v>
      </c>
      <c r="I102" s="94" t="e">
        <f t="shared" si="86"/>
        <v>#DIV/0!</v>
      </c>
      <c r="J102" s="665">
        <f>'Next Year''s Budget - Set Goals'!J112/12</f>
        <v>0</v>
      </c>
      <c r="K102" s="94" t="e">
        <f t="shared" si="87"/>
        <v>#DIV/0!</v>
      </c>
      <c r="L102" s="665">
        <f>'Next Year''s Budget - Set Goals'!L112/12</f>
        <v>0</v>
      </c>
      <c r="M102" s="94" t="e">
        <f t="shared" si="88"/>
        <v>#DIV/0!</v>
      </c>
      <c r="N102" s="665">
        <f>'Next Year''s Budget - Set Goals'!N112/12</f>
        <v>0</v>
      </c>
      <c r="O102" s="94" t="e">
        <f t="shared" si="89"/>
        <v>#DIV/0!</v>
      </c>
      <c r="P102" s="665">
        <f>'Next Year''s Budget - Set Goals'!P112/12</f>
        <v>0</v>
      </c>
      <c r="Q102" s="94" t="e">
        <f t="shared" si="90"/>
        <v>#DIV/0!</v>
      </c>
      <c r="R102" s="665">
        <f>'Next Year''s Budget - Set Goals'!R112/12</f>
        <v>0</v>
      </c>
      <c r="S102" s="94" t="e">
        <f t="shared" si="91"/>
        <v>#DIV/0!</v>
      </c>
      <c r="T102" s="665">
        <f>'Next Year''s Budget - Set Goals'!T112/12</f>
        <v>0</v>
      </c>
      <c r="U102" s="94" t="e">
        <f t="shared" si="92"/>
        <v>#DIV/0!</v>
      </c>
      <c r="V102" s="665">
        <f>'Next Year''s Budget - Set Goals'!V112/12</f>
        <v>0</v>
      </c>
      <c r="W102" s="94" t="e">
        <f t="shared" si="93"/>
        <v>#DIV/0!</v>
      </c>
      <c r="X102" s="665">
        <f>'Next Year''s Budget - Set Goals'!X112/12</f>
        <v>0</v>
      </c>
      <c r="Y102" s="94" t="e">
        <f t="shared" si="94"/>
        <v>#DIV/0!</v>
      </c>
      <c r="Z102" s="665">
        <f>'Next Year''s Budget - Set Goals'!Z112/12</f>
        <v>0</v>
      </c>
      <c r="AA102" s="94" t="e">
        <f t="shared" si="95"/>
        <v>#DIV/0!</v>
      </c>
      <c r="AB102" s="665">
        <f>'Next Year''s Budget - Set Goals'!AB112/12</f>
        <v>0</v>
      </c>
      <c r="AC102" s="94" t="e">
        <f t="shared" si="96"/>
        <v>#DIV/0!</v>
      </c>
      <c r="AD102" s="665">
        <f>'Next Year''s Budget - Set Goals'!AD112/12</f>
        <v>0</v>
      </c>
      <c r="AE102" s="299" t="e">
        <f t="shared" si="97"/>
        <v>#DIV/0!</v>
      </c>
    </row>
    <row r="103" spans="2:31">
      <c r="B103" s="307" t="s">
        <v>382</v>
      </c>
      <c r="C103" s="371" t="s">
        <v>312</v>
      </c>
      <c r="D103" s="226">
        <f t="shared" si="84"/>
        <v>0</v>
      </c>
      <c r="E103" s="89" t="e">
        <f t="shared" si="85"/>
        <v>#DIV/0!</v>
      </c>
      <c r="F103" s="665">
        <f>'Next Year''s Budget - Set Goals'!F113/12</f>
        <v>0</v>
      </c>
      <c r="G103" s="94" t="e">
        <f t="shared" si="86"/>
        <v>#DIV/0!</v>
      </c>
      <c r="H103" s="665">
        <f>'Next Year''s Budget - Set Goals'!H113/12</f>
        <v>0</v>
      </c>
      <c r="I103" s="94" t="e">
        <f t="shared" si="86"/>
        <v>#DIV/0!</v>
      </c>
      <c r="J103" s="665">
        <f>'Next Year''s Budget - Set Goals'!J113/12</f>
        <v>0</v>
      </c>
      <c r="K103" s="94" t="e">
        <f t="shared" si="87"/>
        <v>#DIV/0!</v>
      </c>
      <c r="L103" s="665">
        <f>'Next Year''s Budget - Set Goals'!L113/12</f>
        <v>0</v>
      </c>
      <c r="M103" s="94" t="e">
        <f t="shared" si="88"/>
        <v>#DIV/0!</v>
      </c>
      <c r="N103" s="665">
        <f>'Next Year''s Budget - Set Goals'!N113/12</f>
        <v>0</v>
      </c>
      <c r="O103" s="94" t="e">
        <f t="shared" si="89"/>
        <v>#DIV/0!</v>
      </c>
      <c r="P103" s="665">
        <f>'Next Year''s Budget - Set Goals'!P113/12</f>
        <v>0</v>
      </c>
      <c r="Q103" s="94" t="e">
        <f t="shared" si="90"/>
        <v>#DIV/0!</v>
      </c>
      <c r="R103" s="665">
        <f>'Next Year''s Budget - Set Goals'!R113/12</f>
        <v>0</v>
      </c>
      <c r="S103" s="94" t="e">
        <f t="shared" si="91"/>
        <v>#DIV/0!</v>
      </c>
      <c r="T103" s="665">
        <f>'Next Year''s Budget - Set Goals'!T113/12</f>
        <v>0</v>
      </c>
      <c r="U103" s="94" t="e">
        <f t="shared" si="92"/>
        <v>#DIV/0!</v>
      </c>
      <c r="V103" s="665">
        <f>'Next Year''s Budget - Set Goals'!V113/12</f>
        <v>0</v>
      </c>
      <c r="W103" s="94" t="e">
        <f t="shared" si="93"/>
        <v>#DIV/0!</v>
      </c>
      <c r="X103" s="665">
        <f>'Next Year''s Budget - Set Goals'!X113/12</f>
        <v>0</v>
      </c>
      <c r="Y103" s="94" t="e">
        <f t="shared" si="94"/>
        <v>#DIV/0!</v>
      </c>
      <c r="Z103" s="665">
        <f>'Next Year''s Budget - Set Goals'!Z113/12</f>
        <v>0</v>
      </c>
      <c r="AA103" s="94" t="e">
        <f t="shared" si="95"/>
        <v>#DIV/0!</v>
      </c>
      <c r="AB103" s="665">
        <f>'Next Year''s Budget - Set Goals'!AB113/12</f>
        <v>0</v>
      </c>
      <c r="AC103" s="94" t="e">
        <f t="shared" si="96"/>
        <v>#DIV/0!</v>
      </c>
      <c r="AD103" s="665">
        <f>'Next Year''s Budget - Set Goals'!AD113/12</f>
        <v>0</v>
      </c>
      <c r="AE103" s="299" t="e">
        <f t="shared" si="97"/>
        <v>#DIV/0!</v>
      </c>
    </row>
    <row r="104" spans="2:31">
      <c r="B104" s="307" t="s">
        <v>381</v>
      </c>
      <c r="C104" s="371" t="s">
        <v>313</v>
      </c>
      <c r="D104" s="226">
        <f t="shared" si="84"/>
        <v>0</v>
      </c>
      <c r="E104" s="89" t="e">
        <f t="shared" si="85"/>
        <v>#DIV/0!</v>
      </c>
      <c r="F104" s="665">
        <f>'Next Year''s Budget - Set Goals'!F114/12</f>
        <v>0</v>
      </c>
      <c r="G104" s="94" t="e">
        <f t="shared" si="86"/>
        <v>#DIV/0!</v>
      </c>
      <c r="H104" s="665">
        <f>'Next Year''s Budget - Set Goals'!H114/12</f>
        <v>0</v>
      </c>
      <c r="I104" s="94" t="e">
        <f t="shared" si="86"/>
        <v>#DIV/0!</v>
      </c>
      <c r="J104" s="665">
        <f>'Next Year''s Budget - Set Goals'!J114/12</f>
        <v>0</v>
      </c>
      <c r="K104" s="94" t="e">
        <f t="shared" si="87"/>
        <v>#DIV/0!</v>
      </c>
      <c r="L104" s="665">
        <f>'Next Year''s Budget - Set Goals'!L114/12</f>
        <v>0</v>
      </c>
      <c r="M104" s="94" t="e">
        <f t="shared" si="88"/>
        <v>#DIV/0!</v>
      </c>
      <c r="N104" s="665">
        <f>'Next Year''s Budget - Set Goals'!N114/12</f>
        <v>0</v>
      </c>
      <c r="O104" s="94" t="e">
        <f t="shared" si="89"/>
        <v>#DIV/0!</v>
      </c>
      <c r="P104" s="665">
        <f>'Next Year''s Budget - Set Goals'!P114/12</f>
        <v>0</v>
      </c>
      <c r="Q104" s="94" t="e">
        <f t="shared" si="90"/>
        <v>#DIV/0!</v>
      </c>
      <c r="R104" s="665">
        <f>'Next Year''s Budget - Set Goals'!R114/12</f>
        <v>0</v>
      </c>
      <c r="S104" s="94" t="e">
        <f t="shared" si="91"/>
        <v>#DIV/0!</v>
      </c>
      <c r="T104" s="665">
        <f>'Next Year''s Budget - Set Goals'!T114/12</f>
        <v>0</v>
      </c>
      <c r="U104" s="94" t="e">
        <f t="shared" si="92"/>
        <v>#DIV/0!</v>
      </c>
      <c r="V104" s="665">
        <f>'Next Year''s Budget - Set Goals'!V114/12</f>
        <v>0</v>
      </c>
      <c r="W104" s="94" t="e">
        <f t="shared" si="93"/>
        <v>#DIV/0!</v>
      </c>
      <c r="X104" s="665">
        <f>'Next Year''s Budget - Set Goals'!X114/12</f>
        <v>0</v>
      </c>
      <c r="Y104" s="94" t="e">
        <f t="shared" si="94"/>
        <v>#DIV/0!</v>
      </c>
      <c r="Z104" s="665">
        <f>'Next Year''s Budget - Set Goals'!Z114/12</f>
        <v>0</v>
      </c>
      <c r="AA104" s="94" t="e">
        <f t="shared" si="95"/>
        <v>#DIV/0!</v>
      </c>
      <c r="AB104" s="665">
        <f>'Next Year''s Budget - Set Goals'!AB114/12</f>
        <v>0</v>
      </c>
      <c r="AC104" s="94" t="e">
        <f t="shared" si="96"/>
        <v>#DIV/0!</v>
      </c>
      <c r="AD104" s="665">
        <f>'Next Year''s Budget - Set Goals'!AD114/12</f>
        <v>0</v>
      </c>
      <c r="AE104" s="299" t="e">
        <f t="shared" si="97"/>
        <v>#DIV/0!</v>
      </c>
    </row>
    <row r="105" spans="2:31">
      <c r="B105" s="307" t="s">
        <v>381</v>
      </c>
      <c r="C105" s="371" t="s">
        <v>314</v>
      </c>
      <c r="D105" s="226">
        <f t="shared" si="84"/>
        <v>0</v>
      </c>
      <c r="E105" s="89" t="e">
        <f t="shared" si="85"/>
        <v>#DIV/0!</v>
      </c>
      <c r="F105" s="665">
        <f>'Next Year''s Budget - Set Goals'!F115/12</f>
        <v>0</v>
      </c>
      <c r="G105" s="94" t="e">
        <f t="shared" ref="G105:I111" si="98">+F105/F$7</f>
        <v>#DIV/0!</v>
      </c>
      <c r="H105" s="665">
        <f>'Next Year''s Budget - Set Goals'!H115/12</f>
        <v>0</v>
      </c>
      <c r="I105" s="94" t="e">
        <f t="shared" si="98"/>
        <v>#DIV/0!</v>
      </c>
      <c r="J105" s="665">
        <f>'Next Year''s Budget - Set Goals'!J115/12</f>
        <v>0</v>
      </c>
      <c r="K105" s="94" t="e">
        <f t="shared" si="87"/>
        <v>#DIV/0!</v>
      </c>
      <c r="L105" s="665">
        <f>'Next Year''s Budget - Set Goals'!L115/12</f>
        <v>0</v>
      </c>
      <c r="M105" s="94" t="e">
        <f t="shared" si="88"/>
        <v>#DIV/0!</v>
      </c>
      <c r="N105" s="665">
        <f>'Next Year''s Budget - Set Goals'!N115/12</f>
        <v>0</v>
      </c>
      <c r="O105" s="94" t="e">
        <f t="shared" si="89"/>
        <v>#DIV/0!</v>
      </c>
      <c r="P105" s="665">
        <f>'Next Year''s Budget - Set Goals'!P115/12</f>
        <v>0</v>
      </c>
      <c r="Q105" s="94" t="e">
        <f t="shared" si="90"/>
        <v>#DIV/0!</v>
      </c>
      <c r="R105" s="665">
        <f>'Next Year''s Budget - Set Goals'!R115/12</f>
        <v>0</v>
      </c>
      <c r="S105" s="94" t="e">
        <f t="shared" si="91"/>
        <v>#DIV/0!</v>
      </c>
      <c r="T105" s="665">
        <f>'Next Year''s Budget - Set Goals'!T115/12</f>
        <v>0</v>
      </c>
      <c r="U105" s="94" t="e">
        <f t="shared" si="92"/>
        <v>#DIV/0!</v>
      </c>
      <c r="V105" s="665">
        <f>'Next Year''s Budget - Set Goals'!V115/12</f>
        <v>0</v>
      </c>
      <c r="W105" s="94" t="e">
        <f t="shared" si="93"/>
        <v>#DIV/0!</v>
      </c>
      <c r="X105" s="665">
        <f>'Next Year''s Budget - Set Goals'!X115/12</f>
        <v>0</v>
      </c>
      <c r="Y105" s="94" t="e">
        <f t="shared" si="94"/>
        <v>#DIV/0!</v>
      </c>
      <c r="Z105" s="665">
        <f>'Next Year''s Budget - Set Goals'!Z115/12</f>
        <v>0</v>
      </c>
      <c r="AA105" s="94" t="e">
        <f t="shared" si="95"/>
        <v>#DIV/0!</v>
      </c>
      <c r="AB105" s="665">
        <f>'Next Year''s Budget - Set Goals'!AB115/12</f>
        <v>0</v>
      </c>
      <c r="AC105" s="94" t="e">
        <f t="shared" si="96"/>
        <v>#DIV/0!</v>
      </c>
      <c r="AD105" s="665">
        <f>'Next Year''s Budget - Set Goals'!AD115/12</f>
        <v>0</v>
      </c>
      <c r="AE105" s="299" t="e">
        <f t="shared" si="97"/>
        <v>#DIV/0!</v>
      </c>
    </row>
    <row r="106" spans="2:31">
      <c r="B106" s="307" t="s">
        <v>382</v>
      </c>
      <c r="C106" s="371" t="s">
        <v>315</v>
      </c>
      <c r="D106" s="226">
        <f t="shared" si="84"/>
        <v>0</v>
      </c>
      <c r="E106" s="89" t="e">
        <f t="shared" si="85"/>
        <v>#DIV/0!</v>
      </c>
      <c r="F106" s="665">
        <f>'Next Year''s Budget - Set Goals'!F116/12</f>
        <v>0</v>
      </c>
      <c r="G106" s="94" t="e">
        <f t="shared" si="98"/>
        <v>#DIV/0!</v>
      </c>
      <c r="H106" s="665">
        <f>'Next Year''s Budget - Set Goals'!H116/12</f>
        <v>0</v>
      </c>
      <c r="I106" s="94" t="e">
        <f t="shared" si="98"/>
        <v>#DIV/0!</v>
      </c>
      <c r="J106" s="665">
        <f>'Next Year''s Budget - Set Goals'!J116/12</f>
        <v>0</v>
      </c>
      <c r="K106" s="94" t="e">
        <f t="shared" si="87"/>
        <v>#DIV/0!</v>
      </c>
      <c r="L106" s="665">
        <f>'Next Year''s Budget - Set Goals'!L116/12</f>
        <v>0</v>
      </c>
      <c r="M106" s="94" t="e">
        <f t="shared" si="88"/>
        <v>#DIV/0!</v>
      </c>
      <c r="N106" s="665">
        <f>'Next Year''s Budget - Set Goals'!N116/12</f>
        <v>0</v>
      </c>
      <c r="O106" s="94" t="e">
        <f t="shared" si="89"/>
        <v>#DIV/0!</v>
      </c>
      <c r="P106" s="665">
        <f>'Next Year''s Budget - Set Goals'!P116/12</f>
        <v>0</v>
      </c>
      <c r="Q106" s="94" t="e">
        <f t="shared" si="90"/>
        <v>#DIV/0!</v>
      </c>
      <c r="R106" s="665">
        <f>'Next Year''s Budget - Set Goals'!R116/12</f>
        <v>0</v>
      </c>
      <c r="S106" s="94" t="e">
        <f t="shared" si="91"/>
        <v>#DIV/0!</v>
      </c>
      <c r="T106" s="665">
        <f>'Next Year''s Budget - Set Goals'!T116/12</f>
        <v>0</v>
      </c>
      <c r="U106" s="94" t="e">
        <f t="shared" si="92"/>
        <v>#DIV/0!</v>
      </c>
      <c r="V106" s="665">
        <f>'Next Year''s Budget - Set Goals'!V116/12</f>
        <v>0</v>
      </c>
      <c r="W106" s="94" t="e">
        <f t="shared" si="93"/>
        <v>#DIV/0!</v>
      </c>
      <c r="X106" s="665">
        <f>'Next Year''s Budget - Set Goals'!X116/12</f>
        <v>0</v>
      </c>
      <c r="Y106" s="94" t="e">
        <f t="shared" si="94"/>
        <v>#DIV/0!</v>
      </c>
      <c r="Z106" s="665">
        <f>'Next Year''s Budget - Set Goals'!Z116/12</f>
        <v>0</v>
      </c>
      <c r="AA106" s="94" t="e">
        <f t="shared" si="95"/>
        <v>#DIV/0!</v>
      </c>
      <c r="AB106" s="665">
        <f>'Next Year''s Budget - Set Goals'!AB116/12</f>
        <v>0</v>
      </c>
      <c r="AC106" s="94" t="e">
        <f t="shared" si="96"/>
        <v>#DIV/0!</v>
      </c>
      <c r="AD106" s="665">
        <f>'Next Year''s Budget - Set Goals'!AD116/12</f>
        <v>0</v>
      </c>
      <c r="AE106" s="299" t="e">
        <f t="shared" si="97"/>
        <v>#DIV/0!</v>
      </c>
    </row>
    <row r="107" spans="2:31">
      <c r="B107" s="307" t="s">
        <v>382</v>
      </c>
      <c r="C107" s="371" t="s">
        <v>316</v>
      </c>
      <c r="D107" s="226">
        <f t="shared" si="84"/>
        <v>0</v>
      </c>
      <c r="E107" s="89" t="e">
        <f t="shared" si="85"/>
        <v>#DIV/0!</v>
      </c>
      <c r="F107" s="665">
        <f>'Next Year''s Budget - Set Goals'!F117/12</f>
        <v>0</v>
      </c>
      <c r="G107" s="94" t="e">
        <f t="shared" si="98"/>
        <v>#DIV/0!</v>
      </c>
      <c r="H107" s="665">
        <f>'Next Year''s Budget - Set Goals'!H117/12</f>
        <v>0</v>
      </c>
      <c r="I107" s="94" t="e">
        <f t="shared" si="98"/>
        <v>#DIV/0!</v>
      </c>
      <c r="J107" s="665">
        <f>'Next Year''s Budget - Set Goals'!J117/12</f>
        <v>0</v>
      </c>
      <c r="K107" s="94" t="e">
        <f t="shared" si="87"/>
        <v>#DIV/0!</v>
      </c>
      <c r="L107" s="665">
        <f>'Next Year''s Budget - Set Goals'!L117/12</f>
        <v>0</v>
      </c>
      <c r="M107" s="94" t="e">
        <f t="shared" si="88"/>
        <v>#DIV/0!</v>
      </c>
      <c r="N107" s="665">
        <f>'Next Year''s Budget - Set Goals'!N117/12</f>
        <v>0</v>
      </c>
      <c r="O107" s="94" t="e">
        <f t="shared" si="89"/>
        <v>#DIV/0!</v>
      </c>
      <c r="P107" s="665">
        <f>'Next Year''s Budget - Set Goals'!P117/12</f>
        <v>0</v>
      </c>
      <c r="Q107" s="94" t="e">
        <f t="shared" si="90"/>
        <v>#DIV/0!</v>
      </c>
      <c r="R107" s="665">
        <f>'Next Year''s Budget - Set Goals'!R117/12</f>
        <v>0</v>
      </c>
      <c r="S107" s="94" t="e">
        <f t="shared" si="91"/>
        <v>#DIV/0!</v>
      </c>
      <c r="T107" s="665">
        <f>'Next Year''s Budget - Set Goals'!T117/12</f>
        <v>0</v>
      </c>
      <c r="U107" s="94" t="e">
        <f t="shared" si="92"/>
        <v>#DIV/0!</v>
      </c>
      <c r="V107" s="665">
        <f>'Next Year''s Budget - Set Goals'!V117/12</f>
        <v>0</v>
      </c>
      <c r="W107" s="94" t="e">
        <f t="shared" si="93"/>
        <v>#DIV/0!</v>
      </c>
      <c r="X107" s="665">
        <f>'Next Year''s Budget - Set Goals'!X117/12</f>
        <v>0</v>
      </c>
      <c r="Y107" s="94" t="e">
        <f t="shared" si="94"/>
        <v>#DIV/0!</v>
      </c>
      <c r="Z107" s="665">
        <f>'Next Year''s Budget - Set Goals'!Z117/12</f>
        <v>0</v>
      </c>
      <c r="AA107" s="94" t="e">
        <f t="shared" si="95"/>
        <v>#DIV/0!</v>
      </c>
      <c r="AB107" s="665">
        <f>'Next Year''s Budget - Set Goals'!AB117/12</f>
        <v>0</v>
      </c>
      <c r="AC107" s="94" t="e">
        <f t="shared" si="96"/>
        <v>#DIV/0!</v>
      </c>
      <c r="AD107" s="665">
        <f>'Next Year''s Budget - Set Goals'!AD117/12</f>
        <v>0</v>
      </c>
      <c r="AE107" s="299" t="e">
        <f t="shared" si="97"/>
        <v>#DIV/0!</v>
      </c>
    </row>
    <row r="108" spans="2:31">
      <c r="B108" s="307" t="s">
        <v>382</v>
      </c>
      <c r="C108" s="371" t="s">
        <v>317</v>
      </c>
      <c r="D108" s="226">
        <f t="shared" si="84"/>
        <v>0</v>
      </c>
      <c r="E108" s="89" t="e">
        <f t="shared" si="85"/>
        <v>#DIV/0!</v>
      </c>
      <c r="F108" s="665">
        <f>'Next Year''s Budget - Set Goals'!F118/12</f>
        <v>0</v>
      </c>
      <c r="G108" s="94" t="e">
        <f t="shared" si="98"/>
        <v>#DIV/0!</v>
      </c>
      <c r="H108" s="665">
        <f>'Next Year''s Budget - Set Goals'!H118/12</f>
        <v>0</v>
      </c>
      <c r="I108" s="94" t="e">
        <f t="shared" si="98"/>
        <v>#DIV/0!</v>
      </c>
      <c r="J108" s="665">
        <f>'Next Year''s Budget - Set Goals'!J118/12</f>
        <v>0</v>
      </c>
      <c r="K108" s="94" t="e">
        <f t="shared" si="87"/>
        <v>#DIV/0!</v>
      </c>
      <c r="L108" s="665">
        <f>'Next Year''s Budget - Set Goals'!L118/12</f>
        <v>0</v>
      </c>
      <c r="M108" s="94" t="e">
        <f t="shared" si="88"/>
        <v>#DIV/0!</v>
      </c>
      <c r="N108" s="665">
        <f>'Next Year''s Budget - Set Goals'!N118/12</f>
        <v>0</v>
      </c>
      <c r="O108" s="94" t="e">
        <f t="shared" si="89"/>
        <v>#DIV/0!</v>
      </c>
      <c r="P108" s="665">
        <f>'Next Year''s Budget - Set Goals'!P118/12</f>
        <v>0</v>
      </c>
      <c r="Q108" s="94" t="e">
        <f t="shared" si="90"/>
        <v>#DIV/0!</v>
      </c>
      <c r="R108" s="665">
        <f>'Next Year''s Budget - Set Goals'!R118/12</f>
        <v>0</v>
      </c>
      <c r="S108" s="94" t="e">
        <f t="shared" si="91"/>
        <v>#DIV/0!</v>
      </c>
      <c r="T108" s="665">
        <f>'Next Year''s Budget - Set Goals'!T118/12</f>
        <v>0</v>
      </c>
      <c r="U108" s="94" t="e">
        <f t="shared" si="92"/>
        <v>#DIV/0!</v>
      </c>
      <c r="V108" s="665">
        <f>'Next Year''s Budget - Set Goals'!V118/12</f>
        <v>0</v>
      </c>
      <c r="W108" s="94" t="e">
        <f t="shared" si="93"/>
        <v>#DIV/0!</v>
      </c>
      <c r="X108" s="665">
        <f>'Next Year''s Budget - Set Goals'!X118/12</f>
        <v>0</v>
      </c>
      <c r="Y108" s="94" t="e">
        <f t="shared" si="94"/>
        <v>#DIV/0!</v>
      </c>
      <c r="Z108" s="665">
        <f>'Next Year''s Budget - Set Goals'!Z118/12</f>
        <v>0</v>
      </c>
      <c r="AA108" s="94" t="e">
        <f t="shared" si="95"/>
        <v>#DIV/0!</v>
      </c>
      <c r="AB108" s="665">
        <f>'Next Year''s Budget - Set Goals'!AB118/12</f>
        <v>0</v>
      </c>
      <c r="AC108" s="94" t="e">
        <f t="shared" si="96"/>
        <v>#DIV/0!</v>
      </c>
      <c r="AD108" s="665">
        <f>'Next Year''s Budget - Set Goals'!AD118/12</f>
        <v>0</v>
      </c>
      <c r="AE108" s="299" t="e">
        <f t="shared" si="97"/>
        <v>#DIV/0!</v>
      </c>
    </row>
    <row r="109" spans="2:31">
      <c r="B109" s="307" t="s">
        <v>382</v>
      </c>
      <c r="C109" s="371" t="s">
        <v>318</v>
      </c>
      <c r="D109" s="226">
        <f t="shared" si="84"/>
        <v>0</v>
      </c>
      <c r="E109" s="89" t="e">
        <f t="shared" si="85"/>
        <v>#DIV/0!</v>
      </c>
      <c r="F109" s="665">
        <f>'Next Year''s Budget - Set Goals'!F119/12</f>
        <v>0</v>
      </c>
      <c r="G109" s="94" t="e">
        <f t="shared" si="98"/>
        <v>#DIV/0!</v>
      </c>
      <c r="H109" s="665">
        <f>'Next Year''s Budget - Set Goals'!H119/12</f>
        <v>0</v>
      </c>
      <c r="I109" s="94" t="e">
        <f t="shared" si="98"/>
        <v>#DIV/0!</v>
      </c>
      <c r="J109" s="665">
        <f>'Next Year''s Budget - Set Goals'!J119/12</f>
        <v>0</v>
      </c>
      <c r="K109" s="94" t="e">
        <f t="shared" si="87"/>
        <v>#DIV/0!</v>
      </c>
      <c r="L109" s="665">
        <f>'Next Year''s Budget - Set Goals'!L119/12</f>
        <v>0</v>
      </c>
      <c r="M109" s="94" t="e">
        <f t="shared" si="88"/>
        <v>#DIV/0!</v>
      </c>
      <c r="N109" s="665">
        <f>'Next Year''s Budget - Set Goals'!N119/12</f>
        <v>0</v>
      </c>
      <c r="O109" s="94" t="e">
        <f t="shared" si="89"/>
        <v>#DIV/0!</v>
      </c>
      <c r="P109" s="665">
        <f>'Next Year''s Budget - Set Goals'!P119/12</f>
        <v>0</v>
      </c>
      <c r="Q109" s="94" t="e">
        <f t="shared" si="90"/>
        <v>#DIV/0!</v>
      </c>
      <c r="R109" s="665">
        <f>'Next Year''s Budget - Set Goals'!R119/12</f>
        <v>0</v>
      </c>
      <c r="S109" s="94" t="e">
        <f t="shared" si="91"/>
        <v>#DIV/0!</v>
      </c>
      <c r="T109" s="665">
        <f>'Next Year''s Budget - Set Goals'!T119/12</f>
        <v>0</v>
      </c>
      <c r="U109" s="94" t="e">
        <f t="shared" si="92"/>
        <v>#DIV/0!</v>
      </c>
      <c r="V109" s="665">
        <f>'Next Year''s Budget - Set Goals'!V119/12</f>
        <v>0</v>
      </c>
      <c r="W109" s="94" t="e">
        <f t="shared" si="93"/>
        <v>#DIV/0!</v>
      </c>
      <c r="X109" s="665">
        <f>'Next Year''s Budget - Set Goals'!X119/12</f>
        <v>0</v>
      </c>
      <c r="Y109" s="94" t="e">
        <f t="shared" si="94"/>
        <v>#DIV/0!</v>
      </c>
      <c r="Z109" s="665">
        <f>'Next Year''s Budget - Set Goals'!Z119/12</f>
        <v>0</v>
      </c>
      <c r="AA109" s="94" t="e">
        <f t="shared" si="95"/>
        <v>#DIV/0!</v>
      </c>
      <c r="AB109" s="665">
        <f>'Next Year''s Budget - Set Goals'!AB119/12</f>
        <v>0</v>
      </c>
      <c r="AC109" s="94" t="e">
        <f t="shared" si="96"/>
        <v>#DIV/0!</v>
      </c>
      <c r="AD109" s="665">
        <f>'Next Year''s Budget - Set Goals'!AD119/12</f>
        <v>0</v>
      </c>
      <c r="AE109" s="299" t="e">
        <f t="shared" si="97"/>
        <v>#DIV/0!</v>
      </c>
    </row>
    <row r="110" spans="2:31">
      <c r="B110" s="307" t="s">
        <v>382</v>
      </c>
      <c r="C110" s="371" t="s">
        <v>319</v>
      </c>
      <c r="D110" s="226">
        <f t="shared" si="84"/>
        <v>0</v>
      </c>
      <c r="E110" s="89" t="e">
        <f t="shared" si="85"/>
        <v>#DIV/0!</v>
      </c>
      <c r="F110" s="665">
        <f>'Next Year''s Budget - Set Goals'!F120/12</f>
        <v>0</v>
      </c>
      <c r="G110" s="94" t="e">
        <f t="shared" si="98"/>
        <v>#DIV/0!</v>
      </c>
      <c r="H110" s="665">
        <f>'Next Year''s Budget - Set Goals'!H120/12</f>
        <v>0</v>
      </c>
      <c r="I110" s="94" t="e">
        <f t="shared" si="98"/>
        <v>#DIV/0!</v>
      </c>
      <c r="J110" s="665">
        <f>'Next Year''s Budget - Set Goals'!J120/12</f>
        <v>0</v>
      </c>
      <c r="K110" s="94" t="e">
        <f t="shared" si="87"/>
        <v>#DIV/0!</v>
      </c>
      <c r="L110" s="665">
        <f>'Next Year''s Budget - Set Goals'!L120/12</f>
        <v>0</v>
      </c>
      <c r="M110" s="94" t="e">
        <f t="shared" si="88"/>
        <v>#DIV/0!</v>
      </c>
      <c r="N110" s="665">
        <f>'Next Year''s Budget - Set Goals'!N120/12</f>
        <v>0</v>
      </c>
      <c r="O110" s="94" t="e">
        <f t="shared" si="89"/>
        <v>#DIV/0!</v>
      </c>
      <c r="P110" s="665">
        <f>'Next Year''s Budget - Set Goals'!P120/12</f>
        <v>0</v>
      </c>
      <c r="Q110" s="94" t="e">
        <f t="shared" si="90"/>
        <v>#DIV/0!</v>
      </c>
      <c r="R110" s="665">
        <f>'Next Year''s Budget - Set Goals'!R120/12</f>
        <v>0</v>
      </c>
      <c r="S110" s="94" t="e">
        <f t="shared" si="91"/>
        <v>#DIV/0!</v>
      </c>
      <c r="T110" s="665">
        <f>'Next Year''s Budget - Set Goals'!T120/12</f>
        <v>0</v>
      </c>
      <c r="U110" s="94" t="e">
        <f t="shared" si="92"/>
        <v>#DIV/0!</v>
      </c>
      <c r="V110" s="665">
        <f>'Next Year''s Budget - Set Goals'!V120/12</f>
        <v>0</v>
      </c>
      <c r="W110" s="94" t="e">
        <f t="shared" si="93"/>
        <v>#DIV/0!</v>
      </c>
      <c r="X110" s="665">
        <f>'Next Year''s Budget - Set Goals'!X120/12</f>
        <v>0</v>
      </c>
      <c r="Y110" s="94" t="e">
        <f t="shared" si="94"/>
        <v>#DIV/0!</v>
      </c>
      <c r="Z110" s="665">
        <f>'Next Year''s Budget - Set Goals'!Z120/12</f>
        <v>0</v>
      </c>
      <c r="AA110" s="94" t="e">
        <f t="shared" si="95"/>
        <v>#DIV/0!</v>
      </c>
      <c r="AB110" s="665">
        <f>'Next Year''s Budget - Set Goals'!AB120/12</f>
        <v>0</v>
      </c>
      <c r="AC110" s="94" t="e">
        <f t="shared" si="96"/>
        <v>#DIV/0!</v>
      </c>
      <c r="AD110" s="665">
        <f>'Next Year''s Budget - Set Goals'!AD120/12</f>
        <v>0</v>
      </c>
      <c r="AE110" s="299" t="e">
        <f t="shared" si="97"/>
        <v>#DIV/0!</v>
      </c>
    </row>
    <row r="111" spans="2:31">
      <c r="B111" s="307" t="s">
        <v>382</v>
      </c>
      <c r="C111" s="371" t="s">
        <v>320</v>
      </c>
      <c r="D111" s="226">
        <f t="shared" si="84"/>
        <v>0</v>
      </c>
      <c r="E111" s="89" t="e">
        <f t="shared" si="85"/>
        <v>#DIV/0!</v>
      </c>
      <c r="F111" s="665">
        <f>'Next Year''s Budget - Set Goals'!F121/12</f>
        <v>0</v>
      </c>
      <c r="G111" s="94" t="e">
        <f t="shared" si="98"/>
        <v>#DIV/0!</v>
      </c>
      <c r="H111" s="665">
        <f>'Next Year''s Budget - Set Goals'!H121/12</f>
        <v>0</v>
      </c>
      <c r="I111" s="94" t="e">
        <f t="shared" si="98"/>
        <v>#DIV/0!</v>
      </c>
      <c r="J111" s="665">
        <f>'Next Year''s Budget - Set Goals'!J121/12</f>
        <v>0</v>
      </c>
      <c r="K111" s="94" t="e">
        <f t="shared" si="87"/>
        <v>#DIV/0!</v>
      </c>
      <c r="L111" s="665">
        <f>'Next Year''s Budget - Set Goals'!L121/12</f>
        <v>0</v>
      </c>
      <c r="M111" s="94" t="e">
        <f t="shared" si="88"/>
        <v>#DIV/0!</v>
      </c>
      <c r="N111" s="665">
        <f>'Next Year''s Budget - Set Goals'!N121/12</f>
        <v>0</v>
      </c>
      <c r="O111" s="94" t="e">
        <f t="shared" si="89"/>
        <v>#DIV/0!</v>
      </c>
      <c r="P111" s="665">
        <f>'Next Year''s Budget - Set Goals'!P121/12</f>
        <v>0</v>
      </c>
      <c r="Q111" s="94" t="e">
        <f t="shared" si="90"/>
        <v>#DIV/0!</v>
      </c>
      <c r="R111" s="665">
        <f>'Next Year''s Budget - Set Goals'!R121/12</f>
        <v>0</v>
      </c>
      <c r="S111" s="94" t="e">
        <f t="shared" si="91"/>
        <v>#DIV/0!</v>
      </c>
      <c r="T111" s="665">
        <f>'Next Year''s Budget - Set Goals'!T121/12</f>
        <v>0</v>
      </c>
      <c r="U111" s="94" t="e">
        <f t="shared" si="92"/>
        <v>#DIV/0!</v>
      </c>
      <c r="V111" s="665">
        <f>'Next Year''s Budget - Set Goals'!V121/12</f>
        <v>0</v>
      </c>
      <c r="W111" s="94" t="e">
        <f t="shared" si="93"/>
        <v>#DIV/0!</v>
      </c>
      <c r="X111" s="665">
        <f>'Next Year''s Budget - Set Goals'!X121/12</f>
        <v>0</v>
      </c>
      <c r="Y111" s="94" t="e">
        <f t="shared" si="94"/>
        <v>#DIV/0!</v>
      </c>
      <c r="Z111" s="665">
        <f>'Next Year''s Budget - Set Goals'!Z121/12</f>
        <v>0</v>
      </c>
      <c r="AA111" s="94" t="e">
        <f t="shared" si="95"/>
        <v>#DIV/0!</v>
      </c>
      <c r="AB111" s="665">
        <f>'Next Year''s Budget - Set Goals'!AB121/12</f>
        <v>0</v>
      </c>
      <c r="AC111" s="94" t="e">
        <f t="shared" si="96"/>
        <v>#DIV/0!</v>
      </c>
      <c r="AD111" s="665">
        <f>'Next Year''s Budget - Set Goals'!AD121/12</f>
        <v>0</v>
      </c>
      <c r="AE111" s="299" t="e">
        <f t="shared" si="97"/>
        <v>#DIV/0!</v>
      </c>
    </row>
    <row r="112" spans="2:31">
      <c r="B112" s="307"/>
      <c r="C112" s="385" t="s">
        <v>321</v>
      </c>
      <c r="D112" s="248">
        <f>SUM(D89:D111)</f>
        <v>0</v>
      </c>
      <c r="E112" s="96" t="e">
        <f>+D112/$D$7</f>
        <v>#DIV/0!</v>
      </c>
      <c r="F112" s="239">
        <f>SUM(F89:F111)</f>
        <v>0</v>
      </c>
      <c r="G112" s="177" t="e">
        <f>+F112/F$7</f>
        <v>#DIV/0!</v>
      </c>
      <c r="H112" s="239">
        <f>SUM(H89:H111)</f>
        <v>0</v>
      </c>
      <c r="I112" s="177" t="e">
        <f>+H112/H$7</f>
        <v>#DIV/0!</v>
      </c>
      <c r="J112" s="239">
        <f>SUM(J89:J111)</f>
        <v>0</v>
      </c>
      <c r="K112" s="177" t="e">
        <f>+J112/J$7</f>
        <v>#DIV/0!</v>
      </c>
      <c r="L112" s="239">
        <f>SUM(L89:L111)</f>
        <v>0</v>
      </c>
      <c r="M112" s="177" t="e">
        <f>+L112/L$7</f>
        <v>#DIV/0!</v>
      </c>
      <c r="N112" s="239">
        <f>SUM(N89:N111)</f>
        <v>0</v>
      </c>
      <c r="O112" s="177" t="e">
        <f>+N112/N$7</f>
        <v>#DIV/0!</v>
      </c>
      <c r="P112" s="239">
        <f>SUM(P89:P111)</f>
        <v>0</v>
      </c>
      <c r="Q112" s="177" t="e">
        <f>+P112/P$7</f>
        <v>#DIV/0!</v>
      </c>
      <c r="R112" s="239">
        <f>SUM(R89:R111)</f>
        <v>0</v>
      </c>
      <c r="S112" s="177" t="e">
        <f>+R112/R$7</f>
        <v>#DIV/0!</v>
      </c>
      <c r="T112" s="239">
        <f>SUM(T89:T111)</f>
        <v>0</v>
      </c>
      <c r="U112" s="177" t="e">
        <f>+T112/T$7</f>
        <v>#DIV/0!</v>
      </c>
      <c r="V112" s="239">
        <f>SUM(V89:V111)</f>
        <v>0</v>
      </c>
      <c r="W112" s="177" t="e">
        <f>+V112/V$7</f>
        <v>#DIV/0!</v>
      </c>
      <c r="X112" s="239">
        <f>SUM(X89:X111)</f>
        <v>0</v>
      </c>
      <c r="Y112" s="177" t="e">
        <f>+X112/X$7</f>
        <v>#DIV/0!</v>
      </c>
      <c r="Z112" s="239">
        <f>SUM(Z89:Z111)</f>
        <v>0</v>
      </c>
      <c r="AA112" s="177" t="e">
        <f>+Z112/Z$7</f>
        <v>#DIV/0!</v>
      </c>
      <c r="AB112" s="239">
        <f>SUM(AB89:AB111)</f>
        <v>0</v>
      </c>
      <c r="AC112" s="177" t="e">
        <f>+AB112/AB$7</f>
        <v>#DIV/0!</v>
      </c>
      <c r="AD112" s="239">
        <f>SUM(AD89:AD111)</f>
        <v>0</v>
      </c>
      <c r="AE112" s="213" t="e">
        <f>+AD112/AD$7</f>
        <v>#DIV/0!</v>
      </c>
    </row>
    <row r="113" spans="3:31">
      <c r="C113" s="3"/>
      <c r="D113" s="226"/>
      <c r="F113" s="231"/>
      <c r="G113" s="94"/>
      <c r="H113" s="231"/>
      <c r="I113" s="94"/>
      <c r="J113" s="231"/>
      <c r="K113" s="94"/>
      <c r="L113" s="231"/>
      <c r="M113" s="94"/>
      <c r="N113" s="231"/>
      <c r="O113" s="94"/>
      <c r="P113" s="231"/>
      <c r="Q113" s="94"/>
      <c r="R113" s="231"/>
      <c r="S113" s="94"/>
      <c r="T113" s="231"/>
      <c r="U113" s="94"/>
      <c r="V113" s="231"/>
      <c r="W113" s="94"/>
      <c r="X113" s="231"/>
      <c r="Y113" s="94"/>
      <c r="Z113" s="231"/>
      <c r="AA113" s="94"/>
      <c r="AB113" s="231"/>
      <c r="AC113" s="94"/>
      <c r="AD113" s="231"/>
      <c r="AE113" s="299"/>
    </row>
    <row r="114" spans="3:31" ht="15.75">
      <c r="C114" s="406" t="s">
        <v>322</v>
      </c>
      <c r="D114" s="226">
        <f>SUM(D38+D60+D77+D86+D112)</f>
        <v>83333.333333333328</v>
      </c>
      <c r="E114" s="89" t="e">
        <f>+D114/$D$7</f>
        <v>#DIV/0!</v>
      </c>
      <c r="F114" s="226">
        <f>SUM(F38+F60+F77+F86+F112)</f>
        <v>83333.333333333328</v>
      </c>
      <c r="G114" s="94" t="e">
        <f>+F114/F$7</f>
        <v>#DIV/0!</v>
      </c>
      <c r="H114" s="226">
        <f>SUM(H38+H60+H77+H86+H112)</f>
        <v>0</v>
      </c>
      <c r="I114" s="94" t="e">
        <f>+H114/H$7</f>
        <v>#DIV/0!</v>
      </c>
      <c r="J114" s="226">
        <f>SUM(J38+J60+J77+J86+J112)</f>
        <v>0</v>
      </c>
      <c r="K114" s="94" t="e">
        <f>+J114/J$7</f>
        <v>#DIV/0!</v>
      </c>
      <c r="L114" s="226">
        <f>SUM(L38+L60+L77+L86+L112)</f>
        <v>0</v>
      </c>
      <c r="M114" s="94" t="e">
        <f>+L114/L$7</f>
        <v>#DIV/0!</v>
      </c>
      <c r="N114" s="226">
        <f>SUM(N38+N60+N77+N86+N112)</f>
        <v>0</v>
      </c>
      <c r="O114" s="94" t="e">
        <f>+N114/N$7</f>
        <v>#DIV/0!</v>
      </c>
      <c r="P114" s="226">
        <f>SUM(P38+P60+P77+P86+P112)</f>
        <v>0</v>
      </c>
      <c r="Q114" s="94" t="e">
        <f>+P114/P$7</f>
        <v>#DIV/0!</v>
      </c>
      <c r="R114" s="226">
        <f>SUM(R38+R60+R77+R86+R112)</f>
        <v>0</v>
      </c>
      <c r="S114" s="94" t="e">
        <f>+R114/R$7</f>
        <v>#DIV/0!</v>
      </c>
      <c r="T114" s="226">
        <f>SUM(T38+T60+T77+T86+T112)</f>
        <v>0</v>
      </c>
      <c r="U114" s="94" t="e">
        <f>+T114/T$7</f>
        <v>#DIV/0!</v>
      </c>
      <c r="V114" s="226">
        <f>SUM(V38+V60+V77+V86+V112)</f>
        <v>0</v>
      </c>
      <c r="W114" s="94" t="e">
        <f>+V114/V$7</f>
        <v>#DIV/0!</v>
      </c>
      <c r="X114" s="226">
        <f>SUM(X38+X60+X77+X86+X112)</f>
        <v>0</v>
      </c>
      <c r="Y114" s="94" t="e">
        <f>+X114/X$7</f>
        <v>#DIV/0!</v>
      </c>
      <c r="Z114" s="226">
        <f>SUM(Z38+Z60+Z77+Z86+Z112)</f>
        <v>0</v>
      </c>
      <c r="AA114" s="94" t="e">
        <f>+Z114/Z$7</f>
        <v>#DIV/0!</v>
      </c>
      <c r="AB114" s="226">
        <f>SUM(AB38+AB60+AB77+AB86+AB112)</f>
        <v>0</v>
      </c>
      <c r="AC114" s="94" t="e">
        <f>+AB114/AB$7</f>
        <v>#DIV/0!</v>
      </c>
      <c r="AD114" s="226">
        <f>SUM(AD38+AD60+AD77+AD86+AD112)</f>
        <v>0</v>
      </c>
      <c r="AE114" s="299" t="e">
        <f>+AD114/AD$7</f>
        <v>#DIV/0!</v>
      </c>
    </row>
    <row r="115" spans="3:31" ht="13.5" thickBot="1">
      <c r="C115" s="5"/>
      <c r="D115" s="240"/>
      <c r="E115" s="1"/>
      <c r="F115" s="240"/>
      <c r="G115" s="160"/>
      <c r="H115" s="243"/>
      <c r="I115" s="160"/>
      <c r="J115" s="185"/>
      <c r="K115" s="160"/>
      <c r="L115" s="183"/>
      <c r="M115" s="160"/>
      <c r="N115" s="183"/>
      <c r="O115" s="160"/>
      <c r="P115" s="183"/>
      <c r="Q115" s="160"/>
      <c r="R115" s="183"/>
      <c r="S115" s="173"/>
      <c r="T115" s="137"/>
      <c r="U115" s="178"/>
      <c r="V115" s="1"/>
      <c r="W115" s="173"/>
      <c r="X115" s="1"/>
      <c r="Y115" s="173"/>
      <c r="Z115" s="1"/>
      <c r="AA115" s="173"/>
      <c r="AB115" s="1"/>
      <c r="AC115" s="173"/>
      <c r="AD115" s="1"/>
      <c r="AE115" s="301"/>
    </row>
    <row r="116" spans="3:31">
      <c r="C116" s="3"/>
      <c r="D116" s="230"/>
      <c r="F116" s="230"/>
      <c r="G116" s="99"/>
      <c r="H116" s="244"/>
      <c r="I116" s="99"/>
      <c r="J116" s="186"/>
      <c r="K116" s="99"/>
      <c r="L116" s="84"/>
      <c r="M116" s="99"/>
      <c r="N116" s="84"/>
      <c r="O116" s="99"/>
      <c r="P116" s="84"/>
      <c r="Q116" s="99"/>
      <c r="R116" s="84"/>
      <c r="S116" s="155"/>
      <c r="T116" s="138"/>
      <c r="U116" s="179"/>
      <c r="V116" s="176"/>
      <c r="W116" s="155"/>
      <c r="X116" s="176"/>
      <c r="Y116" s="155"/>
      <c r="Z116" s="176"/>
      <c r="AA116" s="155"/>
      <c r="AB116" s="176"/>
      <c r="AC116" s="155"/>
      <c r="AD116" s="176"/>
      <c r="AE116" s="299"/>
    </row>
    <row r="117" spans="3:31" ht="15.75">
      <c r="C117" s="26" t="s">
        <v>323</v>
      </c>
      <c r="D117" s="226">
        <f>+D24-D114</f>
        <v>-83333.333333333328</v>
      </c>
      <c r="E117" s="89" t="e">
        <f>+D117/$D$7</f>
        <v>#DIV/0!</v>
      </c>
      <c r="F117" s="226">
        <f>+F24-F114</f>
        <v>-83333.333333333328</v>
      </c>
      <c r="G117" s="94" t="e">
        <f>+F117/F$7</f>
        <v>#DIV/0!</v>
      </c>
      <c r="H117" s="242">
        <f>+H24-H114</f>
        <v>0</v>
      </c>
      <c r="I117" s="94" t="e">
        <f>+H117/$H$7</f>
        <v>#DIV/0!</v>
      </c>
      <c r="J117" s="242">
        <f>+J24-J114</f>
        <v>0</v>
      </c>
      <c r="K117" s="94" t="e">
        <f>+J117/$J$7</f>
        <v>#DIV/0!</v>
      </c>
      <c r="L117" s="82">
        <f>+L24-L114</f>
        <v>0</v>
      </c>
      <c r="M117" s="94" t="e">
        <f>+L117/$L$7</f>
        <v>#DIV/0!</v>
      </c>
      <c r="N117" s="82">
        <f>+N24-N114</f>
        <v>0</v>
      </c>
      <c r="O117" s="94" t="e">
        <f>+N117/$N$7</f>
        <v>#DIV/0!</v>
      </c>
      <c r="P117" s="82">
        <f>+P24-P114</f>
        <v>0</v>
      </c>
      <c r="Q117" s="94" t="e">
        <f>+P117/$P$7</f>
        <v>#DIV/0!</v>
      </c>
      <c r="R117" s="82">
        <f>+R24-R114</f>
        <v>0</v>
      </c>
      <c r="S117" s="155" t="e">
        <f>+R117/$R$7</f>
        <v>#DIV/0!</v>
      </c>
      <c r="T117" s="175">
        <f>+T24-T114</f>
        <v>0</v>
      </c>
      <c r="U117" s="155" t="e">
        <f>+T117/$T$7</f>
        <v>#DIV/0!</v>
      </c>
      <c r="V117" s="175">
        <f>+V24-V114</f>
        <v>0</v>
      </c>
      <c r="W117" s="155" t="e">
        <f>+V117/$V$7</f>
        <v>#DIV/0!</v>
      </c>
      <c r="X117" s="175">
        <f>+X24-X114</f>
        <v>0</v>
      </c>
      <c r="Y117" s="155" t="e">
        <f>+X117/$X$7</f>
        <v>#DIV/0!</v>
      </c>
      <c r="Z117" s="175">
        <f>+Z24-Z114</f>
        <v>0</v>
      </c>
      <c r="AA117" s="155" t="e">
        <f>+Z117/$Z$7</f>
        <v>#DIV/0!</v>
      </c>
      <c r="AB117" s="175">
        <f>+AB24-AB114</f>
        <v>0</v>
      </c>
      <c r="AC117" s="155" t="e">
        <f>+AB117/$AB$7</f>
        <v>#DIV/0!</v>
      </c>
      <c r="AD117" s="175">
        <f>+AD24-AD114</f>
        <v>0</v>
      </c>
      <c r="AE117" s="299" t="e">
        <f>+AD117/$AD$7</f>
        <v>#DIV/0!</v>
      </c>
    </row>
    <row r="118" spans="3:31" ht="13.5" thickBot="1">
      <c r="C118" s="5"/>
      <c r="D118" s="240"/>
      <c r="E118" s="1"/>
      <c r="F118" s="81"/>
      <c r="G118" s="99"/>
      <c r="H118" s="75"/>
      <c r="I118" s="99"/>
      <c r="J118" s="168"/>
      <c r="K118" s="99"/>
      <c r="L118" s="75"/>
      <c r="M118" s="99"/>
      <c r="N118" s="75"/>
      <c r="O118" s="99"/>
      <c r="P118" s="75"/>
      <c r="Q118" s="99"/>
      <c r="R118" s="75"/>
      <c r="S118" s="157"/>
      <c r="T118" s="139"/>
      <c r="U118" s="180"/>
      <c r="V118" s="175"/>
      <c r="W118" s="157"/>
      <c r="X118" s="175"/>
      <c r="Y118" s="157"/>
      <c r="Z118" s="175"/>
      <c r="AA118" s="157"/>
      <c r="AB118" s="175"/>
      <c r="AC118" s="157"/>
      <c r="AD118" s="175"/>
      <c r="AE118" s="378"/>
    </row>
    <row r="119" spans="3:31" ht="13.5" thickTop="1">
      <c r="C119" s="3"/>
      <c r="D119" s="230"/>
      <c r="F119" s="111"/>
      <c r="G119" s="151"/>
      <c r="H119" s="48"/>
      <c r="I119" s="151"/>
      <c r="J119" s="170"/>
      <c r="K119" s="151"/>
      <c r="L119" s="48"/>
      <c r="M119" s="151"/>
      <c r="N119" s="48"/>
      <c r="O119" s="151"/>
      <c r="P119" s="48"/>
      <c r="Q119" s="151"/>
      <c r="R119" s="48"/>
      <c r="S119" s="151"/>
      <c r="T119" s="48"/>
      <c r="U119" s="151"/>
      <c r="V119" s="48"/>
      <c r="W119" s="151"/>
      <c r="X119" s="48"/>
      <c r="Y119" s="151"/>
      <c r="Z119" s="48"/>
      <c r="AA119" s="151"/>
      <c r="AB119" s="48"/>
      <c r="AC119" s="151"/>
      <c r="AD119" s="48"/>
      <c r="AE119" s="388"/>
    </row>
    <row r="120" spans="3:31" ht="15.75">
      <c r="C120" s="26" t="s">
        <v>329</v>
      </c>
      <c r="D120" s="226"/>
      <c r="F120" s="67"/>
      <c r="G120" s="99"/>
      <c r="I120" s="99"/>
      <c r="J120" s="161"/>
      <c r="K120" s="99"/>
      <c r="M120" s="99"/>
      <c r="O120" s="99"/>
      <c r="Q120" s="99"/>
      <c r="S120" s="99"/>
      <c r="U120" s="99"/>
      <c r="W120" s="99"/>
      <c r="Y120" s="99"/>
      <c r="AA120" s="99"/>
      <c r="AC120" s="99"/>
      <c r="AE120" s="302"/>
    </row>
    <row r="121" spans="3:31">
      <c r="C121" s="371" t="s">
        <v>324</v>
      </c>
      <c r="D121" s="404">
        <v>0</v>
      </c>
      <c r="E121" s="94" t="e">
        <f t="shared" ref="E121:E126" si="99">+D121/$D$7</f>
        <v>#DIV/0!</v>
      </c>
      <c r="F121" s="67"/>
      <c r="G121" s="99"/>
      <c r="I121" s="99"/>
      <c r="J121" s="161"/>
      <c r="K121" s="99"/>
      <c r="M121" s="99"/>
      <c r="O121" s="99"/>
      <c r="Q121" s="99"/>
      <c r="S121" s="99"/>
      <c r="U121" s="99"/>
      <c r="W121" s="99"/>
      <c r="Y121" s="99"/>
      <c r="AA121" s="99"/>
      <c r="AC121" s="99"/>
      <c r="AE121" s="302"/>
    </row>
    <row r="122" spans="3:31">
      <c r="C122" s="371" t="s">
        <v>325</v>
      </c>
      <c r="D122" s="404">
        <v>0</v>
      </c>
      <c r="E122" s="94" t="e">
        <f t="shared" si="99"/>
        <v>#DIV/0!</v>
      </c>
      <c r="F122" s="67"/>
      <c r="G122" s="99"/>
      <c r="I122" s="99"/>
      <c r="J122" s="161"/>
      <c r="K122" s="99"/>
      <c r="M122" s="99"/>
      <c r="O122" s="99"/>
      <c r="Q122" s="99"/>
      <c r="S122" s="99"/>
      <c r="U122" s="99"/>
      <c r="W122" s="99"/>
      <c r="Y122" s="99"/>
      <c r="AA122" s="99"/>
      <c r="AC122" s="99"/>
      <c r="AE122" s="302"/>
    </row>
    <row r="123" spans="3:31">
      <c r="C123" s="371" t="s">
        <v>326</v>
      </c>
      <c r="D123" s="404">
        <v>0</v>
      </c>
      <c r="E123" s="94" t="e">
        <f t="shared" si="99"/>
        <v>#DIV/0!</v>
      </c>
      <c r="F123" s="67"/>
      <c r="G123" s="99"/>
      <c r="I123" s="99"/>
      <c r="J123" s="161"/>
      <c r="K123" s="99"/>
      <c r="M123" s="99"/>
      <c r="O123" s="99"/>
      <c r="Q123" s="99"/>
      <c r="S123" s="99"/>
      <c r="U123" s="99"/>
      <c r="W123" s="99"/>
      <c r="Y123" s="99"/>
      <c r="AA123" s="99"/>
      <c r="AC123" s="99"/>
      <c r="AE123" s="302"/>
    </row>
    <row r="124" spans="3:31">
      <c r="C124" s="371" t="s">
        <v>327</v>
      </c>
      <c r="D124" s="404">
        <v>0</v>
      </c>
      <c r="E124" s="94" t="e">
        <f t="shared" si="99"/>
        <v>#DIV/0!</v>
      </c>
      <c r="F124" s="67"/>
      <c r="G124" s="99"/>
      <c r="I124" s="99"/>
      <c r="J124" s="161"/>
      <c r="K124" s="99"/>
      <c r="M124" s="99"/>
      <c r="O124" s="99"/>
      <c r="Q124" s="99"/>
      <c r="S124" s="99"/>
      <c r="U124" s="99"/>
      <c r="W124" s="99"/>
      <c r="Y124" s="99"/>
      <c r="AA124" s="99"/>
      <c r="AC124" s="99"/>
      <c r="AE124" s="302"/>
    </row>
    <row r="125" spans="3:31" ht="13.5" thickBot="1">
      <c r="C125" s="371" t="s">
        <v>328</v>
      </c>
      <c r="D125" s="404">
        <v>0</v>
      </c>
      <c r="E125" s="94" t="e">
        <f t="shared" si="99"/>
        <v>#DIV/0!</v>
      </c>
      <c r="F125" s="67"/>
      <c r="G125" s="99"/>
      <c r="I125" s="99"/>
      <c r="J125" s="161"/>
      <c r="K125" s="99"/>
      <c r="M125" s="99"/>
      <c r="O125" s="99"/>
      <c r="Q125" s="99"/>
      <c r="S125" s="99"/>
      <c r="U125" s="99"/>
      <c r="W125" s="99"/>
      <c r="Y125" s="99"/>
      <c r="AA125" s="99"/>
      <c r="AC125" s="99"/>
      <c r="AE125" s="302"/>
    </row>
    <row r="126" spans="3:31" ht="13.5" thickBot="1">
      <c r="C126" s="389" t="s">
        <v>335</v>
      </c>
      <c r="D126" s="249">
        <f>SUM(D121:D125)</f>
        <v>0</v>
      </c>
      <c r="E126" s="187" t="e">
        <f t="shared" si="99"/>
        <v>#DIV/0!</v>
      </c>
      <c r="F126" s="67"/>
      <c r="G126" s="99"/>
      <c r="I126" s="99"/>
      <c r="J126" s="161"/>
      <c r="K126" s="99"/>
      <c r="M126" s="99"/>
      <c r="O126" s="99"/>
      <c r="Q126" s="99"/>
      <c r="S126" s="99"/>
      <c r="U126" s="99"/>
      <c r="W126" s="99"/>
      <c r="Y126" s="99"/>
      <c r="AA126" s="99"/>
      <c r="AC126" s="99"/>
      <c r="AE126" s="302"/>
    </row>
    <row r="127" spans="3:31">
      <c r="C127" s="3"/>
      <c r="D127" s="230"/>
      <c r="E127" s="99"/>
      <c r="F127" s="67"/>
      <c r="G127" s="99"/>
      <c r="I127" s="99"/>
      <c r="J127" s="161"/>
      <c r="K127" s="99"/>
      <c r="M127" s="99"/>
      <c r="O127" s="99"/>
      <c r="Q127" s="99"/>
      <c r="S127" s="99"/>
      <c r="U127" s="99"/>
      <c r="W127" s="99"/>
      <c r="Y127" s="99"/>
      <c r="AA127" s="99"/>
      <c r="AC127" s="99"/>
      <c r="AE127" s="302"/>
    </row>
    <row r="128" spans="3:31" ht="15.75">
      <c r="C128" s="377" t="s">
        <v>330</v>
      </c>
      <c r="D128" s="226"/>
      <c r="F128" s="67"/>
      <c r="G128" s="99"/>
      <c r="I128" s="99"/>
      <c r="J128" s="161"/>
      <c r="K128" s="99"/>
      <c r="M128" s="99"/>
      <c r="O128" s="99"/>
      <c r="Q128" s="99"/>
      <c r="S128" s="99"/>
      <c r="U128" s="99"/>
      <c r="W128" s="99"/>
      <c r="Y128" s="99"/>
      <c r="AA128" s="99"/>
      <c r="AC128" s="99"/>
      <c r="AE128" s="302"/>
    </row>
    <row r="129" spans="3:31">
      <c r="C129" s="371" t="s">
        <v>331</v>
      </c>
      <c r="D129" s="404">
        <v>0</v>
      </c>
      <c r="E129" s="94" t="e">
        <f>+D129/$D$7</f>
        <v>#DIV/0!</v>
      </c>
      <c r="F129" s="67"/>
      <c r="G129" s="99"/>
      <c r="I129" s="99"/>
      <c r="J129" s="161"/>
      <c r="K129" s="99"/>
      <c r="M129" s="99"/>
      <c r="O129" s="99"/>
      <c r="Q129" s="99"/>
      <c r="S129" s="99"/>
      <c r="U129" s="99"/>
      <c r="W129" s="99"/>
      <c r="Y129" s="99"/>
      <c r="AA129" s="99"/>
      <c r="AC129" s="99"/>
      <c r="AE129" s="302"/>
    </row>
    <row r="130" spans="3:31" ht="13.5" thickBot="1">
      <c r="C130" s="371" t="s">
        <v>332</v>
      </c>
      <c r="D130" s="404">
        <v>0</v>
      </c>
      <c r="E130" s="94" t="e">
        <f>+D130/$D$7</f>
        <v>#DIV/0!</v>
      </c>
      <c r="F130" s="67"/>
      <c r="G130" s="99"/>
      <c r="I130" s="99"/>
      <c r="J130" s="161"/>
      <c r="K130" s="99"/>
      <c r="M130" s="99"/>
      <c r="O130" s="99"/>
      <c r="Q130" s="99"/>
      <c r="S130" s="99"/>
      <c r="U130" s="99"/>
      <c r="W130" s="99"/>
      <c r="Y130" s="99"/>
      <c r="AA130" s="99"/>
      <c r="AC130" s="99"/>
      <c r="AE130" s="302"/>
    </row>
    <row r="131" spans="3:31" ht="13.5" thickBot="1">
      <c r="C131" s="389" t="s">
        <v>334</v>
      </c>
      <c r="D131" s="250">
        <v>0</v>
      </c>
      <c r="E131" s="187" t="e">
        <f>+D131/$D$7</f>
        <v>#DIV/0!</v>
      </c>
      <c r="F131" s="67"/>
      <c r="G131" s="99"/>
      <c r="I131" s="99"/>
      <c r="J131" s="161"/>
      <c r="K131" s="99"/>
      <c r="M131" s="99"/>
      <c r="O131" s="99"/>
      <c r="Q131" s="99"/>
      <c r="S131" s="99"/>
      <c r="U131" s="99"/>
      <c r="W131" s="99"/>
      <c r="Y131" s="99"/>
      <c r="AA131" s="99"/>
      <c r="AC131" s="99"/>
      <c r="AE131" s="302"/>
    </row>
    <row r="132" spans="3:31">
      <c r="C132" s="3"/>
      <c r="D132" s="230"/>
      <c r="F132" s="67"/>
      <c r="G132" s="99"/>
      <c r="I132" s="99"/>
      <c r="J132" s="161"/>
      <c r="K132" s="99"/>
      <c r="M132" s="99"/>
      <c r="O132" s="99"/>
      <c r="Q132" s="99"/>
      <c r="S132" s="99"/>
      <c r="U132" s="99"/>
      <c r="W132" s="99"/>
      <c r="Y132" s="99"/>
      <c r="AA132" s="99"/>
      <c r="AC132" s="99"/>
      <c r="AE132" s="302"/>
    </row>
    <row r="133" spans="3:31" ht="15.75">
      <c r="C133" s="377" t="s">
        <v>336</v>
      </c>
      <c r="D133" s="226">
        <f>+D117+D126-D131</f>
        <v>-83333.333333333328</v>
      </c>
      <c r="E133" s="94" t="e">
        <f>+D133/$D$7</f>
        <v>#DIV/0!</v>
      </c>
      <c r="F133" s="67"/>
      <c r="G133" s="99"/>
      <c r="I133" s="99"/>
      <c r="J133" s="161"/>
      <c r="K133" s="99"/>
      <c r="M133" s="99"/>
      <c r="O133" s="99"/>
      <c r="Q133" s="99"/>
      <c r="S133" s="99"/>
      <c r="U133" s="99"/>
      <c r="W133" s="99"/>
      <c r="Y133" s="99"/>
      <c r="AA133" s="99"/>
      <c r="AC133" s="99"/>
      <c r="AE133" s="302"/>
    </row>
    <row r="134" spans="3:31" ht="13.5" thickBot="1">
      <c r="C134" s="5"/>
      <c r="D134" s="390"/>
      <c r="E134" s="1"/>
      <c r="F134" s="391"/>
      <c r="G134" s="304"/>
      <c r="H134" s="1"/>
      <c r="I134" s="304"/>
      <c r="J134" s="392"/>
      <c r="K134" s="304"/>
      <c r="L134" s="1"/>
      <c r="M134" s="304"/>
      <c r="N134" s="1"/>
      <c r="O134" s="304"/>
      <c r="P134" s="1"/>
      <c r="Q134" s="304"/>
      <c r="R134" s="1"/>
      <c r="S134" s="304"/>
      <c r="T134" s="1"/>
      <c r="U134" s="304"/>
      <c r="V134" s="1"/>
      <c r="W134" s="304"/>
      <c r="X134" s="1"/>
      <c r="Y134" s="304"/>
      <c r="Z134" s="1"/>
      <c r="AA134" s="304"/>
      <c r="AB134" s="1"/>
      <c r="AC134" s="304"/>
      <c r="AD134" s="1"/>
      <c r="AE134" s="393"/>
    </row>
    <row r="135" spans="3:31">
      <c r="D135" s="161"/>
      <c r="G135" s="99"/>
      <c r="I135" s="99"/>
      <c r="J135" s="161"/>
      <c r="K135" s="99"/>
      <c r="M135" s="99"/>
      <c r="O135" s="99"/>
      <c r="Q135" s="99"/>
      <c r="S135" s="99"/>
      <c r="U135" s="99"/>
      <c r="W135" s="99"/>
      <c r="Y135" s="99"/>
      <c r="AA135" s="99"/>
      <c r="AC135" s="99"/>
      <c r="AE135" s="99"/>
    </row>
  </sheetData>
  <mergeCells count="14">
    <mergeCell ref="P5:Q5"/>
    <mergeCell ref="R5:S5"/>
    <mergeCell ref="AB5:AC5"/>
    <mergeCell ref="AD5:AE5"/>
    <mergeCell ref="T5:U5"/>
    <mergeCell ref="V5:W5"/>
    <mergeCell ref="X5:Y5"/>
    <mergeCell ref="Z5:AA5"/>
    <mergeCell ref="N5:O5"/>
    <mergeCell ref="D5:E5"/>
    <mergeCell ref="F5:G5"/>
    <mergeCell ref="H5:I5"/>
    <mergeCell ref="J5:K5"/>
    <mergeCell ref="L5:M5"/>
  </mergeCells>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R31"/>
  <sheetViews>
    <sheetView showGridLines="0" zoomScaleNormal="100" workbookViewId="0"/>
  </sheetViews>
  <sheetFormatPr defaultRowHeight="12.75"/>
  <cols>
    <col min="1" max="1" width="3.85546875" customWidth="1"/>
    <col min="5" max="5" width="19.140625" customWidth="1"/>
    <col min="8" max="8" width="19.42578125" customWidth="1"/>
    <col min="9" max="9" width="6" customWidth="1"/>
    <col min="10" max="10" width="5.42578125" customWidth="1"/>
    <col min="11" max="11" width="15.28515625" customWidth="1"/>
    <col min="12" max="12" width="4.42578125" customWidth="1"/>
    <col min="13" max="13" width="19.7109375" customWidth="1"/>
    <col min="14" max="14" width="3.7109375" customWidth="1"/>
    <col min="15" max="15" width="13.85546875" customWidth="1"/>
    <col min="17" max="17" width="13.5703125" customWidth="1"/>
  </cols>
  <sheetData>
    <row r="1" spans="2:18">
      <c r="B1" s="7"/>
      <c r="C1" s="8"/>
      <c r="D1" s="8"/>
      <c r="E1" s="8"/>
      <c r="F1" s="8"/>
      <c r="G1" s="8"/>
      <c r="H1" s="8"/>
      <c r="I1" s="8"/>
      <c r="J1" s="8"/>
      <c r="K1" s="8"/>
      <c r="L1" s="8"/>
      <c r="M1" s="8"/>
      <c r="N1" s="8"/>
      <c r="O1" s="8"/>
      <c r="P1" s="8"/>
      <c r="Q1" s="8"/>
      <c r="R1" s="9"/>
    </row>
    <row r="2" spans="2:18" ht="24" thickBot="1">
      <c r="B2" s="5"/>
      <c r="C2" s="1"/>
      <c r="D2" s="1"/>
      <c r="E2" s="29" t="s">
        <v>155</v>
      </c>
      <c r="F2" s="1"/>
      <c r="G2" s="1"/>
      <c r="H2" s="1"/>
      <c r="I2" s="1"/>
      <c r="J2" s="1"/>
      <c r="K2" s="1"/>
      <c r="L2" s="1"/>
      <c r="M2" s="1"/>
      <c r="N2" s="1"/>
      <c r="O2" s="1"/>
      <c r="P2" s="1"/>
      <c r="Q2" s="1"/>
      <c r="R2" s="6"/>
    </row>
    <row r="3" spans="2:18" ht="26.25">
      <c r="B3" s="31" t="s">
        <v>167</v>
      </c>
      <c r="R3" s="2"/>
    </row>
    <row r="4" spans="2:18" ht="13.5" thickBot="1">
      <c r="B4" s="3"/>
      <c r="R4" s="2"/>
    </row>
    <row r="5" spans="2:18" ht="16.5" thickBot="1">
      <c r="B5" s="24" t="s">
        <v>0</v>
      </c>
      <c r="C5" s="25"/>
      <c r="D5" s="8"/>
      <c r="E5" s="284">
        <f>'Company Ratios &amp; Analysis'!G33</f>
        <v>0</v>
      </c>
      <c r="Q5" s="4" t="s">
        <v>0</v>
      </c>
      <c r="R5" s="2"/>
    </row>
    <row r="6" spans="2:18" ht="16.5" thickBot="1">
      <c r="B6" s="26" t="s">
        <v>156</v>
      </c>
      <c r="C6" s="16"/>
      <c r="E6" s="285">
        <f>'Company Ratios &amp; Analysis'!G179</f>
        <v>0</v>
      </c>
      <c r="O6" s="4" t="s">
        <v>175</v>
      </c>
      <c r="Q6" s="14">
        <f>+($E$5)</f>
        <v>0</v>
      </c>
      <c r="R6" s="2"/>
    </row>
    <row r="7" spans="2:18" ht="16.5" thickBot="1">
      <c r="B7" s="26" t="s">
        <v>157</v>
      </c>
      <c r="C7" s="16"/>
      <c r="E7" s="285">
        <f>'Company Ratios &amp; Analysis'!G184</f>
        <v>0</v>
      </c>
      <c r="O7" t="s">
        <v>174</v>
      </c>
      <c r="R7" s="2"/>
    </row>
    <row r="8" spans="2:18" ht="16.5" thickBot="1">
      <c r="B8" s="26" t="s">
        <v>125</v>
      </c>
      <c r="C8" s="16"/>
      <c r="E8" s="285">
        <f>'Company Ratios &amp; Analysis'!G138</f>
        <v>0</v>
      </c>
      <c r="M8" s="4" t="s">
        <v>171</v>
      </c>
      <c r="O8" s="14">
        <f>SUM(Q6-Q10)</f>
        <v>0</v>
      </c>
      <c r="Q8" s="4" t="s">
        <v>172</v>
      </c>
      <c r="R8" s="2"/>
    </row>
    <row r="9" spans="2:18" ht="16.5" thickBot="1">
      <c r="B9" s="26" t="s">
        <v>95</v>
      </c>
      <c r="C9" s="16"/>
      <c r="E9" s="285">
        <f>'Company Ratios &amp; Analysis'!G104</f>
        <v>0</v>
      </c>
      <c r="Q9" s="4" t="s">
        <v>173</v>
      </c>
      <c r="R9" s="2"/>
    </row>
    <row r="10" spans="2:18" ht="16.5" thickBot="1">
      <c r="B10" s="26" t="s">
        <v>158</v>
      </c>
      <c r="C10" s="16"/>
      <c r="E10" s="285">
        <f>('Company Ratios &amp; Analysis'!G154)-('Company Ratios &amp; Analysis'!G67)</f>
        <v>0</v>
      </c>
      <c r="M10" s="14">
        <f>SUM(O8-O13)</f>
        <v>0</v>
      </c>
      <c r="Q10" s="14">
        <f>SUM($E$6)</f>
        <v>0</v>
      </c>
      <c r="R10" s="2"/>
    </row>
    <row r="11" spans="2:18" ht="15.75">
      <c r="B11" s="26" t="s">
        <v>79</v>
      </c>
      <c r="C11" s="16"/>
      <c r="E11" s="285">
        <f>'Company Ratios &amp; Analysis'!G94</f>
        <v>0</v>
      </c>
      <c r="K11" t="s">
        <v>162</v>
      </c>
      <c r="R11" s="2"/>
    </row>
    <row r="12" spans="2:18" ht="16.5" thickBot="1">
      <c r="B12" s="27" t="s">
        <v>61</v>
      </c>
      <c r="C12" s="28"/>
      <c r="D12" s="1"/>
      <c r="E12" s="286">
        <f>'Company Ratios &amp; Analysis'!G79</f>
        <v>0</v>
      </c>
      <c r="K12" s="4" t="s">
        <v>170</v>
      </c>
      <c r="O12" s="4" t="s">
        <v>176</v>
      </c>
      <c r="R12" s="2"/>
    </row>
    <row r="13" spans="2:18" ht="13.5" thickBot="1">
      <c r="B13" s="3"/>
      <c r="K13" s="23" t="e">
        <f>+(M10/M16)</f>
        <v>#DIV/0!</v>
      </c>
      <c r="O13" s="14">
        <f>+($E$7)</f>
        <v>0</v>
      </c>
      <c r="R13" s="2"/>
    </row>
    <row r="14" spans="2:18">
      <c r="B14" s="3"/>
      <c r="M14" s="4" t="s">
        <v>0</v>
      </c>
      <c r="R14" s="2"/>
    </row>
    <row r="15" spans="2:18" ht="13.5" thickBot="1">
      <c r="B15" s="3"/>
      <c r="C15" s="4" t="s">
        <v>159</v>
      </c>
      <c r="F15" s="4" t="s">
        <v>160</v>
      </c>
      <c r="H15" s="4" t="s">
        <v>161</v>
      </c>
      <c r="R15" s="2"/>
    </row>
    <row r="16" spans="2:18" ht="13.5" thickBot="1">
      <c r="B16" s="3"/>
      <c r="C16" t="s">
        <v>178</v>
      </c>
      <c r="F16" t="s">
        <v>168</v>
      </c>
      <c r="H16" t="s">
        <v>163</v>
      </c>
      <c r="M16" s="14">
        <f>+($E$5)</f>
        <v>0</v>
      </c>
      <c r="R16" s="2"/>
    </row>
    <row r="17" spans="2:18" ht="13.5" thickBot="1">
      <c r="B17" s="3"/>
      <c r="C17" t="s">
        <v>61</v>
      </c>
      <c r="F17" t="s">
        <v>169</v>
      </c>
      <c r="H17" t="s">
        <v>164</v>
      </c>
      <c r="R17" s="2"/>
    </row>
    <row r="18" spans="2:18" ht="13.5" thickBot="1">
      <c r="B18" s="3"/>
      <c r="C18" s="23" t="e">
        <f>SUM(M10/($E$12))</f>
        <v>#DIV/0!</v>
      </c>
      <c r="F18" s="21" t="e">
        <f>SUM(M26/$E$12)</f>
        <v>#DIV/0!</v>
      </c>
      <c r="H18" s="23" t="e">
        <f>+(K13/K23)</f>
        <v>#DIV/0!</v>
      </c>
      <c r="R18" s="2"/>
    </row>
    <row r="19" spans="2:18" ht="13.5" thickBot="1">
      <c r="B19" s="3"/>
      <c r="Q19" s="4" t="s">
        <v>125</v>
      </c>
      <c r="R19" s="2"/>
    </row>
    <row r="20" spans="2:18" ht="13.5" thickBot="1">
      <c r="B20" s="3"/>
      <c r="M20" s="4" t="s">
        <v>0</v>
      </c>
      <c r="Q20" s="14">
        <f>+($E$8)</f>
        <v>0</v>
      </c>
      <c r="R20" s="2"/>
    </row>
    <row r="21" spans="2:18" ht="13.5" thickBot="1">
      <c r="B21" s="3"/>
      <c r="K21" s="4" t="s">
        <v>165</v>
      </c>
      <c r="O21" s="4" t="s">
        <v>19</v>
      </c>
      <c r="R21" s="2"/>
    </row>
    <row r="22" spans="2:18" ht="13.5" thickBot="1">
      <c r="B22" s="3"/>
      <c r="K22" s="4" t="s">
        <v>166</v>
      </c>
      <c r="M22" s="14">
        <f>SUM($E$5)</f>
        <v>0</v>
      </c>
      <c r="O22" s="14">
        <f>SUM(Q20+Q23+Q28)</f>
        <v>0</v>
      </c>
      <c r="Q22" s="4" t="s">
        <v>177</v>
      </c>
      <c r="R22" s="2"/>
    </row>
    <row r="23" spans="2:18" ht="13.5" thickBot="1">
      <c r="B23" s="3"/>
      <c r="K23" s="21" t="e">
        <f>+(M22/M26)</f>
        <v>#DIV/0!</v>
      </c>
      <c r="Q23" s="14">
        <f>+($E$9)</f>
        <v>0</v>
      </c>
      <c r="R23" s="2"/>
    </row>
    <row r="24" spans="2:18">
      <c r="B24" s="3"/>
      <c r="M24" s="4" t="s">
        <v>55</v>
      </c>
      <c r="R24" s="2"/>
    </row>
    <row r="25" spans="2:18" ht="13.5" thickBot="1">
      <c r="B25" s="3"/>
      <c r="O25" s="10" t="s">
        <v>79</v>
      </c>
      <c r="R25" s="2"/>
    </row>
    <row r="26" spans="2:18" ht="13.5" thickBot="1">
      <c r="B26" s="3"/>
      <c r="M26" s="14">
        <f>SUM(O22+O26)</f>
        <v>0</v>
      </c>
      <c r="O26" s="30">
        <f>+($E$11)</f>
        <v>0</v>
      </c>
      <c r="Q26" s="4" t="s">
        <v>1</v>
      </c>
      <c r="R26" s="2"/>
    </row>
    <row r="27" spans="2:18" ht="13.5" thickBot="1">
      <c r="B27" s="3"/>
      <c r="Q27" s="4" t="s">
        <v>19</v>
      </c>
      <c r="R27" s="2"/>
    </row>
    <row r="28" spans="2:18" ht="13.5" thickBot="1">
      <c r="B28" s="3"/>
      <c r="Q28" s="14">
        <f>+($E$10)</f>
        <v>0</v>
      </c>
      <c r="R28" s="2"/>
    </row>
    <row r="29" spans="2:18">
      <c r="B29" s="3"/>
      <c r="R29" s="2"/>
    </row>
    <row r="30" spans="2:18">
      <c r="B30" s="3"/>
      <c r="R30" s="2"/>
    </row>
    <row r="31" spans="2:18" ht="13.5" thickBot="1">
      <c r="B31" s="5"/>
      <c r="C31" s="1"/>
      <c r="D31" s="1"/>
      <c r="E31" s="1"/>
      <c r="F31" s="1"/>
      <c r="G31" s="1"/>
      <c r="H31" s="1"/>
      <c r="I31" s="1"/>
      <c r="J31" s="1"/>
      <c r="K31" s="1"/>
      <c r="L31" s="1"/>
      <c r="M31" s="1"/>
      <c r="N31" s="1"/>
      <c r="O31" s="1"/>
      <c r="P31" s="1"/>
      <c r="Q31" s="1"/>
      <c r="R31" s="6"/>
    </row>
  </sheetData>
  <phoneticPr fontId="0" type="noConversion"/>
  <pageMargins left="0.75" right="0.75" top="1" bottom="1" header="0.5" footer="0.5"/>
  <pageSetup scale="66" orientation="landscape" horizontalDpi="4294967292"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Q33"/>
  <sheetViews>
    <sheetView zoomScaleNormal="100" workbookViewId="0"/>
  </sheetViews>
  <sheetFormatPr defaultRowHeight="12.75"/>
  <cols>
    <col min="1" max="1" width="2.5703125" customWidth="1"/>
    <col min="2" max="2" width="25.7109375" customWidth="1"/>
    <col min="3" max="3" width="14.85546875" customWidth="1"/>
    <col min="4" max="4" width="19.85546875" customWidth="1"/>
    <col min="5" max="5" width="14.7109375" customWidth="1"/>
    <col min="6" max="7" width="14.5703125" customWidth="1"/>
    <col min="8" max="8" width="13.5703125" customWidth="1"/>
    <col min="9" max="9" width="15" customWidth="1"/>
    <col min="10" max="10" width="13.85546875" customWidth="1"/>
    <col min="11" max="12" width="14.5703125" customWidth="1"/>
    <col min="13" max="13" width="11.42578125" customWidth="1"/>
    <col min="14" max="14" width="10.42578125" customWidth="1"/>
    <col min="15" max="15" width="9.140625" bestFit="1" customWidth="1"/>
    <col min="16" max="16" width="14.5703125" bestFit="1" customWidth="1"/>
    <col min="17" max="17" width="17.7109375" customWidth="1"/>
  </cols>
  <sheetData>
    <row r="2" spans="2:17" ht="18">
      <c r="B2" s="135" t="s">
        <v>378</v>
      </c>
    </row>
    <row r="3" spans="2:17" ht="13.5" thickBot="1"/>
    <row r="4" spans="2:17" ht="51.75" customHeight="1" thickBot="1">
      <c r="B4" s="200" t="s">
        <v>201</v>
      </c>
      <c r="C4" s="210" t="s">
        <v>2378</v>
      </c>
      <c r="D4" s="216" t="s">
        <v>2379</v>
      </c>
      <c r="E4" s="216" t="s">
        <v>231</v>
      </c>
      <c r="F4" s="216" t="s">
        <v>2380</v>
      </c>
      <c r="G4" s="216" t="s">
        <v>232</v>
      </c>
      <c r="H4" s="216" t="s">
        <v>2381</v>
      </c>
      <c r="I4" s="216" t="s">
        <v>234</v>
      </c>
      <c r="J4" s="216" t="s">
        <v>338</v>
      </c>
      <c r="K4" s="211" t="s">
        <v>786</v>
      </c>
      <c r="L4" s="211" t="s">
        <v>787</v>
      </c>
      <c r="M4" s="211" t="s">
        <v>2377</v>
      </c>
      <c r="N4" s="211" t="s">
        <v>2376</v>
      </c>
      <c r="O4" s="211" t="s">
        <v>237</v>
      </c>
      <c r="P4" s="212" t="s">
        <v>196</v>
      </c>
      <c r="Q4" s="116"/>
    </row>
    <row r="5" spans="2:17" ht="20.100000000000001" customHeight="1" thickTop="1">
      <c r="B5" s="120" t="s">
        <v>339</v>
      </c>
      <c r="C5" s="122">
        <f>'Historical P&amp;L Analysis'!$E$5</f>
        <v>0</v>
      </c>
      <c r="D5" s="123">
        <f>'Historical P&amp;L Analysis'!$H$5</f>
        <v>0</v>
      </c>
      <c r="E5" s="121">
        <f>'Historical P&amp;L Analysis'!$K$5</f>
        <v>0</v>
      </c>
      <c r="F5" s="123">
        <f>'Historical P&amp;L Analysis'!$N$5</f>
        <v>0</v>
      </c>
      <c r="G5" s="121">
        <f>'Historical P&amp;L Analysis'!$Q$5</f>
        <v>0</v>
      </c>
      <c r="H5" s="123">
        <f>'Historical P&amp;L Analysis'!$T$5</f>
        <v>0</v>
      </c>
      <c r="I5" s="121">
        <f>'Historical P&amp;L Analysis'!$W$5</f>
        <v>0</v>
      </c>
      <c r="J5" s="123">
        <f>'Historical P&amp;L Analysis'!$Z$5</f>
        <v>0</v>
      </c>
      <c r="K5" s="121">
        <f>'Historical P&amp;L Analysis'!$AC$5</f>
        <v>0</v>
      </c>
      <c r="L5" s="123">
        <f>'Historical P&amp;L Analysis'!$AF$5</f>
        <v>0</v>
      </c>
      <c r="M5" s="123">
        <f>'Historical P&amp;L Analysis'!$AI$5</f>
        <v>0</v>
      </c>
      <c r="N5" s="123">
        <f>'Historical P&amp;L Analysis'!$AK$5</f>
        <v>0</v>
      </c>
      <c r="O5" s="121">
        <f>'Historical P&amp;L Analysis'!$AM$5</f>
        <v>0</v>
      </c>
      <c r="P5" s="124">
        <f>SUM(C5:O5)</f>
        <v>0</v>
      </c>
    </row>
    <row r="6" spans="2:17" ht="20.100000000000001" customHeight="1">
      <c r="B6" s="263" t="s">
        <v>337</v>
      </c>
      <c r="C6" s="260" t="e">
        <f>+C5/$P$5</f>
        <v>#DIV/0!</v>
      </c>
      <c r="D6" s="261" t="e">
        <f>+D5/$P$5</f>
        <v>#DIV/0!</v>
      </c>
      <c r="E6" s="262" t="e">
        <f t="shared" ref="E6:P6" si="0">+E5/$P$5</f>
        <v>#DIV/0!</v>
      </c>
      <c r="F6" s="261" t="e">
        <f t="shared" si="0"/>
        <v>#DIV/0!</v>
      </c>
      <c r="G6" s="262" t="e">
        <f t="shared" si="0"/>
        <v>#DIV/0!</v>
      </c>
      <c r="H6" s="261" t="e">
        <f t="shared" si="0"/>
        <v>#DIV/0!</v>
      </c>
      <c r="I6" s="262" t="e">
        <f t="shared" si="0"/>
        <v>#DIV/0!</v>
      </c>
      <c r="J6" s="261" t="e">
        <f t="shared" si="0"/>
        <v>#DIV/0!</v>
      </c>
      <c r="K6" s="262" t="e">
        <f t="shared" si="0"/>
        <v>#DIV/0!</v>
      </c>
      <c r="L6" s="261" t="e">
        <f t="shared" si="0"/>
        <v>#DIV/0!</v>
      </c>
      <c r="M6" s="261" t="e">
        <f t="shared" si="0"/>
        <v>#DIV/0!</v>
      </c>
      <c r="N6" s="141" t="e">
        <f t="shared" si="0"/>
        <v>#DIV/0!</v>
      </c>
      <c r="O6" s="100" t="e">
        <f t="shared" si="0"/>
        <v>#DIV/0!</v>
      </c>
      <c r="P6" s="142" t="e">
        <f t="shared" si="0"/>
        <v>#DIV/0!</v>
      </c>
    </row>
    <row r="7" spans="2:17" ht="20.100000000000001" customHeight="1">
      <c r="B7" s="130" t="s">
        <v>353</v>
      </c>
      <c r="C7" s="145" t="e">
        <f>'Historical P&amp;L Analysis'!$F$22</f>
        <v>#DIV/0!</v>
      </c>
      <c r="D7" s="146" t="e">
        <f>'Historical P&amp;L Analysis'!$I$22</f>
        <v>#DIV/0!</v>
      </c>
      <c r="E7" s="128" t="e">
        <f>'Historical P&amp;L Analysis'!$L$22</f>
        <v>#DIV/0!</v>
      </c>
      <c r="F7" s="127" t="e">
        <f>'Historical P&amp;L Analysis'!$O$22</f>
        <v>#DIV/0!</v>
      </c>
      <c r="G7" s="128" t="e">
        <f>'Historical P&amp;L Analysis'!$R$22</f>
        <v>#DIV/0!</v>
      </c>
      <c r="H7" s="127" t="e">
        <f>'Historical P&amp;L Analysis'!$U$22</f>
        <v>#DIV/0!</v>
      </c>
      <c r="I7" s="128" t="e">
        <f>'Historical P&amp;L Analysis'!$X$22</f>
        <v>#DIV/0!</v>
      </c>
      <c r="J7" s="127" t="e">
        <f>'Historical P&amp;L Analysis'!$AA$22</f>
        <v>#DIV/0!</v>
      </c>
      <c r="K7" s="128" t="e">
        <f>'Historical P&amp;L Analysis'!$AD$22</f>
        <v>#DIV/0!</v>
      </c>
      <c r="L7" s="127" t="e">
        <f>'Historical P&amp;L Analysis'!$AG$22</f>
        <v>#DIV/0!</v>
      </c>
      <c r="M7" s="127" t="e">
        <f>'Historical P&amp;L Analysis'!$AJ$22</f>
        <v>#DIV/0!</v>
      </c>
      <c r="N7" s="127" t="e">
        <f>'Historical P&amp;L Analysis'!$AL$22</f>
        <v>#DIV/0!</v>
      </c>
      <c r="O7" s="128" t="e">
        <f>'Historical P&amp;L Analysis'!$AN$22</f>
        <v>#DIV/0!</v>
      </c>
      <c r="P7" s="129" t="e">
        <f>'Historical P&amp;L Analysis'!$D$22</f>
        <v>#DIV/0!</v>
      </c>
    </row>
    <row r="8" spans="2:17" ht="20.100000000000001" customHeight="1">
      <c r="B8" s="130" t="s">
        <v>175</v>
      </c>
      <c r="C8" s="126" t="e">
        <f>+C5*C7</f>
        <v>#DIV/0!</v>
      </c>
      <c r="D8" s="127" t="e">
        <f>+D5*D7</f>
        <v>#DIV/0!</v>
      </c>
      <c r="E8" s="128" t="e">
        <f t="shared" ref="E8:P8" si="1">+E5*E7</f>
        <v>#DIV/0!</v>
      </c>
      <c r="F8" s="127" t="e">
        <f t="shared" si="1"/>
        <v>#DIV/0!</v>
      </c>
      <c r="G8" s="128" t="e">
        <f t="shared" si="1"/>
        <v>#DIV/0!</v>
      </c>
      <c r="H8" s="127" t="e">
        <f t="shared" si="1"/>
        <v>#DIV/0!</v>
      </c>
      <c r="I8" s="128" t="e">
        <f t="shared" si="1"/>
        <v>#DIV/0!</v>
      </c>
      <c r="J8" s="127" t="e">
        <f t="shared" si="1"/>
        <v>#DIV/0!</v>
      </c>
      <c r="K8" s="128" t="e">
        <f t="shared" si="1"/>
        <v>#DIV/0!</v>
      </c>
      <c r="L8" s="127" t="e">
        <f t="shared" si="1"/>
        <v>#DIV/0!</v>
      </c>
      <c r="M8" s="127" t="e">
        <f t="shared" si="1"/>
        <v>#DIV/0!</v>
      </c>
      <c r="N8" s="127" t="e">
        <f t="shared" si="1"/>
        <v>#DIV/0!</v>
      </c>
      <c r="O8" s="128" t="e">
        <f t="shared" si="1"/>
        <v>#DIV/0!</v>
      </c>
      <c r="P8" s="129" t="e">
        <f t="shared" si="1"/>
        <v>#DIV/0!</v>
      </c>
      <c r="Q8" s="67"/>
    </row>
    <row r="9" spans="2:17" ht="20.100000000000001" customHeight="1">
      <c r="B9" s="130" t="s">
        <v>340</v>
      </c>
      <c r="C9" s="145" t="e">
        <f>'Historical P&amp;L Analysis'!$F$113</f>
        <v>#DIV/0!</v>
      </c>
      <c r="D9" s="146" t="e">
        <f>'Historical P&amp;L Analysis'!$I$113</f>
        <v>#DIV/0!</v>
      </c>
      <c r="E9" s="100" t="e">
        <f>'Historical P&amp;L Analysis'!$L$113</f>
        <v>#DIV/0!</v>
      </c>
      <c r="F9" s="141" t="e">
        <f>'Historical P&amp;L Analysis'!$R$113</f>
        <v>#DIV/0!</v>
      </c>
      <c r="G9" s="100" t="e">
        <f>'Historical P&amp;L Analysis'!$R$113</f>
        <v>#DIV/0!</v>
      </c>
      <c r="H9" s="141" t="e">
        <f>'Historical P&amp;L Analysis'!$U$113</f>
        <v>#DIV/0!</v>
      </c>
      <c r="I9" s="100" t="e">
        <f>'Historical P&amp;L Analysis'!$X$113</f>
        <v>#DIV/0!</v>
      </c>
      <c r="J9" s="141" t="e">
        <f>'Historical P&amp;L Analysis'!$AA$113</f>
        <v>#DIV/0!</v>
      </c>
      <c r="K9" s="100" t="e">
        <f>'Historical P&amp;L Analysis'!$AD$113</f>
        <v>#DIV/0!</v>
      </c>
      <c r="L9" s="141" t="e">
        <f>'Historical P&amp;L Analysis'!$AG$113</f>
        <v>#DIV/0!</v>
      </c>
      <c r="M9" s="141" t="e">
        <f>'Historical P&amp;L Analysis'!$AJ$113</f>
        <v>#DIV/0!</v>
      </c>
      <c r="N9" s="141" t="e">
        <f>'Historical P&amp;L Analysis'!$AL$113</f>
        <v>#DIV/0!</v>
      </c>
      <c r="O9" s="100" t="e">
        <f>'Historical P&amp;L Analysis'!$AN$113</f>
        <v>#DIV/0!</v>
      </c>
      <c r="P9" s="142" t="e">
        <f>'Historical P&amp;L Analysis'!$D$116</f>
        <v>#DIV/0!</v>
      </c>
    </row>
    <row r="10" spans="2:17" ht="20.100000000000001" customHeight="1">
      <c r="B10" s="130" t="s">
        <v>341</v>
      </c>
      <c r="C10" s="126" t="e">
        <f>+C5*C9</f>
        <v>#DIV/0!</v>
      </c>
      <c r="D10" s="127" t="e">
        <f t="shared" ref="D10:M10" si="2">+D5*D9</f>
        <v>#DIV/0!</v>
      </c>
      <c r="E10" s="128" t="e">
        <f t="shared" si="2"/>
        <v>#DIV/0!</v>
      </c>
      <c r="F10" s="127" t="e">
        <f t="shared" si="2"/>
        <v>#DIV/0!</v>
      </c>
      <c r="G10" s="128" t="e">
        <f t="shared" si="2"/>
        <v>#DIV/0!</v>
      </c>
      <c r="H10" s="127" t="e">
        <f t="shared" si="2"/>
        <v>#DIV/0!</v>
      </c>
      <c r="I10" s="128" t="e">
        <f t="shared" si="2"/>
        <v>#DIV/0!</v>
      </c>
      <c r="J10" s="127" t="e">
        <f t="shared" si="2"/>
        <v>#DIV/0!</v>
      </c>
      <c r="K10" s="128" t="e">
        <f t="shared" si="2"/>
        <v>#DIV/0!</v>
      </c>
      <c r="L10" s="127" t="e">
        <f t="shared" si="2"/>
        <v>#DIV/0!</v>
      </c>
      <c r="M10" s="127" t="e">
        <f t="shared" si="2"/>
        <v>#DIV/0!</v>
      </c>
      <c r="N10" s="127" t="e">
        <f>+N5*N9</f>
        <v>#DIV/0!</v>
      </c>
      <c r="O10" s="127" t="e">
        <f>+O5*O9</f>
        <v>#DIV/0!</v>
      </c>
      <c r="P10" s="127" t="e">
        <f>+P5*P9</f>
        <v>#DIV/0!</v>
      </c>
    </row>
    <row r="11" spans="2:17" ht="20.100000000000001" customHeight="1">
      <c r="B11" s="264" t="s">
        <v>342</v>
      </c>
      <c r="C11" s="265" t="e">
        <f>+C8-C10</f>
        <v>#DIV/0!</v>
      </c>
      <c r="D11" s="266" t="e">
        <f t="shared" ref="D11:P11" si="3">+D8-D10</f>
        <v>#DIV/0!</v>
      </c>
      <c r="E11" s="267" t="e">
        <f t="shared" si="3"/>
        <v>#DIV/0!</v>
      </c>
      <c r="F11" s="266" t="e">
        <f t="shared" si="3"/>
        <v>#DIV/0!</v>
      </c>
      <c r="G11" s="266" t="e">
        <f t="shared" si="3"/>
        <v>#DIV/0!</v>
      </c>
      <c r="H11" s="266" t="e">
        <f t="shared" si="3"/>
        <v>#DIV/0!</v>
      </c>
      <c r="I11" s="267" t="e">
        <f t="shared" si="3"/>
        <v>#DIV/0!</v>
      </c>
      <c r="J11" s="266" t="e">
        <f t="shared" si="3"/>
        <v>#DIV/0!</v>
      </c>
      <c r="K11" s="267" t="e">
        <f t="shared" si="3"/>
        <v>#DIV/0!</v>
      </c>
      <c r="L11" s="266" t="e">
        <f t="shared" si="3"/>
        <v>#DIV/0!</v>
      </c>
      <c r="M11" s="266" t="e">
        <f t="shared" si="3"/>
        <v>#DIV/0!</v>
      </c>
      <c r="N11" s="266" t="e">
        <f t="shared" si="3"/>
        <v>#DIV/0!</v>
      </c>
      <c r="O11" s="267" t="e">
        <f t="shared" si="3"/>
        <v>#DIV/0!</v>
      </c>
      <c r="P11" s="267" t="e">
        <f t="shared" si="3"/>
        <v>#DIV/0!</v>
      </c>
    </row>
    <row r="12" spans="2:17" ht="20.100000000000001" customHeight="1" thickBot="1">
      <c r="B12" s="268" t="s">
        <v>343</v>
      </c>
      <c r="C12" s="269" t="e">
        <f>+C11/C5</f>
        <v>#DIV/0!</v>
      </c>
      <c r="D12" s="270" t="e">
        <f t="shared" ref="D12:P12" si="4">+D11/D5</f>
        <v>#DIV/0!</v>
      </c>
      <c r="E12" s="271" t="e">
        <f t="shared" si="4"/>
        <v>#DIV/0!</v>
      </c>
      <c r="F12" s="269" t="e">
        <f t="shared" si="4"/>
        <v>#DIV/0!</v>
      </c>
      <c r="G12" s="269" t="e">
        <f t="shared" si="4"/>
        <v>#DIV/0!</v>
      </c>
      <c r="H12" s="269" t="e">
        <f t="shared" si="4"/>
        <v>#DIV/0!</v>
      </c>
      <c r="I12" s="269" t="e">
        <f t="shared" si="4"/>
        <v>#DIV/0!</v>
      </c>
      <c r="J12" s="269" t="e">
        <f t="shared" si="4"/>
        <v>#DIV/0!</v>
      </c>
      <c r="K12" s="269" t="e">
        <f t="shared" si="4"/>
        <v>#DIV/0!</v>
      </c>
      <c r="L12" s="269" t="e">
        <f t="shared" si="4"/>
        <v>#DIV/0!</v>
      </c>
      <c r="M12" s="269" t="e">
        <f t="shared" si="4"/>
        <v>#DIV/0!</v>
      </c>
      <c r="N12" s="269" t="e">
        <f t="shared" si="4"/>
        <v>#DIV/0!</v>
      </c>
      <c r="O12" s="269" t="e">
        <f t="shared" si="4"/>
        <v>#DIV/0!</v>
      </c>
      <c r="P12" s="269" t="e">
        <f t="shared" si="4"/>
        <v>#DIV/0!</v>
      </c>
    </row>
    <row r="13" spans="2:17" ht="15.75" thickTop="1">
      <c r="B13" s="48"/>
      <c r="C13" s="48"/>
      <c r="D13" s="48"/>
      <c r="E13" s="48"/>
      <c r="F13" s="48"/>
      <c r="G13" s="48"/>
      <c r="H13" s="48"/>
      <c r="I13" s="48"/>
      <c r="J13" s="48"/>
      <c r="K13" s="48"/>
      <c r="L13" s="48"/>
      <c r="M13" s="48"/>
      <c r="N13" s="131" t="s">
        <v>344</v>
      </c>
      <c r="O13" s="48"/>
      <c r="P13" s="132"/>
    </row>
    <row r="14" spans="2:17" ht="15">
      <c r="N14" s="117" t="s">
        <v>345</v>
      </c>
      <c r="P14" s="133"/>
    </row>
    <row r="15" spans="2:17" ht="15">
      <c r="N15" s="117" t="s">
        <v>346</v>
      </c>
      <c r="P15" s="133" t="e">
        <f>+P11+P13-P14</f>
        <v>#DIV/0!</v>
      </c>
    </row>
    <row r="16" spans="2:17" ht="15.75" thickBot="1">
      <c r="N16" s="117" t="s">
        <v>347</v>
      </c>
      <c r="P16" s="134" t="e">
        <f>+P15/P5</f>
        <v>#DIV/0!</v>
      </c>
    </row>
    <row r="17" spans="2:16" ht="13.5" thickTop="1"/>
    <row r="18" spans="2:16" ht="18">
      <c r="B18" s="135" t="s">
        <v>383</v>
      </c>
    </row>
    <row r="19" spans="2:16" ht="13.5" thickBot="1"/>
    <row r="20" spans="2:16" ht="60.75" thickBot="1">
      <c r="B20" s="200" t="s">
        <v>201</v>
      </c>
      <c r="C20" s="210" t="s">
        <v>2378</v>
      </c>
      <c r="D20" s="216" t="s">
        <v>2379</v>
      </c>
      <c r="E20" s="216" t="s">
        <v>231</v>
      </c>
      <c r="F20" s="216" t="s">
        <v>2380</v>
      </c>
      <c r="G20" s="216" t="s">
        <v>232</v>
      </c>
      <c r="H20" s="216" t="s">
        <v>2381</v>
      </c>
      <c r="I20" s="216" t="s">
        <v>234</v>
      </c>
      <c r="J20" s="216" t="s">
        <v>338</v>
      </c>
      <c r="K20" s="211" t="s">
        <v>786</v>
      </c>
      <c r="L20" s="211" t="s">
        <v>787</v>
      </c>
      <c r="M20" s="211" t="s">
        <v>2377</v>
      </c>
      <c r="N20" s="211" t="s">
        <v>2376</v>
      </c>
      <c r="O20" s="211" t="s">
        <v>237</v>
      </c>
      <c r="P20" s="212" t="s">
        <v>196</v>
      </c>
    </row>
    <row r="21" spans="2:16" ht="20.100000000000001" customHeight="1" thickTop="1" thickBot="1">
      <c r="B21" s="120" t="s">
        <v>348</v>
      </c>
      <c r="C21" s="343">
        <f>'Next Year''s Budget - Set Goals'!F16</f>
        <v>4000000</v>
      </c>
      <c r="D21" s="343">
        <f>'Next Year''s Budget - Set Goals'!H16</f>
        <v>0</v>
      </c>
      <c r="E21" s="343">
        <f>'Next Year''s Budget - Set Goals'!J16</f>
        <v>0</v>
      </c>
      <c r="F21" s="343">
        <f>'Next Year''s Budget - Set Goals'!L16</f>
        <v>0</v>
      </c>
      <c r="G21" s="343">
        <f>'Next Year''s Budget - Set Goals'!N16</f>
        <v>0</v>
      </c>
      <c r="H21" s="343">
        <f>'Next Year''s Budget - Set Goals'!P16</f>
        <v>0</v>
      </c>
      <c r="I21" s="343">
        <f>'Next Year''s Budget - Set Goals'!R16</f>
        <v>0</v>
      </c>
      <c r="J21" s="343">
        <f>'Next Year''s Budget - Set Goals'!T16</f>
        <v>0</v>
      </c>
      <c r="K21" s="343">
        <f>'Next Year''s Budget - Set Goals'!V16</f>
        <v>0</v>
      </c>
      <c r="L21" s="343">
        <f>'Next Year''s Budget - Set Goals'!X16</f>
        <v>0</v>
      </c>
      <c r="M21" s="343">
        <f>'Next Year''s Budget - Set Goals'!Z16</f>
        <v>0</v>
      </c>
      <c r="N21" s="343">
        <f>'Next Year''s Budget - Set Goals'!AB16</f>
        <v>0</v>
      </c>
      <c r="O21" s="343">
        <f>'Next Year''s Budget - Set Goals'!AD16</f>
        <v>0</v>
      </c>
      <c r="P21" s="345">
        <f>SUM(C21:O21)</f>
        <v>4000000</v>
      </c>
    </row>
    <row r="22" spans="2:16" ht="20.100000000000001" customHeight="1">
      <c r="B22" s="125" t="s">
        <v>337</v>
      </c>
      <c r="C22" s="344">
        <f>+C21/$P$21</f>
        <v>1</v>
      </c>
      <c r="D22" s="342">
        <f t="shared" ref="D22:O22" si="5">+D21/$P$21</f>
        <v>0</v>
      </c>
      <c r="E22" s="100">
        <f t="shared" si="5"/>
        <v>0</v>
      </c>
      <c r="F22" s="141">
        <f t="shared" si="5"/>
        <v>0</v>
      </c>
      <c r="G22" s="100">
        <f t="shared" si="5"/>
        <v>0</v>
      </c>
      <c r="H22" s="141">
        <f t="shared" si="5"/>
        <v>0</v>
      </c>
      <c r="I22" s="100">
        <f t="shared" si="5"/>
        <v>0</v>
      </c>
      <c r="J22" s="141">
        <f t="shared" si="5"/>
        <v>0</v>
      </c>
      <c r="K22" s="100">
        <f t="shared" si="5"/>
        <v>0</v>
      </c>
      <c r="L22" s="141">
        <f t="shared" si="5"/>
        <v>0</v>
      </c>
      <c r="M22" s="144">
        <f t="shared" si="5"/>
        <v>0</v>
      </c>
      <c r="N22" s="143">
        <f t="shared" si="5"/>
        <v>0</v>
      </c>
      <c r="O22" s="143">
        <f t="shared" si="5"/>
        <v>0</v>
      </c>
      <c r="P22" s="142" t="e">
        <f>+P21/$P$5</f>
        <v>#DIV/0!</v>
      </c>
    </row>
    <row r="23" spans="2:16" ht="20.100000000000001" customHeight="1" thickBot="1">
      <c r="B23" s="130" t="s">
        <v>349</v>
      </c>
      <c r="C23" s="346">
        <f>+(C24/C21)</f>
        <v>1</v>
      </c>
      <c r="D23" s="346" t="e">
        <f t="shared" ref="D23:O23" si="6">+(D24/D21)</f>
        <v>#DIV/0!</v>
      </c>
      <c r="E23" s="346" t="e">
        <f t="shared" si="6"/>
        <v>#DIV/0!</v>
      </c>
      <c r="F23" s="346" t="e">
        <f t="shared" si="6"/>
        <v>#DIV/0!</v>
      </c>
      <c r="G23" s="346" t="e">
        <f t="shared" si="6"/>
        <v>#DIV/0!</v>
      </c>
      <c r="H23" s="346" t="e">
        <f t="shared" si="6"/>
        <v>#DIV/0!</v>
      </c>
      <c r="I23" s="346" t="e">
        <f t="shared" si="6"/>
        <v>#DIV/0!</v>
      </c>
      <c r="J23" s="346" t="e">
        <f t="shared" si="6"/>
        <v>#DIV/0!</v>
      </c>
      <c r="K23" s="346" t="e">
        <f t="shared" si="6"/>
        <v>#DIV/0!</v>
      </c>
      <c r="L23" s="346" t="e">
        <f t="shared" si="6"/>
        <v>#DIV/0!</v>
      </c>
      <c r="M23" s="346" t="e">
        <f t="shared" si="6"/>
        <v>#DIV/0!</v>
      </c>
      <c r="N23" s="346" t="e">
        <f t="shared" si="6"/>
        <v>#DIV/0!</v>
      </c>
      <c r="O23" s="346" t="e">
        <f t="shared" si="6"/>
        <v>#DIV/0!</v>
      </c>
      <c r="P23" s="278">
        <f>+P24/P21</f>
        <v>1</v>
      </c>
    </row>
    <row r="24" spans="2:16" ht="20.100000000000001" customHeight="1" thickBot="1">
      <c r="B24" s="130" t="s">
        <v>350</v>
      </c>
      <c r="C24" s="343">
        <f>'Next Year''s Budget - Set Goals'!F33</f>
        <v>4000000</v>
      </c>
      <c r="D24" s="343">
        <f>'Next Year''s Budget - Set Goals'!H33</f>
        <v>0</v>
      </c>
      <c r="E24" s="343">
        <f>'Next Year''s Budget - Set Goals'!J33</f>
        <v>0</v>
      </c>
      <c r="F24" s="343">
        <f>'Next Year''s Budget - Set Goals'!L33</f>
        <v>0</v>
      </c>
      <c r="G24" s="343">
        <f>'Next Year''s Budget - Set Goals'!N33</f>
        <v>0</v>
      </c>
      <c r="H24" s="343">
        <f>'Next Year''s Budget - Set Goals'!P33</f>
        <v>0</v>
      </c>
      <c r="I24" s="343">
        <f>'Next Year''s Budget - Set Goals'!R33</f>
        <v>0</v>
      </c>
      <c r="J24" s="343">
        <f>'Next Year''s Budget - Set Goals'!T33</f>
        <v>0</v>
      </c>
      <c r="K24" s="343">
        <f>'Next Year''s Budget - Set Goals'!V33</f>
        <v>0</v>
      </c>
      <c r="L24" s="343">
        <f>'Next Year''s Budget - Set Goals'!X33</f>
        <v>0</v>
      </c>
      <c r="M24" s="343">
        <f>'Next Year''s Budget - Set Goals'!Z33</f>
        <v>0</v>
      </c>
      <c r="N24" s="343">
        <f>'Next Year''s Budget - Set Goals'!AB33</f>
        <v>0</v>
      </c>
      <c r="O24" s="343">
        <f>'Next Year''s Budget - Set Goals'!AD33</f>
        <v>0</v>
      </c>
      <c r="P24" s="277">
        <f>SUM(C24:O24)</f>
        <v>4000000</v>
      </c>
    </row>
    <row r="25" spans="2:16" ht="20.100000000000001" customHeight="1" thickBot="1">
      <c r="B25" s="130" t="s">
        <v>351</v>
      </c>
      <c r="C25" s="346">
        <f>+(C26/C21)</f>
        <v>0.25</v>
      </c>
      <c r="D25" s="346" t="e">
        <f t="shared" ref="D25:O25" si="7">+(D26/D21)</f>
        <v>#DIV/0!</v>
      </c>
      <c r="E25" s="346" t="e">
        <f t="shared" si="7"/>
        <v>#DIV/0!</v>
      </c>
      <c r="F25" s="346" t="e">
        <f t="shared" si="7"/>
        <v>#DIV/0!</v>
      </c>
      <c r="G25" s="346" t="e">
        <f t="shared" si="7"/>
        <v>#DIV/0!</v>
      </c>
      <c r="H25" s="346" t="e">
        <f t="shared" si="7"/>
        <v>#DIV/0!</v>
      </c>
      <c r="I25" s="346" t="e">
        <f t="shared" si="7"/>
        <v>#DIV/0!</v>
      </c>
      <c r="J25" s="346" t="e">
        <f t="shared" si="7"/>
        <v>#DIV/0!</v>
      </c>
      <c r="K25" s="346" t="e">
        <f t="shared" si="7"/>
        <v>#DIV/0!</v>
      </c>
      <c r="L25" s="346" t="e">
        <f t="shared" si="7"/>
        <v>#DIV/0!</v>
      </c>
      <c r="M25" s="346" t="e">
        <f t="shared" si="7"/>
        <v>#DIV/0!</v>
      </c>
      <c r="N25" s="346" t="e">
        <f t="shared" si="7"/>
        <v>#DIV/0!</v>
      </c>
      <c r="O25" s="346" t="e">
        <f t="shared" si="7"/>
        <v>#DIV/0!</v>
      </c>
      <c r="P25" s="278">
        <f>+P26/P21</f>
        <v>0.25</v>
      </c>
    </row>
    <row r="26" spans="2:16" ht="20.100000000000001" customHeight="1" thickBot="1">
      <c r="B26" s="130" t="s">
        <v>352</v>
      </c>
      <c r="C26" s="343">
        <f>'Next Year''s Budget - Set Goals'!F124</f>
        <v>1000000</v>
      </c>
      <c r="D26" s="343">
        <f>'Next Year''s Budget - Set Goals'!H124</f>
        <v>0</v>
      </c>
      <c r="E26" s="343">
        <f>'Next Year''s Budget - Set Goals'!J124</f>
        <v>0</v>
      </c>
      <c r="F26" s="343">
        <f>'Next Year''s Budget - Set Goals'!L124</f>
        <v>0</v>
      </c>
      <c r="G26" s="343">
        <f>'Next Year''s Budget - Set Goals'!N124</f>
        <v>0</v>
      </c>
      <c r="H26" s="343">
        <f>'Next Year''s Budget - Set Goals'!P124</f>
        <v>0</v>
      </c>
      <c r="I26" s="343">
        <f>'Next Year''s Budget - Set Goals'!R124</f>
        <v>0</v>
      </c>
      <c r="J26" s="343">
        <f>'Next Year''s Budget - Set Goals'!T124</f>
        <v>0</v>
      </c>
      <c r="K26" s="343">
        <f>'Next Year''s Budget - Set Goals'!V124</f>
        <v>0</v>
      </c>
      <c r="L26" s="343">
        <f>'Next Year''s Budget - Set Goals'!X124</f>
        <v>0</v>
      </c>
      <c r="M26" s="343">
        <f>'Next Year''s Budget - Set Goals'!Z124</f>
        <v>0</v>
      </c>
      <c r="N26" s="343">
        <f>'Next Year''s Budget - Set Goals'!AB124</f>
        <v>0</v>
      </c>
      <c r="O26" s="343">
        <f>'Next Year''s Budget - Set Goals'!AD124</f>
        <v>0</v>
      </c>
      <c r="P26" s="277">
        <f>SUM(C26:O26)</f>
        <v>1000000</v>
      </c>
    </row>
    <row r="27" spans="2:16" ht="20.100000000000001" customHeight="1">
      <c r="B27" s="130" t="s">
        <v>342</v>
      </c>
      <c r="C27" s="276">
        <f>+(C24-C26)</f>
        <v>3000000</v>
      </c>
      <c r="D27" s="276">
        <f t="shared" ref="D27:O27" si="8">+(D24-D26)</f>
        <v>0</v>
      </c>
      <c r="E27" s="276">
        <f t="shared" si="8"/>
        <v>0</v>
      </c>
      <c r="F27" s="276">
        <f t="shared" si="8"/>
        <v>0</v>
      </c>
      <c r="G27" s="276">
        <f t="shared" si="8"/>
        <v>0</v>
      </c>
      <c r="H27" s="276">
        <f t="shared" si="8"/>
        <v>0</v>
      </c>
      <c r="I27" s="276">
        <f t="shared" si="8"/>
        <v>0</v>
      </c>
      <c r="J27" s="276">
        <f t="shared" si="8"/>
        <v>0</v>
      </c>
      <c r="K27" s="276">
        <f t="shared" si="8"/>
        <v>0</v>
      </c>
      <c r="L27" s="276">
        <f t="shared" si="8"/>
        <v>0</v>
      </c>
      <c r="M27" s="276">
        <f t="shared" si="8"/>
        <v>0</v>
      </c>
      <c r="N27" s="276">
        <f t="shared" si="8"/>
        <v>0</v>
      </c>
      <c r="O27" s="276">
        <f t="shared" si="8"/>
        <v>0</v>
      </c>
      <c r="P27" s="277">
        <f>SUM(C27:O27)</f>
        <v>3000000</v>
      </c>
    </row>
    <row r="28" spans="2:16" ht="20.100000000000001" customHeight="1" thickBot="1">
      <c r="B28" s="119" t="s">
        <v>343</v>
      </c>
      <c r="C28" s="279">
        <f>+C27/C21</f>
        <v>0.75</v>
      </c>
      <c r="D28" s="279" t="e">
        <f t="shared" ref="D28:P28" si="9">+D27/D21</f>
        <v>#DIV/0!</v>
      </c>
      <c r="E28" s="279" t="e">
        <f t="shared" si="9"/>
        <v>#DIV/0!</v>
      </c>
      <c r="F28" s="279" t="e">
        <f t="shared" si="9"/>
        <v>#DIV/0!</v>
      </c>
      <c r="G28" s="279" t="e">
        <f t="shared" si="9"/>
        <v>#DIV/0!</v>
      </c>
      <c r="H28" s="279" t="e">
        <f t="shared" si="9"/>
        <v>#DIV/0!</v>
      </c>
      <c r="I28" s="279" t="e">
        <f t="shared" si="9"/>
        <v>#DIV/0!</v>
      </c>
      <c r="J28" s="279" t="e">
        <f t="shared" si="9"/>
        <v>#DIV/0!</v>
      </c>
      <c r="K28" s="279" t="e">
        <f t="shared" si="9"/>
        <v>#DIV/0!</v>
      </c>
      <c r="L28" s="279" t="e">
        <f t="shared" si="9"/>
        <v>#DIV/0!</v>
      </c>
      <c r="M28" s="279" t="e">
        <f t="shared" si="9"/>
        <v>#DIV/0!</v>
      </c>
      <c r="N28" s="279" t="e">
        <f t="shared" si="9"/>
        <v>#DIV/0!</v>
      </c>
      <c r="O28" s="279" t="e">
        <f t="shared" si="9"/>
        <v>#DIV/0!</v>
      </c>
      <c r="P28" s="279">
        <f t="shared" si="9"/>
        <v>0.75</v>
      </c>
    </row>
    <row r="29" spans="2:16" ht="15.75" thickTop="1">
      <c r="B29" s="48"/>
      <c r="C29" s="48"/>
      <c r="D29" s="48"/>
      <c r="E29" s="48"/>
      <c r="F29" s="48"/>
      <c r="G29" s="48"/>
      <c r="H29" s="48"/>
      <c r="I29" s="48"/>
      <c r="J29" s="48"/>
      <c r="K29" s="48"/>
      <c r="L29" s="48"/>
      <c r="M29" s="48"/>
      <c r="N29" s="131" t="s">
        <v>344</v>
      </c>
      <c r="O29" s="48"/>
      <c r="P29" s="280">
        <v>0</v>
      </c>
    </row>
    <row r="30" spans="2:16" ht="15">
      <c r="N30" s="117" t="s">
        <v>345</v>
      </c>
      <c r="P30" s="281">
        <v>0</v>
      </c>
    </row>
    <row r="31" spans="2:16" ht="15">
      <c r="N31" s="117" t="s">
        <v>346</v>
      </c>
      <c r="P31" s="283">
        <f>+P27+P29-P30</f>
        <v>3000000</v>
      </c>
    </row>
    <row r="32" spans="2:16" ht="15.75" thickBot="1">
      <c r="N32" s="117" t="s">
        <v>347</v>
      </c>
      <c r="P32" s="282">
        <f>+P31/P21</f>
        <v>0.75</v>
      </c>
    </row>
    <row r="33" ht="13.5" thickTop="1"/>
  </sheetData>
  <phoneticPr fontId="0" type="noConversion"/>
  <pageMargins left="0.75" right="0.75" top="1" bottom="1" header="0.5" footer="0.5"/>
  <pageSetup orientation="portrait" horizontalDpi="4294967293" verticalDpi="3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U133"/>
  <sheetViews>
    <sheetView zoomScaleNormal="100" workbookViewId="0"/>
  </sheetViews>
  <sheetFormatPr defaultRowHeight="12.75"/>
  <cols>
    <col min="1" max="1" width="4.140625" customWidth="1"/>
    <col min="2" max="2" width="6.28515625" customWidth="1"/>
    <col min="3" max="3" width="68" bestFit="1" customWidth="1"/>
    <col min="4" max="4" width="19.28515625" customWidth="1"/>
    <col min="5" max="5" width="9.42578125" bestFit="1" customWidth="1"/>
    <col min="6" max="6" width="14.7109375" customWidth="1"/>
    <col min="7" max="7" width="10.28515625" bestFit="1" customWidth="1"/>
    <col min="8" max="8" width="17.42578125" bestFit="1" customWidth="1"/>
    <col min="9" max="9" width="9.42578125" bestFit="1" customWidth="1"/>
    <col min="10" max="10" width="13.5703125" bestFit="1" customWidth="1"/>
    <col min="11" max="11" width="10.28515625" bestFit="1" customWidth="1"/>
    <col min="12" max="12" width="13.5703125" bestFit="1" customWidth="1"/>
    <col min="13" max="13" width="10.42578125" bestFit="1" customWidth="1"/>
    <col min="14" max="14" width="13.7109375" bestFit="1" customWidth="1"/>
    <col min="15" max="15" width="10.42578125" bestFit="1" customWidth="1"/>
    <col min="16" max="16" width="12" bestFit="1" customWidth="1"/>
    <col min="17" max="17" width="10.42578125" bestFit="1" customWidth="1"/>
    <col min="18" max="18" width="13.7109375" bestFit="1" customWidth="1"/>
    <col min="19" max="19" width="10.42578125" bestFit="1" customWidth="1"/>
    <col min="20" max="20" width="18.7109375" customWidth="1"/>
    <col min="21" max="21" width="14.140625" customWidth="1"/>
    <col min="22" max="22" width="15.5703125" customWidth="1"/>
    <col min="23" max="23" width="10.42578125" bestFit="1" customWidth="1"/>
    <col min="24" max="24" width="9.140625" bestFit="1" customWidth="1"/>
    <col min="25" max="25" width="10.42578125" bestFit="1" customWidth="1"/>
    <col min="26" max="26" width="12" bestFit="1" customWidth="1"/>
    <col min="27" max="27" width="10.28515625" bestFit="1" customWidth="1"/>
    <col min="28" max="28" width="9" bestFit="1" customWidth="1"/>
    <col min="29" max="29" width="10.28515625" bestFit="1" customWidth="1"/>
    <col min="30" max="30" width="9" bestFit="1" customWidth="1"/>
    <col min="31" max="31" width="10.28515625" bestFit="1" customWidth="1"/>
    <col min="33" max="33" width="33" customWidth="1"/>
    <col min="34" max="34" width="18.140625" customWidth="1"/>
    <col min="35" max="35" width="17.7109375" customWidth="1"/>
    <col min="36" max="36" width="17.28515625" customWidth="1"/>
    <col min="37" max="37" width="21.28515625" customWidth="1"/>
    <col min="38" max="38" width="15.7109375" customWidth="1"/>
    <col min="39" max="39" width="15.28515625" customWidth="1"/>
    <col min="40" max="40" width="16.7109375" customWidth="1"/>
    <col min="41" max="41" width="15" customWidth="1"/>
    <col min="42" max="42" width="18.28515625" customWidth="1"/>
    <col min="43" max="43" width="17.140625" customWidth="1"/>
    <col min="44" max="44" width="14.85546875" customWidth="1"/>
    <col min="45" max="45" width="15.7109375" bestFit="1" customWidth="1"/>
    <col min="47" max="47" width="20.28515625" customWidth="1"/>
  </cols>
  <sheetData>
    <row r="1" spans="3:47" ht="18">
      <c r="D1" s="161"/>
      <c r="F1" s="191"/>
      <c r="G1" s="99"/>
      <c r="H1" s="191"/>
      <c r="I1" s="99"/>
      <c r="J1" s="191"/>
      <c r="K1" s="99"/>
      <c r="L1" s="191"/>
      <c r="M1" s="99"/>
      <c r="N1" s="191"/>
      <c r="O1" s="99"/>
      <c r="P1" s="191"/>
      <c r="Q1" s="99"/>
      <c r="R1" s="191"/>
      <c r="S1" s="99"/>
      <c r="T1" s="191"/>
      <c r="U1" s="99"/>
      <c r="V1" s="191"/>
      <c r="W1" s="99"/>
      <c r="X1" s="191"/>
      <c r="Y1" s="99"/>
      <c r="Z1" s="191"/>
      <c r="AA1" s="99"/>
      <c r="AB1" s="437"/>
      <c r="AC1" s="99"/>
      <c r="AD1" s="437"/>
      <c r="AE1" s="99"/>
      <c r="AG1" s="135" t="s">
        <v>400</v>
      </c>
    </row>
    <row r="2" spans="3:47" ht="30.75" thickBot="1">
      <c r="C2" s="190" t="s">
        <v>399</v>
      </c>
      <c r="D2" s="161"/>
      <c r="G2" s="99"/>
      <c r="I2" s="99"/>
      <c r="J2" s="161"/>
      <c r="K2" s="99"/>
      <c r="M2" s="99"/>
      <c r="O2" s="99"/>
      <c r="Q2" s="99"/>
      <c r="S2" s="99"/>
      <c r="U2" s="99"/>
      <c r="W2" s="99"/>
      <c r="Y2" s="99"/>
      <c r="AA2" s="99"/>
      <c r="AC2" s="99"/>
      <c r="AE2" s="99"/>
      <c r="AG2" s="135" t="s">
        <v>357</v>
      </c>
    </row>
    <row r="3" spans="3:47" ht="42" customHeight="1" thickTop="1" thickBot="1">
      <c r="C3" s="24" t="s">
        <v>227</v>
      </c>
      <c r="D3" s="1982" t="s">
        <v>228</v>
      </c>
      <c r="E3" s="1983"/>
      <c r="F3" s="1962" t="s">
        <v>2374</v>
      </c>
      <c r="G3" s="1962"/>
      <c r="H3" s="1961" t="s">
        <v>2379</v>
      </c>
      <c r="I3" s="1962"/>
      <c r="J3" s="1961" t="s">
        <v>231</v>
      </c>
      <c r="K3" s="1962"/>
      <c r="L3" s="1961" t="s">
        <v>2371</v>
      </c>
      <c r="M3" s="1962"/>
      <c r="N3" s="1961" t="s">
        <v>232</v>
      </c>
      <c r="O3" s="1962"/>
      <c r="P3" s="1961" t="s">
        <v>2372</v>
      </c>
      <c r="Q3" s="1962"/>
      <c r="R3" s="1961" t="s">
        <v>784</v>
      </c>
      <c r="S3" s="1962"/>
      <c r="T3" s="1961" t="s">
        <v>338</v>
      </c>
      <c r="U3" s="1962"/>
      <c r="V3" s="1961" t="s">
        <v>235</v>
      </c>
      <c r="W3" s="1962"/>
      <c r="X3" s="1961" t="s">
        <v>785</v>
      </c>
      <c r="Y3" s="1962"/>
      <c r="Z3" s="1961" t="s">
        <v>2373</v>
      </c>
      <c r="AA3" s="1962"/>
      <c r="AB3" s="1961" t="s">
        <v>2375</v>
      </c>
      <c r="AC3" s="1962"/>
      <c r="AD3" s="1961" t="s">
        <v>237</v>
      </c>
      <c r="AE3" s="1963"/>
      <c r="AG3" s="200" t="s">
        <v>201</v>
      </c>
      <c r="AH3" s="210" t="s">
        <v>2378</v>
      </c>
      <c r="AI3" s="216" t="s">
        <v>2379</v>
      </c>
      <c r="AJ3" s="216" t="s">
        <v>231</v>
      </c>
      <c r="AK3" s="216" t="s">
        <v>2380</v>
      </c>
      <c r="AL3" s="216" t="s">
        <v>232</v>
      </c>
      <c r="AM3" s="216" t="s">
        <v>2381</v>
      </c>
      <c r="AN3" s="216" t="s">
        <v>234</v>
      </c>
      <c r="AO3" s="216" t="s">
        <v>338</v>
      </c>
      <c r="AP3" s="211" t="s">
        <v>786</v>
      </c>
      <c r="AQ3" s="211" t="s">
        <v>787</v>
      </c>
      <c r="AR3" s="211" t="s">
        <v>2377</v>
      </c>
      <c r="AS3" s="211" t="s">
        <v>2376</v>
      </c>
      <c r="AT3" s="211" t="s">
        <v>237</v>
      </c>
      <c r="AU3" s="212" t="s">
        <v>196</v>
      </c>
    </row>
    <row r="4" spans="3:47" ht="17.25" thickTop="1" thickBot="1">
      <c r="C4" s="3"/>
      <c r="D4" s="188" t="s">
        <v>224</v>
      </c>
      <c r="E4" s="63" t="s">
        <v>225</v>
      </c>
      <c r="F4" s="442" t="s">
        <v>224</v>
      </c>
      <c r="G4" s="192" t="s">
        <v>225</v>
      </c>
      <c r="H4" s="66" t="s">
        <v>224</v>
      </c>
      <c r="I4" s="154" t="s">
        <v>225</v>
      </c>
      <c r="J4" s="162" t="s">
        <v>224</v>
      </c>
      <c r="K4" s="154" t="s">
        <v>225</v>
      </c>
      <c r="L4" s="66" t="s">
        <v>224</v>
      </c>
      <c r="M4" s="154" t="s">
        <v>225</v>
      </c>
      <c r="N4" s="66" t="s">
        <v>224</v>
      </c>
      <c r="O4" s="148" t="s">
        <v>225</v>
      </c>
      <c r="P4" s="66" t="s">
        <v>224</v>
      </c>
      <c r="Q4" s="148" t="s">
        <v>225</v>
      </c>
      <c r="R4" s="66" t="s">
        <v>224</v>
      </c>
      <c r="S4" s="192" t="s">
        <v>225</v>
      </c>
      <c r="T4" s="66" t="s">
        <v>224</v>
      </c>
      <c r="U4" s="192" t="s">
        <v>225</v>
      </c>
      <c r="V4" s="66" t="s">
        <v>224</v>
      </c>
      <c r="W4" s="154" t="s">
        <v>225</v>
      </c>
      <c r="X4" s="194" t="s">
        <v>224</v>
      </c>
      <c r="Y4" s="148" t="s">
        <v>225</v>
      </c>
      <c r="Z4" s="66" t="s">
        <v>224</v>
      </c>
      <c r="AA4" s="148" t="s">
        <v>225</v>
      </c>
      <c r="AB4" s="66" t="s">
        <v>224</v>
      </c>
      <c r="AC4" s="192" t="s">
        <v>225</v>
      </c>
      <c r="AD4" s="66" t="s">
        <v>224</v>
      </c>
      <c r="AE4" s="368" t="s">
        <v>225</v>
      </c>
      <c r="AG4" s="201" t="s">
        <v>348</v>
      </c>
      <c r="AH4" s="222">
        <f>+(F5)</f>
        <v>0</v>
      </c>
      <c r="AI4" s="347">
        <f>+(H5)</f>
        <v>0</v>
      </c>
      <c r="AJ4" s="347">
        <f>+(J5)</f>
        <v>0</v>
      </c>
      <c r="AK4" s="347">
        <f>+(L5)</f>
        <v>0</v>
      </c>
      <c r="AL4" s="347">
        <f>+(N5)</f>
        <v>0</v>
      </c>
      <c r="AM4" s="347">
        <f>+(P5)</f>
        <v>0</v>
      </c>
      <c r="AN4" s="347">
        <f>+(R5)</f>
        <v>0</v>
      </c>
      <c r="AO4" s="347">
        <f>+(T5)</f>
        <v>0</v>
      </c>
      <c r="AP4" s="347">
        <f>+(V5)</f>
        <v>0</v>
      </c>
      <c r="AQ4" s="347">
        <f>+(X5)</f>
        <v>0</v>
      </c>
      <c r="AR4" s="347">
        <f>+(Z5)</f>
        <v>0</v>
      </c>
      <c r="AS4" s="347">
        <f>+(AB5)</f>
        <v>0</v>
      </c>
      <c r="AT4" s="348">
        <f>+(AD5)</f>
        <v>0</v>
      </c>
      <c r="AU4" s="349">
        <f>SUM(AH4:AT4)</f>
        <v>0</v>
      </c>
    </row>
    <row r="5" spans="3:47" ht="17.25" thickTop="1" thickBot="1">
      <c r="C5" s="369" t="s">
        <v>218</v>
      </c>
      <c r="D5" s="228">
        <f>+F5+H5+J5+L5+N5+P5+R5+T5+V5+X5+Z5+AB5+AD5</f>
        <v>0</v>
      </c>
      <c r="E5" s="89" t="e">
        <f>+D5/$D$5</f>
        <v>#DIV/0!</v>
      </c>
      <c r="F5" s="441">
        <f>('January Budget'!F7+'February Budget'!F7+'March Budget'!F7+'April Budget'!F7+'May Budget'!F7+'June Budget'!F7+'July Budget'!F7+'August Budget'!F7+'September Budget'!F7+'October Budget'!F7+'November Budget'!F7+'December Budget'!F7)</f>
        <v>0</v>
      </c>
      <c r="G5" s="94" t="e">
        <f>+F5/$F$5</f>
        <v>#DIV/0!</v>
      </c>
      <c r="H5" s="441">
        <f>('January Budget'!H7+'February Budget'!H7+'March Budget'!H7+'April Budget'!H7+'May Budget'!H7+'June Budget'!H7+'July Budget'!H7+'August Budget'!H7+'September Budget'!H7+'October Budget'!H7+'November Budget'!H7+'December Budget'!H7)</f>
        <v>0</v>
      </c>
      <c r="I5" s="155" t="e">
        <f>+H5/$H$5</f>
        <v>#DIV/0!</v>
      </c>
      <c r="J5" s="441">
        <f>('January Budget'!J7+'February Budget'!J7+'March Budget'!J7+'April Budget'!J7+'May Budget'!J7+'June Budget'!J7+'July Budget'!J7+'August Budget'!J7+'September Budget'!J7+'October Budget'!J7+'November Budget'!J7+'December Budget'!J7)</f>
        <v>0</v>
      </c>
      <c r="K5" s="155" t="e">
        <f>+J5/$J$5</f>
        <v>#DIV/0!</v>
      </c>
      <c r="L5" s="441">
        <f>('January Budget'!L7+'February Budget'!L7+'March Budget'!L7+'April Budget'!L7+'May Budget'!L7+'June Budget'!L7+'July Budget'!L7+'August Budget'!L7+'September Budget'!L7+'October Budget'!L7+'November Budget'!L7+'December Budget'!L7)</f>
        <v>0</v>
      </c>
      <c r="M5" s="155" t="e">
        <f>+L5/$L$5</f>
        <v>#DIV/0!</v>
      </c>
      <c r="N5" s="441">
        <f>('January Budget'!N7+'February Budget'!N7+'March Budget'!N7+'April Budget'!N7+'May Budget'!N7+'June Budget'!N7+'July Budget'!N7+'August Budget'!N7+'September Budget'!N7+'October Budget'!N7+'November Budget'!N7+'December Budget'!N7)</f>
        <v>0</v>
      </c>
      <c r="O5" s="94" t="e">
        <f>+N5/$N$5</f>
        <v>#DIV/0!</v>
      </c>
      <c r="P5" s="441">
        <f>('January Budget'!P7+'February Budget'!P7+'March Budget'!P7+'April Budget'!P7+'May Budget'!P7+'June Budget'!P7+'July Budget'!P7+'August Budget'!P7+'September Budget'!P7+'October Budget'!P7+'November Budget'!P7+'December Budget'!P7)</f>
        <v>0</v>
      </c>
      <c r="Q5" s="94" t="e">
        <f>+P5/$N$5</f>
        <v>#DIV/0!</v>
      </c>
      <c r="R5" s="441">
        <f>('January Budget'!R7+'February Budget'!R7+'March Budget'!R7+'April Budget'!R7+'May Budget'!R7+'June Budget'!R7+'July Budget'!R7+'August Budget'!R7+'September Budget'!R7+'October Budget'!R7+'November Budget'!R7+'December Budget'!R7)</f>
        <v>0</v>
      </c>
      <c r="S5" s="94" t="e">
        <f>+R5/$R$5</f>
        <v>#DIV/0!</v>
      </c>
      <c r="T5" s="441">
        <f>('January Budget'!T7+'February Budget'!T7+'March Budget'!T7+'April Budget'!T7+'May Budget'!T7+'June Budget'!T7+'July Budget'!T7+'August Budget'!T7+'September Budget'!T7+'October Budget'!T7+'November Budget'!T7+'December Budget'!T7)</f>
        <v>0</v>
      </c>
      <c r="U5" s="94" t="e">
        <f>+T5/$T$5</f>
        <v>#DIV/0!</v>
      </c>
      <c r="V5" s="441">
        <f>('January Budget'!V7+'February Budget'!V7+'March Budget'!V7+'April Budget'!V7+'May Budget'!V7+'June Budget'!V7+'July Budget'!V7+'August Budget'!V7+'September Budget'!V7+'October Budget'!V7+'November Budget'!V7+'December Budget'!V7)</f>
        <v>0</v>
      </c>
      <c r="W5" s="155" t="e">
        <f>+V5/$V$5</f>
        <v>#DIV/0!</v>
      </c>
      <c r="X5" s="441">
        <f>('January Budget'!X7+'February Budget'!X7+'March Budget'!X7+'April Budget'!X7+'May Budget'!X7+'June Budget'!X7+'July Budget'!X7+'August Budget'!X7+'September Budget'!X7+'October Budget'!X7+'November Budget'!X7+'December Budget'!X7)</f>
        <v>0</v>
      </c>
      <c r="Y5" s="94" t="e">
        <f>+X5/$X$5</f>
        <v>#DIV/0!</v>
      </c>
      <c r="Z5" s="441">
        <f>('January Budget'!Z7+'February Budget'!Z7+'March Budget'!Z7+'April Budget'!Z7+'May Budget'!Z7+'June Budget'!Z7+'July Budget'!Z7+'August Budget'!Z7+'September Budget'!Z7+'October Budget'!Z7+'November Budget'!Z7+'December Budget'!Z7)</f>
        <v>0</v>
      </c>
      <c r="AA5" s="94" t="e">
        <f>+Z5/$Z$5</f>
        <v>#DIV/0!</v>
      </c>
      <c r="AB5" s="441">
        <f>('January Budget'!AB7+'February Budget'!AB7+'March Budget'!AB7+'April Budget'!AB7+'May Budget'!AB7+'June Budget'!AB7+'July Budget'!AB7+'August Budget'!AB7+'September Budget'!AB7+'October Budget'!AB7+'November Budget'!AB7+'December Budget'!AB7)</f>
        <v>0</v>
      </c>
      <c r="AC5" s="94" t="e">
        <f>+AB5/$AB$5</f>
        <v>#DIV/0!</v>
      </c>
      <c r="AD5" s="441">
        <f>('January Budget'!AD7+'February Budget'!AD7+'March Budget'!AD7+'April Budget'!AD7+'May Budget'!AD7+'June Budget'!AD7+'July Budget'!AD7+'August Budget'!AD7+'September Budget'!AD7+'October Budget'!AD7+'November Budget'!AD7+'December Budget'!AD7)</f>
        <v>0</v>
      </c>
      <c r="AE5" s="299" t="e">
        <f>+AD5/$AD$5</f>
        <v>#DIV/0!</v>
      </c>
      <c r="AG5" s="353" t="s">
        <v>337</v>
      </c>
      <c r="AH5" s="351" t="e">
        <f>+(AH4/$AU$4)</f>
        <v>#DIV/0!</v>
      </c>
      <c r="AI5" s="396" t="e">
        <f t="shared" ref="AI5:AT5" si="0">+(AI4/$AU$4)</f>
        <v>#DIV/0!</v>
      </c>
      <c r="AJ5" s="396" t="e">
        <f t="shared" si="0"/>
        <v>#DIV/0!</v>
      </c>
      <c r="AK5" s="396" t="e">
        <f t="shared" si="0"/>
        <v>#DIV/0!</v>
      </c>
      <c r="AL5" s="396" t="e">
        <f t="shared" si="0"/>
        <v>#DIV/0!</v>
      </c>
      <c r="AM5" s="396" t="e">
        <f t="shared" si="0"/>
        <v>#DIV/0!</v>
      </c>
      <c r="AN5" s="396" t="e">
        <f t="shared" si="0"/>
        <v>#DIV/0!</v>
      </c>
      <c r="AO5" s="396" t="e">
        <f t="shared" si="0"/>
        <v>#DIV/0!</v>
      </c>
      <c r="AP5" s="396" t="e">
        <f t="shared" si="0"/>
        <v>#DIV/0!</v>
      </c>
      <c r="AQ5" s="396" t="e">
        <f t="shared" si="0"/>
        <v>#DIV/0!</v>
      </c>
      <c r="AR5" s="396" t="e">
        <f t="shared" si="0"/>
        <v>#DIV/0!</v>
      </c>
      <c r="AS5" s="396" t="e">
        <f t="shared" si="0"/>
        <v>#DIV/0!</v>
      </c>
      <c r="AT5" s="396" t="e">
        <f t="shared" si="0"/>
        <v>#DIV/0!</v>
      </c>
      <c r="AU5" s="213" t="e">
        <f>+AU4/$AU4</f>
        <v>#DIV/0!</v>
      </c>
    </row>
    <row r="6" spans="3:47" ht="15.75" thickTop="1">
      <c r="C6" s="3"/>
      <c r="D6" s="226"/>
      <c r="E6" s="64"/>
      <c r="F6" s="53"/>
      <c r="G6" s="94"/>
      <c r="H6" s="233"/>
      <c r="I6" s="155"/>
      <c r="J6" s="163"/>
      <c r="K6" s="155"/>
      <c r="L6" s="67"/>
      <c r="M6" s="155"/>
      <c r="N6" s="67"/>
      <c r="O6" s="77"/>
      <c r="P6" s="67"/>
      <c r="Q6" s="94"/>
      <c r="R6" s="82"/>
      <c r="S6" s="94"/>
      <c r="T6" s="82"/>
      <c r="U6" s="94"/>
      <c r="V6" s="82"/>
      <c r="W6" s="155"/>
      <c r="Y6" s="94"/>
      <c r="Z6" s="82"/>
      <c r="AA6" s="94"/>
      <c r="AB6" s="82"/>
      <c r="AC6" s="94"/>
      <c r="AD6" s="67"/>
      <c r="AE6" s="299"/>
      <c r="AG6" s="203" t="s">
        <v>349</v>
      </c>
      <c r="AH6" s="350" t="e">
        <f>+(G$22)</f>
        <v>#DIV/0!</v>
      </c>
      <c r="AI6" s="397" t="e">
        <f>+(I$22)</f>
        <v>#DIV/0!</v>
      </c>
      <c r="AJ6" s="397" t="e">
        <f>+(K$22)</f>
        <v>#DIV/0!</v>
      </c>
      <c r="AK6" s="397" t="e">
        <f>+(M$22)</f>
        <v>#DIV/0!</v>
      </c>
      <c r="AL6" s="397" t="e">
        <f>+(O$22)</f>
        <v>#DIV/0!</v>
      </c>
      <c r="AM6" s="397" t="e">
        <f>+(Q$22)</f>
        <v>#DIV/0!</v>
      </c>
      <c r="AN6" s="397" t="e">
        <f>+(S$22)</f>
        <v>#DIV/0!</v>
      </c>
      <c r="AO6" s="397" t="e">
        <f>+(U$22)</f>
        <v>#DIV/0!</v>
      </c>
      <c r="AP6" s="397" t="e">
        <f>+(W$22)</f>
        <v>#DIV/0!</v>
      </c>
      <c r="AQ6" s="397" t="e">
        <f>+(Y$22)</f>
        <v>#DIV/0!</v>
      </c>
      <c r="AR6" s="397" t="e">
        <f>+(AA$22)</f>
        <v>#DIV/0!</v>
      </c>
      <c r="AS6" s="397" t="e">
        <f>+(AC$22)</f>
        <v>#DIV/0!</v>
      </c>
      <c r="AT6" s="397" t="e">
        <f>+(AE$22)</f>
        <v>#DIV/0!</v>
      </c>
      <c r="AU6" s="214" t="e">
        <f>+AU7/AU4</f>
        <v>#DIV/0!</v>
      </c>
    </row>
    <row r="7" spans="3:47" ht="15.75">
      <c r="C7" s="26" t="s">
        <v>220</v>
      </c>
      <c r="D7" s="226"/>
      <c r="E7" s="64"/>
      <c r="F7" s="53"/>
      <c r="G7" s="94"/>
      <c r="H7" s="233"/>
      <c r="I7" s="155"/>
      <c r="J7" s="163"/>
      <c r="K7" s="94"/>
      <c r="L7" s="67"/>
      <c r="M7" s="155"/>
      <c r="N7" s="67"/>
      <c r="O7" s="77"/>
      <c r="P7" s="67"/>
      <c r="Q7" s="94"/>
      <c r="R7" s="82"/>
      <c r="S7" s="94"/>
      <c r="T7" s="82"/>
      <c r="U7" s="94"/>
      <c r="V7" s="82"/>
      <c r="W7" s="155"/>
      <c r="Y7" s="94"/>
      <c r="Z7" s="82"/>
      <c r="AA7" s="94"/>
      <c r="AB7" s="82"/>
      <c r="AC7" s="94"/>
      <c r="AD7" s="67"/>
      <c r="AE7" s="299"/>
      <c r="AG7" s="202" t="s">
        <v>350</v>
      </c>
      <c r="AH7" s="272" t="e">
        <f t="shared" ref="AH7:AT7" si="1">+AH4*AH6</f>
        <v>#DIV/0!</v>
      </c>
      <c r="AI7" s="273" t="e">
        <f t="shared" si="1"/>
        <v>#DIV/0!</v>
      </c>
      <c r="AJ7" s="273" t="e">
        <f t="shared" si="1"/>
        <v>#DIV/0!</v>
      </c>
      <c r="AK7" s="273" t="e">
        <f t="shared" si="1"/>
        <v>#DIV/0!</v>
      </c>
      <c r="AL7" s="273" t="e">
        <f t="shared" si="1"/>
        <v>#DIV/0!</v>
      </c>
      <c r="AM7" s="273" t="e">
        <f t="shared" si="1"/>
        <v>#DIV/0!</v>
      </c>
      <c r="AN7" s="273" t="e">
        <f t="shared" si="1"/>
        <v>#DIV/0!</v>
      </c>
      <c r="AO7" s="273" t="e">
        <f t="shared" si="1"/>
        <v>#DIV/0!</v>
      </c>
      <c r="AP7" s="273" t="e">
        <f t="shared" si="1"/>
        <v>#DIV/0!</v>
      </c>
      <c r="AQ7" s="273" t="e">
        <f t="shared" si="1"/>
        <v>#DIV/0!</v>
      </c>
      <c r="AR7" s="273" t="e">
        <f t="shared" si="1"/>
        <v>#DIV/0!</v>
      </c>
      <c r="AS7" s="273" t="e">
        <f t="shared" si="1"/>
        <v>#DIV/0!</v>
      </c>
      <c r="AT7" s="274" t="e">
        <f t="shared" si="1"/>
        <v>#DIV/0!</v>
      </c>
      <c r="AU7" s="275" t="e">
        <f>SUM(AH7:AT7)</f>
        <v>#DIV/0!</v>
      </c>
    </row>
    <row r="8" spans="3:47" ht="15.75" thickBot="1">
      <c r="C8" s="371" t="s">
        <v>208</v>
      </c>
      <c r="D8" s="443">
        <f t="shared" ref="D8:D19" si="2">+F8+H8+J8+L8+N8+P8+R8+T8+V8+X8+Z8+AB8+AD8</f>
        <v>0</v>
      </c>
      <c r="E8" s="444" t="e">
        <f>+D8/$D$5</f>
        <v>#DIV/0!</v>
      </c>
      <c r="F8" s="441">
        <f>('January Budget'!F10+'February Budget'!F10+'March Budget'!F10+'April Budget'!F10+'May Budget'!F10+'June Budget'!F10+'July Budget'!F10+'August Budget'!F10+'September Budget'!F10+'October Budget'!F10+'November Budget'!F10+'December Budget'!F10)</f>
        <v>0</v>
      </c>
      <c r="G8" s="440" t="e">
        <f>+(F8/$F$5)</f>
        <v>#DIV/0!</v>
      </c>
      <c r="H8" s="441">
        <f>('January Budget'!H10+'February Budget'!H10+'March Budget'!H10+'April Budget'!H10+'May Budget'!H10+'June Budget'!H10+'July Budget'!H10+'August Budget'!H10+'September Budget'!H10+'October Budget'!H10+'November Budget'!H10+'December Budget'!H10)</f>
        <v>0</v>
      </c>
      <c r="I8" s="445">
        <f>'Next Year''s Budget - Set Goals'!I19</f>
        <v>0</v>
      </c>
      <c r="J8" s="441">
        <f>('January Budget'!J10+'February Budget'!J10+'March Budget'!J10+'April Budget'!J10+'May Budget'!J10+'June Budget'!J10+'July Budget'!J10+'August Budget'!J10+'September Budget'!J10+'October Budget'!J10+'November Budget'!J10+'December Budget'!J10)</f>
        <v>0</v>
      </c>
      <c r="K8" s="446">
        <f>'Next Year''s Budget - Set Goals'!K19</f>
        <v>0</v>
      </c>
      <c r="L8" s="441">
        <f>('January Budget'!L10+'February Budget'!L10+'March Budget'!L10+'April Budget'!L10+'May Budget'!L10+'June Budget'!L10+'July Budget'!L10+'August Budget'!L10+'September Budget'!L10+'October Budget'!L10+'November Budget'!L10+'December Budget'!L10)</f>
        <v>0</v>
      </c>
      <c r="M8" s="445">
        <f>'Next Year''s Budget - Set Goals'!M19</f>
        <v>0</v>
      </c>
      <c r="N8" s="441">
        <f>('January Budget'!N10+'February Budget'!N10+'March Budget'!N10+'April Budget'!N10+'May Budget'!N10+'June Budget'!N10+'July Budget'!N10+'August Budget'!N10+'September Budget'!N10+'October Budget'!N10+'November Budget'!N10+'December Budget'!N10)</f>
        <v>0</v>
      </c>
      <c r="O8" s="447">
        <f>'Next Year''s Budget - Set Goals'!O19</f>
        <v>0</v>
      </c>
      <c r="P8" s="441">
        <f>('January Budget'!P10+'February Budget'!P10+'March Budget'!P10+'April Budget'!P10+'May Budget'!P10+'June Budget'!P10+'July Budget'!P10+'August Budget'!P10+'September Budget'!P10+'October Budget'!P10+'November Budget'!P10+'December Budget'!P10)</f>
        <v>0</v>
      </c>
      <c r="Q8" s="446">
        <f>'Next Year''s Budget - Set Goals'!Q19</f>
        <v>0</v>
      </c>
      <c r="R8" s="441">
        <f>('January Budget'!R10+'February Budget'!R10+'March Budget'!R10+'April Budget'!R10+'May Budget'!R10+'June Budget'!R10+'July Budget'!R10+'August Budget'!R10+'September Budget'!R10+'October Budget'!R10+'November Budget'!R10+'December Budget'!R10)</f>
        <v>0</v>
      </c>
      <c r="S8" s="446">
        <f>'Next Year''s Budget - Set Goals'!S19</f>
        <v>0</v>
      </c>
      <c r="T8" s="441">
        <f>('January Budget'!T10+'February Budget'!T10+'March Budget'!T10+'April Budget'!T10+'May Budget'!T10+'June Budget'!T10+'July Budget'!T10+'August Budget'!T10+'September Budget'!T10+'October Budget'!T10+'November Budget'!T10+'December Budget'!T10)</f>
        <v>0</v>
      </c>
      <c r="U8" s="446">
        <f>'Next Year''s Budget - Set Goals'!U19</f>
        <v>0</v>
      </c>
      <c r="V8" s="441">
        <f>('January Budget'!V10+'February Budget'!V10+'March Budget'!V10+'April Budget'!V10+'May Budget'!V10+'June Budget'!V10+'July Budget'!V10+'August Budget'!V10+'September Budget'!V10+'October Budget'!V10+'November Budget'!V10+'December Budget'!V10)</f>
        <v>0</v>
      </c>
      <c r="W8" s="445">
        <f>'Next Year''s Budget - Set Goals'!W19</f>
        <v>0</v>
      </c>
      <c r="X8" s="441">
        <f>('January Budget'!X10+'February Budget'!X10+'March Budget'!X10+'April Budget'!X10+'May Budget'!X10+'June Budget'!X10+'July Budget'!X10+'August Budget'!X10+'September Budget'!X10+'October Budget'!X10+'November Budget'!X10+'December Budget'!X10)</f>
        <v>0</v>
      </c>
      <c r="Y8" s="446">
        <f>'Next Year''s Budget - Set Goals'!Y19</f>
        <v>1E-4</v>
      </c>
      <c r="Z8" s="441">
        <f>('January Budget'!Z10+'February Budget'!Z10+'March Budget'!Z10+'April Budget'!Z10+'May Budget'!Z10+'June Budget'!Z10+'July Budget'!Z10+'August Budget'!Z10+'September Budget'!Z10+'October Budget'!Z10+'November Budget'!Z10+'December Budget'!Z10)</f>
        <v>0</v>
      </c>
      <c r="AA8" s="446">
        <f>'Next Year''s Budget - Set Goals'!AA19</f>
        <v>0</v>
      </c>
      <c r="AB8" s="441">
        <f>('January Budget'!AB10+'February Budget'!AB10+'March Budget'!AB10+'April Budget'!AB10+'May Budget'!AB10+'June Budget'!AB10+'July Budget'!AB10+'August Budget'!AB10+'September Budget'!AB10+'October Budget'!AB10+'November Budget'!AB10+'December Budget'!AB10)</f>
        <v>0</v>
      </c>
      <c r="AC8" s="446">
        <f>'Next Year''s Budget - Set Goals'!AC19</f>
        <v>0</v>
      </c>
      <c r="AD8" s="441">
        <f>('January Budget'!AD10+'February Budget'!AD10+'March Budget'!AD10+'April Budget'!AD10+'May Budget'!AD10+'June Budget'!AD10+'July Budget'!AD10+'August Budget'!AD10+'September Budget'!AD10+'October Budget'!AD10+'November Budget'!AD10+'December Budget'!AD10)</f>
        <v>0</v>
      </c>
      <c r="AE8" s="448">
        <f>'Next Year''s Budget - Set Goals'!AE19</f>
        <v>1E-4</v>
      </c>
      <c r="AG8" s="355" t="s">
        <v>351</v>
      </c>
      <c r="AH8" s="206" t="e">
        <f>+(AH9/AH4)</f>
        <v>#DIV/0!</v>
      </c>
      <c r="AI8" s="217" t="e">
        <f t="shared" ref="AI8:AT8" si="3">+(AI9/AI4)</f>
        <v>#DIV/0!</v>
      </c>
      <c r="AJ8" s="217" t="e">
        <f t="shared" si="3"/>
        <v>#DIV/0!</v>
      </c>
      <c r="AK8" s="217" t="e">
        <f t="shared" si="3"/>
        <v>#DIV/0!</v>
      </c>
      <c r="AL8" s="217" t="e">
        <f t="shared" si="3"/>
        <v>#DIV/0!</v>
      </c>
      <c r="AM8" s="217" t="e">
        <f t="shared" si="3"/>
        <v>#DIV/0!</v>
      </c>
      <c r="AN8" s="217" t="e">
        <f t="shared" si="3"/>
        <v>#DIV/0!</v>
      </c>
      <c r="AO8" s="217" t="e">
        <f t="shared" si="3"/>
        <v>#DIV/0!</v>
      </c>
      <c r="AP8" s="217" t="e">
        <f t="shared" si="3"/>
        <v>#DIV/0!</v>
      </c>
      <c r="AQ8" s="217" t="e">
        <f t="shared" si="3"/>
        <v>#DIV/0!</v>
      </c>
      <c r="AR8" s="217" t="e">
        <f t="shared" si="3"/>
        <v>#DIV/0!</v>
      </c>
      <c r="AS8" s="217" t="e">
        <f t="shared" si="3"/>
        <v>#DIV/0!</v>
      </c>
      <c r="AT8" s="217" t="e">
        <f t="shared" si="3"/>
        <v>#DIV/0!</v>
      </c>
      <c r="AU8" s="215" t="e">
        <f>+AU9/AU4</f>
        <v>#DIV/0!</v>
      </c>
    </row>
    <row r="9" spans="3:47" ht="16.5" thickTop="1" thickBot="1">
      <c r="C9" s="371" t="s">
        <v>209</v>
      </c>
      <c r="D9" s="443">
        <f t="shared" si="2"/>
        <v>0</v>
      </c>
      <c r="E9" s="444" t="e">
        <f t="shared" ref="E9:E19" si="4">+D9/$D$5</f>
        <v>#DIV/0!</v>
      </c>
      <c r="F9" s="441">
        <f>('January Budget'!F11+'February Budget'!F11+'March Budget'!F11+'April Budget'!F11+'May Budget'!F11+'June Budget'!F11+'July Budget'!F11+'August Budget'!F11+'September Budget'!F11+'October Budget'!F11+'November Budget'!F11+'December Budget'!F11)</f>
        <v>0</v>
      </c>
      <c r="G9" s="440" t="e">
        <f t="shared" ref="G9:G20" si="5">+(F9/$F$5)</f>
        <v>#DIV/0!</v>
      </c>
      <c r="H9" s="441">
        <f>('January Budget'!H11+'February Budget'!H11+'March Budget'!H11+'April Budget'!H11+'May Budget'!H11+'June Budget'!H11+'July Budget'!H11+'August Budget'!H11+'September Budget'!H11+'October Budget'!H11+'November Budget'!H11+'December Budget'!H11)</f>
        <v>0</v>
      </c>
      <c r="I9" s="445">
        <f>'Next Year''s Budget - Set Goals'!I20</f>
        <v>0</v>
      </c>
      <c r="J9" s="441">
        <f>('January Budget'!J11+'February Budget'!J11+'March Budget'!J11+'April Budget'!J11+'May Budget'!J11+'June Budget'!J11+'July Budget'!J11+'August Budget'!J11+'September Budget'!J11+'October Budget'!J11+'November Budget'!J11+'December Budget'!J11)</f>
        <v>0</v>
      </c>
      <c r="K9" s="446">
        <f>'Next Year''s Budget - Set Goals'!K20</f>
        <v>0</v>
      </c>
      <c r="L9" s="441">
        <f>('January Budget'!L11+'February Budget'!L11+'March Budget'!L11+'April Budget'!L11+'May Budget'!L11+'June Budget'!L11+'July Budget'!L11+'August Budget'!L11+'September Budget'!L11+'October Budget'!L11+'November Budget'!L11+'December Budget'!L11)</f>
        <v>0</v>
      </c>
      <c r="M9" s="445">
        <f>'Next Year''s Budget - Set Goals'!M20</f>
        <v>0</v>
      </c>
      <c r="N9" s="441">
        <f>('January Budget'!N11+'February Budget'!N11+'March Budget'!N11+'April Budget'!N11+'May Budget'!N11+'June Budget'!N11+'July Budget'!N11+'August Budget'!N11+'September Budget'!N11+'October Budget'!N11+'November Budget'!N11+'December Budget'!N11)</f>
        <v>0</v>
      </c>
      <c r="O9" s="447">
        <f>'Next Year''s Budget - Set Goals'!O20</f>
        <v>0</v>
      </c>
      <c r="P9" s="441">
        <f>('January Budget'!P11+'February Budget'!P11+'March Budget'!P11+'April Budget'!P11+'May Budget'!P11+'June Budget'!P11+'July Budget'!P11+'August Budget'!P11+'September Budget'!P11+'October Budget'!P11+'November Budget'!P11+'December Budget'!P11)</f>
        <v>0</v>
      </c>
      <c r="Q9" s="446">
        <f>'Next Year''s Budget - Set Goals'!Q20</f>
        <v>0</v>
      </c>
      <c r="R9" s="441">
        <f>('January Budget'!R11+'February Budget'!R11+'March Budget'!R11+'April Budget'!R11+'May Budget'!R11+'June Budget'!R11+'July Budget'!R11+'August Budget'!R11+'September Budget'!R11+'October Budget'!R11+'November Budget'!R11+'December Budget'!R11)</f>
        <v>0</v>
      </c>
      <c r="S9" s="446">
        <f>'Next Year''s Budget - Set Goals'!S20</f>
        <v>0</v>
      </c>
      <c r="T9" s="441">
        <f>('January Budget'!T11+'February Budget'!T11+'March Budget'!T11+'April Budget'!T11+'May Budget'!T11+'June Budget'!T11+'July Budget'!T11+'August Budget'!T11+'September Budget'!T11+'October Budget'!T11+'November Budget'!T11+'December Budget'!T11)</f>
        <v>0</v>
      </c>
      <c r="U9" s="446">
        <f>'Next Year''s Budget - Set Goals'!U20</f>
        <v>0</v>
      </c>
      <c r="V9" s="441">
        <f>('January Budget'!V11+'February Budget'!V11+'March Budget'!V11+'April Budget'!V11+'May Budget'!V11+'June Budget'!V11+'July Budget'!V11+'August Budget'!V11+'September Budget'!V11+'October Budget'!V11+'November Budget'!V11+'December Budget'!V11)</f>
        <v>0</v>
      </c>
      <c r="W9" s="445">
        <f>'Next Year''s Budget - Set Goals'!W20</f>
        <v>0</v>
      </c>
      <c r="X9" s="441">
        <f>('January Budget'!X11+'February Budget'!X11+'March Budget'!X11+'April Budget'!X11+'May Budget'!X11+'June Budget'!X11+'July Budget'!X11+'August Budget'!X11+'September Budget'!X11+'October Budget'!X11+'November Budget'!X11+'December Budget'!X11)</f>
        <v>0</v>
      </c>
      <c r="Y9" s="446">
        <f>'Next Year''s Budget - Set Goals'!Y20</f>
        <v>0</v>
      </c>
      <c r="Z9" s="441">
        <f>('January Budget'!Z11+'February Budget'!Z11+'March Budget'!Z11+'April Budget'!Z11+'May Budget'!Z11+'June Budget'!Z11+'July Budget'!Z11+'August Budget'!Z11+'September Budget'!Z11+'October Budget'!Z11+'November Budget'!Z11+'December Budget'!Z11)</f>
        <v>0</v>
      </c>
      <c r="AA9" s="446">
        <f>'Next Year''s Budget - Set Goals'!AA20</f>
        <v>0</v>
      </c>
      <c r="AB9" s="441">
        <f>('January Budget'!AB11+'February Budget'!AB11+'March Budget'!AB11+'April Budget'!AB11+'May Budget'!AB11+'June Budget'!AB11+'July Budget'!AB11+'August Budget'!AB11+'September Budget'!AB11+'October Budget'!AB11+'November Budget'!AB11+'December Budget'!AB11)</f>
        <v>0</v>
      </c>
      <c r="AC9" s="446">
        <f>'Next Year''s Budget - Set Goals'!AC20</f>
        <v>0</v>
      </c>
      <c r="AD9" s="441">
        <f>('January Budget'!AD11+'February Budget'!AD11+'March Budget'!AD11+'April Budget'!AD11+'May Budget'!AD11+'June Budget'!AD11+'July Budget'!AD11+'August Budget'!AD11+'September Budget'!AD11+'October Budget'!AD11+'November Budget'!AD11+'December Budget'!AD11)</f>
        <v>0</v>
      </c>
      <c r="AE9" s="448">
        <f>'Next Year''s Budget - Set Goals'!AE20</f>
        <v>0</v>
      </c>
      <c r="AG9" s="354" t="s">
        <v>352</v>
      </c>
      <c r="AH9" s="222">
        <f>+(F112)</f>
        <v>1000000.0000000001</v>
      </c>
      <c r="AI9" s="356">
        <f>+(H112)</f>
        <v>0</v>
      </c>
      <c r="AJ9" s="356">
        <f>+(J112)</f>
        <v>0</v>
      </c>
      <c r="AK9" s="356">
        <f>+(L112)</f>
        <v>0</v>
      </c>
      <c r="AL9" s="356">
        <f>+(N112)</f>
        <v>0</v>
      </c>
      <c r="AM9" s="356">
        <f>+(P112)</f>
        <v>0</v>
      </c>
      <c r="AN9" s="356">
        <f>+(R112)</f>
        <v>0</v>
      </c>
      <c r="AO9" s="356">
        <f>+(T112)</f>
        <v>0</v>
      </c>
      <c r="AP9" s="356">
        <f>+(V112)</f>
        <v>0</v>
      </c>
      <c r="AQ9" s="356">
        <f>+(X112)</f>
        <v>0</v>
      </c>
      <c r="AR9" s="356">
        <f>+(Z112)</f>
        <v>0</v>
      </c>
      <c r="AS9" s="356">
        <f>+(AB112)</f>
        <v>0</v>
      </c>
      <c r="AT9" s="357">
        <f>+(AD112)</f>
        <v>0</v>
      </c>
      <c r="AU9" s="358">
        <f>SUM(AH9:AT9)</f>
        <v>1000000.0000000001</v>
      </c>
    </row>
    <row r="10" spans="3:47">
      <c r="C10" s="371" t="s">
        <v>210</v>
      </c>
      <c r="D10" s="443">
        <f t="shared" si="2"/>
        <v>0</v>
      </c>
      <c r="E10" s="444" t="e">
        <f t="shared" si="4"/>
        <v>#DIV/0!</v>
      </c>
      <c r="F10" s="441">
        <f>('January Budget'!F12+'February Budget'!F12+'March Budget'!F12+'April Budget'!F12+'May Budget'!F12+'June Budget'!F12+'July Budget'!F12+'August Budget'!F12+'September Budget'!F12+'October Budget'!F12+'November Budget'!F12+'December Budget'!F12)</f>
        <v>0</v>
      </c>
      <c r="G10" s="440" t="e">
        <f t="shared" si="5"/>
        <v>#DIV/0!</v>
      </c>
      <c r="H10" s="441">
        <f>('January Budget'!H12+'February Budget'!H12+'March Budget'!H12+'April Budget'!H12+'May Budget'!H12+'June Budget'!H12+'July Budget'!H12+'August Budget'!H12+'September Budget'!H12+'October Budget'!H12+'November Budget'!H12+'December Budget'!H12)</f>
        <v>0</v>
      </c>
      <c r="I10" s="445">
        <f>'Next Year''s Budget - Set Goals'!I21</f>
        <v>0</v>
      </c>
      <c r="J10" s="441">
        <f>('January Budget'!J12+'February Budget'!J12+'March Budget'!J12+'April Budget'!J12+'May Budget'!J12+'June Budget'!J12+'July Budget'!J12+'August Budget'!J12+'September Budget'!J12+'October Budget'!J12+'November Budget'!J12+'December Budget'!J12)</f>
        <v>0</v>
      </c>
      <c r="K10" s="446">
        <f>'Next Year''s Budget - Set Goals'!K21</f>
        <v>0</v>
      </c>
      <c r="L10" s="441">
        <f>('January Budget'!L12+'February Budget'!L12+'March Budget'!L12+'April Budget'!L12+'May Budget'!L12+'June Budget'!L12+'July Budget'!L12+'August Budget'!L12+'September Budget'!L12+'October Budget'!L12+'November Budget'!L12+'December Budget'!L12)</f>
        <v>0</v>
      </c>
      <c r="M10" s="445">
        <f>'Next Year''s Budget - Set Goals'!M21</f>
        <v>0</v>
      </c>
      <c r="N10" s="441">
        <f>('January Budget'!N12+'February Budget'!N12+'March Budget'!N12+'April Budget'!N12+'May Budget'!N12+'June Budget'!N12+'July Budget'!N12+'August Budget'!N12+'September Budget'!N12+'October Budget'!N12+'November Budget'!N12+'December Budget'!N12)</f>
        <v>0</v>
      </c>
      <c r="O10" s="447">
        <f>'Next Year''s Budget - Set Goals'!O21</f>
        <v>0</v>
      </c>
      <c r="P10" s="441">
        <f>('January Budget'!P12+'February Budget'!P12+'March Budget'!P12+'April Budget'!P12+'May Budget'!P12+'June Budget'!P12+'July Budget'!P12+'August Budget'!P12+'September Budget'!P12+'October Budget'!P12+'November Budget'!P12+'December Budget'!P12)</f>
        <v>0</v>
      </c>
      <c r="Q10" s="446">
        <f>'Next Year''s Budget - Set Goals'!Q21</f>
        <v>0</v>
      </c>
      <c r="R10" s="441">
        <f>('January Budget'!R12+'February Budget'!R12+'March Budget'!R12+'April Budget'!R12+'May Budget'!R12+'June Budget'!R12+'July Budget'!R12+'August Budget'!R12+'September Budget'!R12+'October Budget'!R12+'November Budget'!R12+'December Budget'!R12)</f>
        <v>0</v>
      </c>
      <c r="S10" s="446">
        <f>'Next Year''s Budget - Set Goals'!S21</f>
        <v>0</v>
      </c>
      <c r="T10" s="441">
        <f>('January Budget'!T12+'February Budget'!T12+'March Budget'!T12+'April Budget'!T12+'May Budget'!T12+'June Budget'!T12+'July Budget'!T12+'August Budget'!T12+'September Budget'!T12+'October Budget'!T12+'November Budget'!T12+'December Budget'!T12)</f>
        <v>0</v>
      </c>
      <c r="U10" s="446">
        <f>'Next Year''s Budget - Set Goals'!U21</f>
        <v>0</v>
      </c>
      <c r="V10" s="441">
        <f>('January Budget'!V12+'February Budget'!V12+'March Budget'!V12+'April Budget'!V12+'May Budget'!V12+'June Budget'!V12+'July Budget'!V12+'August Budget'!V12+'September Budget'!V12+'October Budget'!V12+'November Budget'!V12+'December Budget'!V12)</f>
        <v>0</v>
      </c>
      <c r="W10" s="445">
        <f>'Next Year''s Budget - Set Goals'!W21</f>
        <v>0</v>
      </c>
      <c r="X10" s="441">
        <f>('January Budget'!X12+'February Budget'!X12+'March Budget'!X12+'April Budget'!X12+'May Budget'!X12+'June Budget'!X12+'July Budget'!X12+'August Budget'!X12+'September Budget'!X12+'October Budget'!X12+'November Budget'!X12+'December Budget'!X12)</f>
        <v>0</v>
      </c>
      <c r="Y10" s="446">
        <f>'Next Year''s Budget - Set Goals'!Y21</f>
        <v>0</v>
      </c>
      <c r="Z10" s="441">
        <f>('January Budget'!Z12+'February Budget'!Z12+'March Budget'!Z12+'April Budget'!Z12+'May Budget'!Z12+'June Budget'!Z12+'July Budget'!Z12+'August Budget'!Z12+'September Budget'!Z12+'October Budget'!Z12+'November Budget'!Z12+'December Budget'!Z12)</f>
        <v>0</v>
      </c>
      <c r="AA10" s="446">
        <f>'Next Year''s Budget - Set Goals'!AA21</f>
        <v>0</v>
      </c>
      <c r="AB10" s="441">
        <f>('January Budget'!AB12+'February Budget'!AB12+'March Budget'!AB12+'April Budget'!AB12+'May Budget'!AB12+'June Budget'!AB12+'July Budget'!AB12+'August Budget'!AB12+'September Budget'!AB12+'October Budget'!AB12+'November Budget'!AB12+'December Budget'!AB12)</f>
        <v>0</v>
      </c>
      <c r="AC10" s="446">
        <f>'Next Year''s Budget - Set Goals'!AC21</f>
        <v>0</v>
      </c>
      <c r="AD10" s="441">
        <f>('January Budget'!AD12+'February Budget'!AD12+'March Budget'!AD12+'April Budget'!AD12+'May Budget'!AD12+'June Budget'!AD12+'July Budget'!AD12+'August Budget'!AD12+'September Budget'!AD12+'October Budget'!AD12+'November Budget'!AD12+'December Budget'!AD12)</f>
        <v>0</v>
      </c>
      <c r="AE10" s="448">
        <f>'Next Year''s Budget - Set Goals'!AE21</f>
        <v>0</v>
      </c>
      <c r="AG10" s="197" t="s">
        <v>358</v>
      </c>
      <c r="AH10" s="362">
        <f>+(F29+F30+F32+F33+F34+F39+F40+F44+F45+F52+F53+F54+F55+F57+F65+F66+F67+F71+F72+F79+F80+F81+F87+F88+F90+F92+F93+F94+F95+F98+F99+F100+F101+F104+F105+F106+F107+F108+F109)</f>
        <v>1000000.0000000001</v>
      </c>
      <c r="AI10" s="363">
        <f>+(H29+H30+H32+H33+H34+H39+H40+H44+H45+H52+H53+H54+H55+H57+H65+H66+H67+H71+H72+H79+H80+H81+H87+H88+H90+H92+H93+H94+H95+H98+H99+H100+H101+H104+H105+H106+H107+H108+H109)</f>
        <v>0</v>
      </c>
      <c r="AJ10" s="363">
        <f>+(J29+J30+J32+J33+J34+J39+J40+J44+J45+J52+J53+J54+J55+J57+J65+J66+J67+J71+J72+J79+J80+J81+J87+J88+J90+J92+J93+J94+J95+J98+J99+J100+J101+J104+J105+J106+J107+J108+J109)</f>
        <v>0</v>
      </c>
      <c r="AK10" s="363">
        <f>+(L29+L30+L32+L33+L34+L39+L40+L44+L45+L52+L53+L54+L55+L57+L65+L66+L67+L71+L72+L79+L80+L81+L87+L88+L90+L92+L93+L94+L95+L98+L99+L100+L101+L104+L105+L106+L107+L108+L109)</f>
        <v>0</v>
      </c>
      <c r="AL10" s="363">
        <f>+(N29+N30+N32+N33+N34+N39+N40+N44+N45+N52+N53+N54+N55+N57+N65+N66+N67+N71+N72+N79+N80+N81+N87+N88+N90+N92+N93+N94+N95+N98+N99+N100+N101+N104+N105+N106+N107+N108+N109)</f>
        <v>0</v>
      </c>
      <c r="AM10" s="363">
        <f>+(P29+P30+P32+P33+P34+P39+P40+P44+P45+P52+P53+P54+P55+P57+P65+P66+P67+P71+P72+P79+P80+P81+P87+P88+P90+P92+P93+P94+P95+P98+P99+P100+P101+P104+P105+P106+P107+P108+P109)</f>
        <v>0</v>
      </c>
      <c r="AN10" s="363">
        <f>+(R29+R30+R32+R33+R34+R39+R40+R44+R45+R52+R53+R54+R55+R57+R65+R66+R67+R71+R72+R79+R80+R81+R87+R88+R90+R92+R93+R94+R95+R98+R99+R100+R101+R104+R105+R106+R107+R108+R109)</f>
        <v>0</v>
      </c>
      <c r="AO10" s="363">
        <f>+(T29+T30+T32+T33+T34+T39+T40+T44+T45+T52+T53+T54+T55+T57+T65+T66+T67+T71+T72+T79+T80+T81+T87+T88+T90+T92+T93+T94+T95+T98+T99+T100+T101+T104+T105+T106+T107+T108+T109)</f>
        <v>0</v>
      </c>
      <c r="AP10" s="363">
        <f>+(V29+V30+V32+V33+V34+V39+V40+V44+V45+V52+V53+V54+V55+V57+V65+V66+V67+V71+V72+V79+V80+V81+V87+V88+V90+V92+V93+V94+V95+V98+V99+V100+V101+V104+V105+V106+V107+V108+V109)</f>
        <v>0</v>
      </c>
      <c r="AQ10" s="363">
        <f>+(X29+X30+X32+X33+X34+X39+X40+X44+X45+X52+X53+X54+X55+X57+X65+X66+X67+X71+X72+X79+X80+X81+X87+X88+X90+X92+X93+X94+X95+X98+X99+X100+X101+X104+X105+X106+X107+X108+X109)</f>
        <v>0</v>
      </c>
      <c r="AR10" s="363">
        <f>+(Z29+Z30+Z32+Z33+Z34+Z39+Z40+Z44+Z45+Z52+Z53+Z54+Z55+Z57+Z65+Z66+Z67+Z71+Z72+Z79+Z80+Z81+Z87+Z88+Z90+Z92+Z93+Z94+Z95+Z98+Z99+Z100+Z101+Z104+Z105+Z106+Z107+Z108+Z109)</f>
        <v>0</v>
      </c>
      <c r="AS10" s="363">
        <f>+(AB29+AB30+AB32+AB33+AB34+AB39+AB40+AB44+AB45+AB52+AB53+AB54+AB55+AB57+AB65+AB66+AB67+AB71+AB72+AB79+AB80+AB81+AB87+AB88+AB90+AB92+AB93+AB94+AB95+AB98+AB99+AB100+AB101+AB104+AB105+AB106+AB107+AB108+AB109)</f>
        <v>0</v>
      </c>
      <c r="AT10" s="363">
        <f>+(AD29+AD30+AD32+AD33+AD34+AD39+AD40+AD44+AD45+AD52+AD53+AD54+AD55+AD57+AD65+AD66+AD67+AD71+AD72+AD79+AD80+AD81+AD87+AD88+AD90+AD92+AD93+AD94+AD95+AD98+AD99+AD100+AD101+AD104+AD105+AD106+AD107+AD108+AD109)</f>
        <v>0</v>
      </c>
      <c r="AU10" s="364">
        <f>SUM(AH10:AT10)</f>
        <v>1000000.0000000001</v>
      </c>
    </row>
    <row r="11" spans="3:47">
      <c r="C11" s="371" t="s">
        <v>221</v>
      </c>
      <c r="D11" s="443">
        <f t="shared" si="2"/>
        <v>0</v>
      </c>
      <c r="E11" s="444" t="e">
        <f t="shared" si="4"/>
        <v>#DIV/0!</v>
      </c>
      <c r="F11" s="441">
        <f>('January Budget'!F13+'February Budget'!F13+'March Budget'!F13+'April Budget'!F13+'May Budget'!F13+'June Budget'!F13+'July Budget'!F13+'August Budget'!F13+'September Budget'!F13+'October Budget'!F13+'November Budget'!F13+'December Budget'!F13)</f>
        <v>0</v>
      </c>
      <c r="G11" s="440" t="e">
        <f t="shared" si="5"/>
        <v>#DIV/0!</v>
      </c>
      <c r="H11" s="441">
        <f>('January Budget'!H13+'February Budget'!H13+'March Budget'!H13+'April Budget'!H13+'May Budget'!H13+'June Budget'!H13+'July Budget'!H13+'August Budget'!H13+'September Budget'!H13+'October Budget'!H13+'November Budget'!H13+'December Budget'!H13)</f>
        <v>0</v>
      </c>
      <c r="I11" s="445">
        <f>'Next Year''s Budget - Set Goals'!I22</f>
        <v>0</v>
      </c>
      <c r="J11" s="441">
        <f>('January Budget'!J13+'February Budget'!J13+'March Budget'!J13+'April Budget'!J13+'May Budget'!J13+'June Budget'!J13+'July Budget'!J13+'August Budget'!J13+'September Budget'!J13+'October Budget'!J13+'November Budget'!J13+'December Budget'!J13)</f>
        <v>0</v>
      </c>
      <c r="K11" s="446">
        <f>'Next Year''s Budget - Set Goals'!K22</f>
        <v>0</v>
      </c>
      <c r="L11" s="441">
        <f>('January Budget'!L13+'February Budget'!L13+'March Budget'!L13+'April Budget'!L13+'May Budget'!L13+'June Budget'!L13+'July Budget'!L13+'August Budget'!L13+'September Budget'!L13+'October Budget'!L13+'November Budget'!L13+'December Budget'!L13)</f>
        <v>0</v>
      </c>
      <c r="M11" s="445">
        <f>'Next Year''s Budget - Set Goals'!M22</f>
        <v>0</v>
      </c>
      <c r="N11" s="441">
        <f>('January Budget'!N13+'February Budget'!N13+'March Budget'!N13+'April Budget'!N13+'May Budget'!N13+'June Budget'!N13+'July Budget'!N13+'August Budget'!N13+'September Budget'!N13+'October Budget'!N13+'November Budget'!N13+'December Budget'!N13)</f>
        <v>0</v>
      </c>
      <c r="O11" s="447">
        <f>'Next Year''s Budget - Set Goals'!O22</f>
        <v>0</v>
      </c>
      <c r="P11" s="441">
        <f>('January Budget'!P13+'February Budget'!P13+'March Budget'!P13+'April Budget'!P13+'May Budget'!P13+'June Budget'!P13+'July Budget'!P13+'August Budget'!P13+'September Budget'!P13+'October Budget'!P13+'November Budget'!P13+'December Budget'!P13)</f>
        <v>0</v>
      </c>
      <c r="Q11" s="446">
        <f>'Next Year''s Budget - Set Goals'!Q22</f>
        <v>0</v>
      </c>
      <c r="R11" s="441">
        <f>('January Budget'!R13+'February Budget'!R13+'March Budget'!R13+'April Budget'!R13+'May Budget'!R13+'June Budget'!R13+'July Budget'!R13+'August Budget'!R13+'September Budget'!R13+'October Budget'!R13+'November Budget'!R13+'December Budget'!R13)</f>
        <v>0</v>
      </c>
      <c r="S11" s="446">
        <f>'Next Year''s Budget - Set Goals'!S22</f>
        <v>0</v>
      </c>
      <c r="T11" s="441">
        <f>('January Budget'!T13+'February Budget'!T13+'March Budget'!T13+'April Budget'!T13+'May Budget'!T13+'June Budget'!T13+'July Budget'!T13+'August Budget'!T13+'September Budget'!T13+'October Budget'!T13+'November Budget'!T13+'December Budget'!T13)</f>
        <v>0</v>
      </c>
      <c r="U11" s="446">
        <f>'Next Year''s Budget - Set Goals'!U22</f>
        <v>0</v>
      </c>
      <c r="V11" s="441">
        <f>('January Budget'!V13+'February Budget'!V13+'March Budget'!V13+'April Budget'!V13+'May Budget'!V13+'June Budget'!V13+'July Budget'!V13+'August Budget'!V13+'September Budget'!V13+'October Budget'!V13+'November Budget'!V13+'December Budget'!V13)</f>
        <v>0</v>
      </c>
      <c r="W11" s="445">
        <f>'Next Year''s Budget - Set Goals'!W22</f>
        <v>0.09</v>
      </c>
      <c r="X11" s="441">
        <f>('January Budget'!X13+'February Budget'!X13+'March Budget'!X13+'April Budget'!X13+'May Budget'!X13+'June Budget'!X13+'July Budget'!X13+'August Budget'!X13+'September Budget'!X13+'October Budget'!X13+'November Budget'!X13+'December Budget'!X13)</f>
        <v>0</v>
      </c>
      <c r="Y11" s="446">
        <f>'Next Year''s Budget - Set Goals'!Y22</f>
        <v>0</v>
      </c>
      <c r="Z11" s="441">
        <f>('January Budget'!Z13+'February Budget'!Z13+'March Budget'!Z13+'April Budget'!Z13+'May Budget'!Z13+'June Budget'!Z13+'July Budget'!Z13+'August Budget'!Z13+'September Budget'!Z13+'October Budget'!Z13+'November Budget'!Z13+'December Budget'!Z13)</f>
        <v>0</v>
      </c>
      <c r="AA11" s="446">
        <f>'Next Year''s Budget - Set Goals'!AA22</f>
        <v>0</v>
      </c>
      <c r="AB11" s="441">
        <f>('January Budget'!AB13+'February Budget'!AB13+'March Budget'!AB13+'April Budget'!AB13+'May Budget'!AB13+'June Budget'!AB13+'July Budget'!AB13+'August Budget'!AB13+'September Budget'!AB13+'October Budget'!AB13+'November Budget'!AB13+'December Budget'!AB13)</f>
        <v>0</v>
      </c>
      <c r="AC11" s="446">
        <f>'Next Year''s Budget - Set Goals'!AC22</f>
        <v>0</v>
      </c>
      <c r="AD11" s="441">
        <f>('January Budget'!AD13+'February Budget'!AD13+'March Budget'!AD13+'April Budget'!AD13+'May Budget'!AD13+'June Budget'!AD13+'July Budget'!AD13+'August Budget'!AD13+'September Budget'!AD13+'October Budget'!AD13+'November Budget'!AD13+'December Budget'!AD13)</f>
        <v>0</v>
      </c>
      <c r="AE11" s="448">
        <f>'Next Year''s Budget - Set Goals'!AE22</f>
        <v>0</v>
      </c>
      <c r="AG11" s="198" t="s">
        <v>359</v>
      </c>
      <c r="AH11" s="352" t="e">
        <f>+(AH10/AH4)</f>
        <v>#DIV/0!</v>
      </c>
      <c r="AI11" s="402" t="e">
        <f t="shared" ref="AI11:AU11" si="6">+(AI10/AI4)</f>
        <v>#DIV/0!</v>
      </c>
      <c r="AJ11" s="402" t="e">
        <f t="shared" si="6"/>
        <v>#DIV/0!</v>
      </c>
      <c r="AK11" s="402" t="e">
        <f t="shared" si="6"/>
        <v>#DIV/0!</v>
      </c>
      <c r="AL11" s="402" t="e">
        <f t="shared" si="6"/>
        <v>#DIV/0!</v>
      </c>
      <c r="AM11" s="402" t="e">
        <f t="shared" si="6"/>
        <v>#DIV/0!</v>
      </c>
      <c r="AN11" s="402" t="e">
        <f t="shared" si="6"/>
        <v>#DIV/0!</v>
      </c>
      <c r="AO11" s="402" t="e">
        <f t="shared" si="6"/>
        <v>#DIV/0!</v>
      </c>
      <c r="AP11" s="402" t="e">
        <f t="shared" si="6"/>
        <v>#DIV/0!</v>
      </c>
      <c r="AQ11" s="402" t="e">
        <f t="shared" si="6"/>
        <v>#DIV/0!</v>
      </c>
      <c r="AR11" s="402" t="e">
        <f t="shared" si="6"/>
        <v>#DIV/0!</v>
      </c>
      <c r="AS11" s="402" t="e">
        <f t="shared" si="6"/>
        <v>#DIV/0!</v>
      </c>
      <c r="AT11" s="402" t="e">
        <f t="shared" si="6"/>
        <v>#DIV/0!</v>
      </c>
      <c r="AU11" s="365" t="e">
        <f t="shared" si="6"/>
        <v>#DIV/0!</v>
      </c>
    </row>
    <row r="12" spans="3:47">
      <c r="C12" s="371" t="s">
        <v>211</v>
      </c>
      <c r="D12" s="443">
        <f t="shared" si="2"/>
        <v>0</v>
      </c>
      <c r="E12" s="444" t="e">
        <f t="shared" si="4"/>
        <v>#DIV/0!</v>
      </c>
      <c r="F12" s="441">
        <f>('January Budget'!F14+'February Budget'!F14+'March Budget'!F14+'April Budget'!F14+'May Budget'!F14+'June Budget'!F14+'July Budget'!F14+'August Budget'!F14+'September Budget'!F14+'October Budget'!F14+'November Budget'!F14+'December Budget'!F14)</f>
        <v>0</v>
      </c>
      <c r="G12" s="440" t="e">
        <f t="shared" si="5"/>
        <v>#DIV/0!</v>
      </c>
      <c r="H12" s="441">
        <f>('January Budget'!H14+'February Budget'!H14+'March Budget'!H14+'April Budget'!H14+'May Budget'!H14+'June Budget'!H14+'July Budget'!H14+'August Budget'!H14+'September Budget'!H14+'October Budget'!H14+'November Budget'!H14+'December Budget'!H14)</f>
        <v>0</v>
      </c>
      <c r="I12" s="445">
        <f>'Next Year''s Budget - Set Goals'!I23</f>
        <v>0</v>
      </c>
      <c r="J12" s="441">
        <f>('January Budget'!J14+'February Budget'!J14+'March Budget'!J14+'April Budget'!J14+'May Budget'!J14+'June Budget'!J14+'July Budget'!J14+'August Budget'!J14+'September Budget'!J14+'October Budget'!J14+'November Budget'!J14+'December Budget'!J14)</f>
        <v>0</v>
      </c>
      <c r="K12" s="446">
        <f>'Next Year''s Budget - Set Goals'!K23</f>
        <v>0</v>
      </c>
      <c r="L12" s="441">
        <f>('January Budget'!L14+'February Budget'!L14+'March Budget'!L14+'April Budget'!L14+'May Budget'!L14+'June Budget'!L14+'July Budget'!L14+'August Budget'!L14+'September Budget'!L14+'October Budget'!L14+'November Budget'!L14+'December Budget'!L14)</f>
        <v>0</v>
      </c>
      <c r="M12" s="445">
        <f>'Next Year''s Budget - Set Goals'!M23</f>
        <v>0</v>
      </c>
      <c r="N12" s="441">
        <f>('January Budget'!N14+'February Budget'!N14+'March Budget'!N14+'April Budget'!N14+'May Budget'!N14+'June Budget'!N14+'July Budget'!N14+'August Budget'!N14+'September Budget'!N14+'October Budget'!N14+'November Budget'!N14+'December Budget'!N14)</f>
        <v>0</v>
      </c>
      <c r="O12" s="447">
        <f>'Next Year''s Budget - Set Goals'!O23</f>
        <v>0</v>
      </c>
      <c r="P12" s="441">
        <f>('January Budget'!P14+'February Budget'!P14+'March Budget'!P14+'April Budget'!P14+'May Budget'!P14+'June Budget'!P14+'July Budget'!P14+'August Budget'!P14+'September Budget'!P14+'October Budget'!P14+'November Budget'!P14+'December Budget'!P14)</f>
        <v>0</v>
      </c>
      <c r="Q12" s="446">
        <f>'Next Year''s Budget - Set Goals'!Q23</f>
        <v>0</v>
      </c>
      <c r="R12" s="441">
        <f>('January Budget'!R14+'February Budget'!R14+'March Budget'!R14+'April Budget'!R14+'May Budget'!R14+'June Budget'!R14+'July Budget'!R14+'August Budget'!R14+'September Budget'!R14+'October Budget'!R14+'November Budget'!R14+'December Budget'!R14)</f>
        <v>0</v>
      </c>
      <c r="S12" s="446">
        <f>'Next Year''s Budget - Set Goals'!S23</f>
        <v>0</v>
      </c>
      <c r="T12" s="441">
        <f>('January Budget'!T14+'February Budget'!T14+'March Budget'!T14+'April Budget'!T14+'May Budget'!T14+'June Budget'!T14+'July Budget'!T14+'August Budget'!T14+'September Budget'!T14+'October Budget'!T14+'November Budget'!T14+'December Budget'!T14)</f>
        <v>0</v>
      </c>
      <c r="U12" s="446">
        <f>'Next Year''s Budget - Set Goals'!U23</f>
        <v>0</v>
      </c>
      <c r="V12" s="441">
        <f>('January Budget'!V14+'February Budget'!V14+'March Budget'!V14+'April Budget'!V14+'May Budget'!V14+'June Budget'!V14+'July Budget'!V14+'August Budget'!V14+'September Budget'!V14+'October Budget'!V14+'November Budget'!V14+'December Budget'!V14)</f>
        <v>0</v>
      </c>
      <c r="W12" s="445">
        <f>'Next Year''s Budget - Set Goals'!W23</f>
        <v>0</v>
      </c>
      <c r="X12" s="441">
        <f>('January Budget'!X14+'February Budget'!X14+'March Budget'!X14+'April Budget'!X14+'May Budget'!X14+'June Budget'!X14+'July Budget'!X14+'August Budget'!X14+'September Budget'!X14+'October Budget'!X14+'November Budget'!X14+'December Budget'!X14)</f>
        <v>0</v>
      </c>
      <c r="Y12" s="446">
        <f>'Next Year''s Budget - Set Goals'!Y23</f>
        <v>0</v>
      </c>
      <c r="Z12" s="441">
        <f>('January Budget'!Z14+'February Budget'!Z14+'March Budget'!Z14+'April Budget'!Z14+'May Budget'!Z14+'June Budget'!Z14+'July Budget'!Z14+'August Budget'!Z14+'September Budget'!Z14+'October Budget'!Z14+'November Budget'!Z14+'December Budget'!Z14)</f>
        <v>0</v>
      </c>
      <c r="AA12" s="446">
        <f>'Next Year''s Budget - Set Goals'!AA23</f>
        <v>0</v>
      </c>
      <c r="AB12" s="441">
        <f>('January Budget'!AB14+'February Budget'!AB14+'March Budget'!AB14+'April Budget'!AB14+'May Budget'!AB14+'June Budget'!AB14+'July Budget'!AB14+'August Budget'!AB14+'September Budget'!AB14+'October Budget'!AB14+'November Budget'!AB14+'December Budget'!AB14)</f>
        <v>0</v>
      </c>
      <c r="AC12" s="446">
        <f>'Next Year''s Budget - Set Goals'!AC23</f>
        <v>0</v>
      </c>
      <c r="AD12" s="441">
        <f>('January Budget'!AD14+'February Budget'!AD14+'March Budget'!AD14+'April Budget'!AD14+'May Budget'!AD14+'June Budget'!AD14+'July Budget'!AD14+'August Budget'!AD14+'September Budget'!AD14+'October Budget'!AD14+'November Budget'!AD14+'December Budget'!AD14)</f>
        <v>0</v>
      </c>
      <c r="AE12" s="448">
        <f>'Next Year''s Budget - Set Goals'!AE23</f>
        <v>0</v>
      </c>
      <c r="AG12" s="198" t="s">
        <v>361</v>
      </c>
      <c r="AH12" s="272">
        <f>+(AH9-AH10)</f>
        <v>0</v>
      </c>
      <c r="AI12" s="273">
        <f t="shared" ref="AI12:AT12" si="7">+(AI9-AI10)</f>
        <v>0</v>
      </c>
      <c r="AJ12" s="273">
        <f t="shared" si="7"/>
        <v>0</v>
      </c>
      <c r="AK12" s="273">
        <f t="shared" si="7"/>
        <v>0</v>
      </c>
      <c r="AL12" s="273">
        <f t="shared" si="7"/>
        <v>0</v>
      </c>
      <c r="AM12" s="273">
        <f t="shared" si="7"/>
        <v>0</v>
      </c>
      <c r="AN12" s="273">
        <f t="shared" si="7"/>
        <v>0</v>
      </c>
      <c r="AO12" s="273">
        <f t="shared" si="7"/>
        <v>0</v>
      </c>
      <c r="AP12" s="273">
        <f t="shared" si="7"/>
        <v>0</v>
      </c>
      <c r="AQ12" s="273">
        <f t="shared" si="7"/>
        <v>0</v>
      </c>
      <c r="AR12" s="273">
        <f t="shared" si="7"/>
        <v>0</v>
      </c>
      <c r="AS12" s="273">
        <f t="shared" si="7"/>
        <v>0</v>
      </c>
      <c r="AT12" s="273">
        <f t="shared" si="7"/>
        <v>0</v>
      </c>
      <c r="AU12" s="275">
        <f>SUM(AH12:AT12)</f>
        <v>0</v>
      </c>
    </row>
    <row r="13" spans="3:47" ht="13.5" thickBot="1">
      <c r="C13" s="371" t="s">
        <v>212</v>
      </c>
      <c r="D13" s="443">
        <f t="shared" si="2"/>
        <v>0</v>
      </c>
      <c r="E13" s="444" t="e">
        <f t="shared" si="4"/>
        <v>#DIV/0!</v>
      </c>
      <c r="F13" s="441">
        <f>('January Budget'!F15+'February Budget'!F15+'March Budget'!F15+'April Budget'!F15+'May Budget'!F15+'June Budget'!F15+'July Budget'!F15+'August Budget'!F15+'September Budget'!F15+'October Budget'!F15+'November Budget'!F15+'December Budget'!F15)</f>
        <v>0</v>
      </c>
      <c r="G13" s="440" t="e">
        <f t="shared" si="5"/>
        <v>#DIV/0!</v>
      </c>
      <c r="H13" s="441">
        <f>('January Budget'!H15+'February Budget'!H15+'March Budget'!H15+'April Budget'!H15+'May Budget'!H15+'June Budget'!H15+'July Budget'!H15+'August Budget'!H15+'September Budget'!H15+'October Budget'!H15+'November Budget'!H15+'December Budget'!H15)</f>
        <v>0</v>
      </c>
      <c r="I13" s="445">
        <f>'Next Year''s Budget - Set Goals'!I24</f>
        <v>0</v>
      </c>
      <c r="J13" s="441">
        <f>('January Budget'!J15+'February Budget'!J15+'March Budget'!J15+'April Budget'!J15+'May Budget'!J15+'June Budget'!J15+'July Budget'!J15+'August Budget'!J15+'September Budget'!J15+'October Budget'!J15+'November Budget'!J15+'December Budget'!J15)</f>
        <v>0</v>
      </c>
      <c r="K13" s="446">
        <f>'Next Year''s Budget - Set Goals'!K24</f>
        <v>0</v>
      </c>
      <c r="L13" s="441">
        <f>('January Budget'!L15+'February Budget'!L15+'March Budget'!L15+'April Budget'!L15+'May Budget'!L15+'June Budget'!L15+'July Budget'!L15+'August Budget'!L15+'September Budget'!L15+'October Budget'!L15+'November Budget'!L15+'December Budget'!L15)</f>
        <v>0</v>
      </c>
      <c r="M13" s="445">
        <f>'Next Year''s Budget - Set Goals'!M24</f>
        <v>0</v>
      </c>
      <c r="N13" s="441">
        <f>('January Budget'!N15+'February Budget'!N15+'March Budget'!N15+'April Budget'!N15+'May Budget'!N15+'June Budget'!N15+'July Budget'!N15+'August Budget'!N15+'September Budget'!N15+'October Budget'!N15+'November Budget'!N15+'December Budget'!N15)</f>
        <v>0</v>
      </c>
      <c r="O13" s="447">
        <f>'Next Year''s Budget - Set Goals'!O24</f>
        <v>0</v>
      </c>
      <c r="P13" s="441">
        <f>('January Budget'!P15+'February Budget'!P15+'March Budget'!P15+'April Budget'!P15+'May Budget'!P15+'June Budget'!P15+'July Budget'!P15+'August Budget'!P15+'September Budget'!P15+'October Budget'!P15+'November Budget'!P15+'December Budget'!P15)</f>
        <v>0</v>
      </c>
      <c r="Q13" s="446">
        <f>'Next Year''s Budget - Set Goals'!Q24</f>
        <v>0</v>
      </c>
      <c r="R13" s="441">
        <f>('January Budget'!R15+'February Budget'!R15+'March Budget'!R15+'April Budget'!R15+'May Budget'!R15+'June Budget'!R15+'July Budget'!R15+'August Budget'!R15+'September Budget'!R15+'October Budget'!R15+'November Budget'!R15+'December Budget'!R15)</f>
        <v>0</v>
      </c>
      <c r="S13" s="446">
        <f>'Next Year''s Budget - Set Goals'!S24</f>
        <v>0</v>
      </c>
      <c r="T13" s="441">
        <f>('January Budget'!T15+'February Budget'!T15+'March Budget'!T15+'April Budget'!T15+'May Budget'!T15+'June Budget'!T15+'July Budget'!T15+'August Budget'!T15+'September Budget'!T15+'October Budget'!T15+'November Budget'!T15+'December Budget'!T15)</f>
        <v>0</v>
      </c>
      <c r="U13" s="446">
        <f>'Next Year''s Budget - Set Goals'!U24</f>
        <v>0</v>
      </c>
      <c r="V13" s="441">
        <f>('January Budget'!V15+'February Budget'!V15+'March Budget'!V15+'April Budget'!V15+'May Budget'!V15+'June Budget'!V15+'July Budget'!V15+'August Budget'!V15+'September Budget'!V15+'October Budget'!V15+'November Budget'!V15+'December Budget'!V15)</f>
        <v>0</v>
      </c>
      <c r="W13" s="445">
        <f>'Next Year''s Budget - Set Goals'!W24</f>
        <v>0</v>
      </c>
      <c r="X13" s="441">
        <f>('January Budget'!X15+'February Budget'!X15+'March Budget'!X15+'April Budget'!X15+'May Budget'!X15+'June Budget'!X15+'July Budget'!X15+'August Budget'!X15+'September Budget'!X15+'October Budget'!X15+'November Budget'!X15+'December Budget'!X15)</f>
        <v>0</v>
      </c>
      <c r="Y13" s="446">
        <f>'Next Year''s Budget - Set Goals'!Y24</f>
        <v>0</v>
      </c>
      <c r="Z13" s="441">
        <f>('January Budget'!Z15+'February Budget'!Z15+'March Budget'!Z15+'April Budget'!Z15+'May Budget'!Z15+'June Budget'!Z15+'July Budget'!Z15+'August Budget'!Z15+'September Budget'!Z15+'October Budget'!Z15+'November Budget'!Z15+'December Budget'!Z15)</f>
        <v>0</v>
      </c>
      <c r="AA13" s="446">
        <f>'Next Year''s Budget - Set Goals'!AA24</f>
        <v>3.0000000000000001E-3</v>
      </c>
      <c r="AB13" s="441">
        <f>('January Budget'!AB15+'February Budget'!AB15+'March Budget'!AB15+'April Budget'!AB15+'May Budget'!AB15+'June Budget'!AB15+'July Budget'!AB15+'August Budget'!AB15+'September Budget'!AB15+'October Budget'!AB15+'November Budget'!AB15+'December Budget'!AB15)</f>
        <v>0</v>
      </c>
      <c r="AC13" s="446">
        <f>'Next Year''s Budget - Set Goals'!AC24</f>
        <v>0</v>
      </c>
      <c r="AD13" s="441">
        <f>('January Budget'!AD15+'February Budget'!AD15+'March Budget'!AD15+'April Budget'!AD15+'May Budget'!AD15+'June Budget'!AD15+'July Budget'!AD15+'August Budget'!AD15+'September Budget'!AD15+'October Budget'!AD15+'November Budget'!AD15+'December Budget'!AD15)</f>
        <v>0</v>
      </c>
      <c r="AE13" s="448">
        <f>'Next Year''s Budget - Set Goals'!AE24</f>
        <v>0</v>
      </c>
      <c r="AG13" s="199" t="s">
        <v>360</v>
      </c>
      <c r="AH13" s="366" t="e">
        <f>+(AH12/AH4)</f>
        <v>#DIV/0!</v>
      </c>
      <c r="AI13" s="403" t="e">
        <f t="shared" ref="AI13:AU13" si="8">+(AI12/AI4)</f>
        <v>#DIV/0!</v>
      </c>
      <c r="AJ13" s="403" t="e">
        <f t="shared" si="8"/>
        <v>#DIV/0!</v>
      </c>
      <c r="AK13" s="403" t="e">
        <f t="shared" si="8"/>
        <v>#DIV/0!</v>
      </c>
      <c r="AL13" s="403" t="e">
        <f t="shared" si="8"/>
        <v>#DIV/0!</v>
      </c>
      <c r="AM13" s="425" t="e">
        <f t="shared" si="8"/>
        <v>#DIV/0!</v>
      </c>
      <c r="AN13" s="366" t="e">
        <f t="shared" si="8"/>
        <v>#DIV/0!</v>
      </c>
      <c r="AO13" s="403" t="e">
        <f t="shared" si="8"/>
        <v>#DIV/0!</v>
      </c>
      <c r="AP13" s="403" t="e">
        <f t="shared" si="8"/>
        <v>#DIV/0!</v>
      </c>
      <c r="AQ13" s="403" t="e">
        <f t="shared" si="8"/>
        <v>#DIV/0!</v>
      </c>
      <c r="AR13" s="403" t="e">
        <f t="shared" si="8"/>
        <v>#DIV/0!</v>
      </c>
      <c r="AS13" s="403" t="e">
        <f t="shared" si="8"/>
        <v>#DIV/0!</v>
      </c>
      <c r="AT13" s="403" t="e">
        <f t="shared" si="8"/>
        <v>#DIV/0!</v>
      </c>
      <c r="AU13" s="367" t="e">
        <f t="shared" si="8"/>
        <v>#DIV/0!</v>
      </c>
    </row>
    <row r="14" spans="3:47" ht="15">
      <c r="C14" s="371" t="s">
        <v>213</v>
      </c>
      <c r="D14" s="443">
        <f t="shared" si="2"/>
        <v>0</v>
      </c>
      <c r="E14" s="444" t="e">
        <f t="shared" si="4"/>
        <v>#DIV/0!</v>
      </c>
      <c r="F14" s="441">
        <f>('January Budget'!F16+'February Budget'!F16+'March Budget'!F16+'April Budget'!F16+'May Budget'!F16+'June Budget'!F16+'July Budget'!F16+'August Budget'!F16+'September Budget'!F16+'October Budget'!F16+'November Budget'!F16+'December Budget'!F16)</f>
        <v>0</v>
      </c>
      <c r="G14" s="440" t="e">
        <f t="shared" si="5"/>
        <v>#DIV/0!</v>
      </c>
      <c r="H14" s="441">
        <f>('January Budget'!H16+'February Budget'!H16+'March Budget'!H16+'April Budget'!H16+'May Budget'!H16+'June Budget'!H16+'July Budget'!H16+'August Budget'!H16+'September Budget'!H16+'October Budget'!H16+'November Budget'!H16+'December Budget'!H16)</f>
        <v>0</v>
      </c>
      <c r="I14" s="445">
        <f>'Next Year''s Budget - Set Goals'!I25</f>
        <v>0</v>
      </c>
      <c r="J14" s="441">
        <f>('January Budget'!J16+'February Budget'!J16+'March Budget'!J16+'April Budget'!J16+'May Budget'!J16+'June Budget'!J16+'July Budget'!J16+'August Budget'!J16+'September Budget'!J16+'October Budget'!J16+'November Budget'!J16+'December Budget'!J16)</f>
        <v>0</v>
      </c>
      <c r="K14" s="446">
        <f>'Next Year''s Budget - Set Goals'!K25</f>
        <v>0</v>
      </c>
      <c r="L14" s="441">
        <f>('January Budget'!L16+'February Budget'!L16+'March Budget'!L16+'April Budget'!L16+'May Budget'!L16+'June Budget'!L16+'July Budget'!L16+'August Budget'!L16+'September Budget'!L16+'October Budget'!L16+'November Budget'!L16+'December Budget'!L16)</f>
        <v>0</v>
      </c>
      <c r="M14" s="445">
        <f>'Next Year''s Budget - Set Goals'!M25</f>
        <v>0</v>
      </c>
      <c r="N14" s="441">
        <f>('January Budget'!N16+'February Budget'!N16+'March Budget'!N16+'April Budget'!N16+'May Budget'!N16+'June Budget'!N16+'July Budget'!N16+'August Budget'!N16+'September Budget'!N16+'October Budget'!N16+'November Budget'!N16+'December Budget'!N16)</f>
        <v>0</v>
      </c>
      <c r="O14" s="447">
        <f>'Next Year''s Budget - Set Goals'!O25</f>
        <v>0</v>
      </c>
      <c r="P14" s="441">
        <f>('January Budget'!P16+'February Budget'!P16+'March Budget'!P16+'April Budget'!P16+'May Budget'!P16+'June Budget'!P16+'July Budget'!P16+'August Budget'!P16+'September Budget'!P16+'October Budget'!P16+'November Budget'!P16+'December Budget'!P16)</f>
        <v>0</v>
      </c>
      <c r="Q14" s="446">
        <f>'Next Year''s Budget - Set Goals'!Q25</f>
        <v>0</v>
      </c>
      <c r="R14" s="441">
        <f>('January Budget'!R16+'February Budget'!R16+'March Budget'!R16+'April Budget'!R16+'May Budget'!R16+'June Budget'!R16+'July Budget'!R16+'August Budget'!R16+'September Budget'!R16+'October Budget'!R16+'November Budget'!R16+'December Budget'!R16)</f>
        <v>0</v>
      </c>
      <c r="S14" s="446">
        <f>'Next Year''s Budget - Set Goals'!S25</f>
        <v>0</v>
      </c>
      <c r="T14" s="441">
        <f>('January Budget'!T16+'February Budget'!T16+'March Budget'!T16+'April Budget'!T16+'May Budget'!T16+'June Budget'!T16+'July Budget'!T16+'August Budget'!T16+'September Budget'!T16+'October Budget'!T16+'November Budget'!T16+'December Budget'!T16)</f>
        <v>0</v>
      </c>
      <c r="U14" s="446">
        <f>'Next Year''s Budget - Set Goals'!U25</f>
        <v>0</v>
      </c>
      <c r="V14" s="441">
        <f>('January Budget'!V16+'February Budget'!V16+'March Budget'!V16+'April Budget'!V16+'May Budget'!V16+'June Budget'!V16+'July Budget'!V16+'August Budget'!V16+'September Budget'!V16+'October Budget'!V16+'November Budget'!V16+'December Budget'!V16)</f>
        <v>0</v>
      </c>
      <c r="W14" s="445">
        <f>'Next Year''s Budget - Set Goals'!W25</f>
        <v>0</v>
      </c>
      <c r="X14" s="441">
        <f>('January Budget'!X16+'February Budget'!X16+'March Budget'!X16+'April Budget'!X16+'May Budget'!X16+'June Budget'!X16+'July Budget'!X16+'August Budget'!X16+'September Budget'!X16+'October Budget'!X16+'November Budget'!X16+'December Budget'!X16)</f>
        <v>0</v>
      </c>
      <c r="Y14" s="446">
        <f>'Next Year''s Budget - Set Goals'!Y25</f>
        <v>0</v>
      </c>
      <c r="Z14" s="441">
        <f>('January Budget'!Z16+'February Budget'!Z16+'March Budget'!Z16+'April Budget'!Z16+'May Budget'!Z16+'June Budget'!Z16+'July Budget'!Z16+'August Budget'!Z16+'September Budget'!Z16+'October Budget'!Z16+'November Budget'!Z16+'December Budget'!Z16)</f>
        <v>0</v>
      </c>
      <c r="AA14" s="446">
        <f>'Next Year''s Budget - Set Goals'!AA25</f>
        <v>0</v>
      </c>
      <c r="AB14" s="441">
        <f>('January Budget'!AB16+'February Budget'!AB16+'March Budget'!AB16+'April Budget'!AB16+'May Budget'!AB16+'June Budget'!AB16+'July Budget'!AB16+'August Budget'!AB16+'September Budget'!AB16+'October Budget'!AB16+'November Budget'!AB16+'December Budget'!AB16)</f>
        <v>0</v>
      </c>
      <c r="AC14" s="446">
        <f>'Next Year''s Budget - Set Goals'!AC25</f>
        <v>0</v>
      </c>
      <c r="AD14" s="441">
        <f>('January Budget'!AD16+'February Budget'!AD16+'March Budget'!AD16+'April Budget'!AD16+'May Budget'!AD16+'June Budget'!AD16+'July Budget'!AD16+'August Budget'!AD16+'September Budget'!AD16+'October Budget'!AD16+'November Budget'!AD16+'December Budget'!AD16)</f>
        <v>0</v>
      </c>
      <c r="AE14" s="448">
        <f>'Next Year''s Budget - Set Goals'!AE25</f>
        <v>0</v>
      </c>
      <c r="AG14" s="203" t="s">
        <v>342</v>
      </c>
      <c r="AH14" s="359" t="e">
        <f>+AH7-AH9</f>
        <v>#DIV/0!</v>
      </c>
      <c r="AI14" s="429" t="e">
        <f t="shared" ref="AI14:AU14" si="9">+AI7-AI9</f>
        <v>#DIV/0!</v>
      </c>
      <c r="AJ14" s="359" t="e">
        <f t="shared" si="9"/>
        <v>#DIV/0!</v>
      </c>
      <c r="AK14" s="429" t="e">
        <f t="shared" si="9"/>
        <v>#DIV/0!</v>
      </c>
      <c r="AL14" s="359" t="e">
        <f t="shared" si="9"/>
        <v>#DIV/0!</v>
      </c>
      <c r="AM14" s="360" t="e">
        <f t="shared" si="9"/>
        <v>#DIV/0!</v>
      </c>
      <c r="AN14" s="359" t="e">
        <f t="shared" si="9"/>
        <v>#DIV/0!</v>
      </c>
      <c r="AO14" s="429" t="e">
        <f t="shared" si="9"/>
        <v>#DIV/0!</v>
      </c>
      <c r="AP14" s="359" t="e">
        <f t="shared" si="9"/>
        <v>#DIV/0!</v>
      </c>
      <c r="AQ14" s="429" t="e">
        <f t="shared" si="9"/>
        <v>#DIV/0!</v>
      </c>
      <c r="AR14" s="359" t="e">
        <f t="shared" si="9"/>
        <v>#DIV/0!</v>
      </c>
      <c r="AS14" s="429" t="e">
        <f t="shared" si="9"/>
        <v>#DIV/0!</v>
      </c>
      <c r="AT14" s="359" t="e">
        <f t="shared" si="9"/>
        <v>#DIV/0!</v>
      </c>
      <c r="AU14" s="430" t="e">
        <f t="shared" si="9"/>
        <v>#DIV/0!</v>
      </c>
    </row>
    <row r="15" spans="3:47" ht="15.75" thickBot="1">
      <c r="C15" s="371" t="s">
        <v>214</v>
      </c>
      <c r="D15" s="443">
        <f t="shared" si="2"/>
        <v>0</v>
      </c>
      <c r="E15" s="444" t="e">
        <f t="shared" si="4"/>
        <v>#DIV/0!</v>
      </c>
      <c r="F15" s="441">
        <f>('January Budget'!F17+'February Budget'!F17+'March Budget'!F17+'April Budget'!F17+'May Budget'!F17+'June Budget'!F17+'July Budget'!F17+'August Budget'!F17+'September Budget'!F17+'October Budget'!F17+'November Budget'!F17+'December Budget'!F17)</f>
        <v>0</v>
      </c>
      <c r="G15" s="440" t="e">
        <f t="shared" si="5"/>
        <v>#DIV/0!</v>
      </c>
      <c r="H15" s="441">
        <f>('January Budget'!H17+'February Budget'!H17+'March Budget'!H17+'April Budget'!H17+'May Budget'!H17+'June Budget'!H17+'July Budget'!H17+'August Budget'!H17+'September Budget'!H17+'October Budget'!H17+'November Budget'!H17+'December Budget'!H17)</f>
        <v>0</v>
      </c>
      <c r="I15" s="445">
        <f>'Next Year''s Budget - Set Goals'!I26</f>
        <v>0</v>
      </c>
      <c r="J15" s="441">
        <f>('January Budget'!J17+'February Budget'!J17+'March Budget'!J17+'April Budget'!J17+'May Budget'!J17+'June Budget'!J17+'July Budget'!J17+'August Budget'!J17+'September Budget'!J17+'October Budget'!J17+'November Budget'!J17+'December Budget'!J17)</f>
        <v>0</v>
      </c>
      <c r="K15" s="446">
        <f>'Next Year''s Budget - Set Goals'!K26</f>
        <v>0</v>
      </c>
      <c r="L15" s="441">
        <f>('January Budget'!L17+'February Budget'!L17+'March Budget'!L17+'April Budget'!L17+'May Budget'!L17+'June Budget'!L17+'July Budget'!L17+'August Budget'!L17+'September Budget'!L17+'October Budget'!L17+'November Budget'!L17+'December Budget'!L17)</f>
        <v>0</v>
      </c>
      <c r="M15" s="445">
        <f>'Next Year''s Budget - Set Goals'!M26</f>
        <v>0</v>
      </c>
      <c r="N15" s="441">
        <f>('January Budget'!N17+'February Budget'!N17+'March Budget'!N17+'April Budget'!N17+'May Budget'!N17+'June Budget'!N17+'July Budget'!N17+'August Budget'!N17+'September Budget'!N17+'October Budget'!N17+'November Budget'!N17+'December Budget'!N17)</f>
        <v>0</v>
      </c>
      <c r="O15" s="447">
        <f>'Next Year''s Budget - Set Goals'!O26</f>
        <v>0</v>
      </c>
      <c r="P15" s="441">
        <f>('January Budget'!P17+'February Budget'!P17+'March Budget'!P17+'April Budget'!P17+'May Budget'!P17+'June Budget'!P17+'July Budget'!P17+'August Budget'!P17+'September Budget'!P17+'October Budget'!P17+'November Budget'!P17+'December Budget'!P17)</f>
        <v>0</v>
      </c>
      <c r="Q15" s="446">
        <f>'Next Year''s Budget - Set Goals'!Q26</f>
        <v>0</v>
      </c>
      <c r="R15" s="441">
        <f>('January Budget'!R17+'February Budget'!R17+'March Budget'!R17+'April Budget'!R17+'May Budget'!R17+'June Budget'!R17+'July Budget'!R17+'August Budget'!R17+'September Budget'!R17+'October Budget'!R17+'November Budget'!R17+'December Budget'!R17)</f>
        <v>0</v>
      </c>
      <c r="S15" s="446">
        <f>'Next Year''s Budget - Set Goals'!S26</f>
        <v>0</v>
      </c>
      <c r="T15" s="441">
        <f>('January Budget'!T17+'February Budget'!T17+'March Budget'!T17+'April Budget'!T17+'May Budget'!T17+'June Budget'!T17+'July Budget'!T17+'August Budget'!T17+'September Budget'!T17+'October Budget'!T17+'November Budget'!T17+'December Budget'!T17)</f>
        <v>0</v>
      </c>
      <c r="U15" s="446">
        <f>'Next Year''s Budget - Set Goals'!U26</f>
        <v>0</v>
      </c>
      <c r="V15" s="441">
        <f>('January Budget'!V17+'February Budget'!V17+'March Budget'!V17+'April Budget'!V17+'May Budget'!V17+'June Budget'!V17+'July Budget'!V17+'August Budget'!V17+'September Budget'!V17+'October Budget'!V17+'November Budget'!V17+'December Budget'!V17)</f>
        <v>0</v>
      </c>
      <c r="W15" s="445">
        <f>'Next Year''s Budget - Set Goals'!W26</f>
        <v>0</v>
      </c>
      <c r="X15" s="441">
        <f>('January Budget'!X17+'February Budget'!X17+'March Budget'!X17+'April Budget'!X17+'May Budget'!X17+'June Budget'!X17+'July Budget'!X17+'August Budget'!X17+'September Budget'!X17+'October Budget'!X17+'November Budget'!X17+'December Budget'!X17)</f>
        <v>0</v>
      </c>
      <c r="Y15" s="446">
        <f>'Next Year''s Budget - Set Goals'!Y26</f>
        <v>0</v>
      </c>
      <c r="Z15" s="441">
        <f>('January Budget'!Z17+'February Budget'!Z17+'March Budget'!Z17+'April Budget'!Z17+'May Budget'!Z17+'June Budget'!Z17+'July Budget'!Z17+'August Budget'!Z17+'September Budget'!Z17+'October Budget'!Z17+'November Budget'!Z17+'December Budget'!Z17)</f>
        <v>0</v>
      </c>
      <c r="AA15" s="446">
        <f>'Next Year''s Budget - Set Goals'!AA26</f>
        <v>0</v>
      </c>
      <c r="AB15" s="441">
        <f>('January Budget'!AB17+'February Budget'!AB17+'March Budget'!AB17+'April Budget'!AB17+'May Budget'!AB17+'June Budget'!AB17+'July Budget'!AB17+'August Budget'!AB17+'September Budget'!AB17+'October Budget'!AB17+'November Budget'!AB17+'December Budget'!AB17)</f>
        <v>0</v>
      </c>
      <c r="AC15" s="446">
        <f>'Next Year''s Budget - Set Goals'!AC26</f>
        <v>0</v>
      </c>
      <c r="AD15" s="441">
        <f>('January Budget'!AD17+'February Budget'!AD17+'March Budget'!AD17+'April Budget'!AD17+'May Budget'!AD17+'June Budget'!AD17+'July Budget'!AD17+'August Budget'!AD17+'September Budget'!AD17+'October Budget'!AD17+'November Budget'!AD17+'December Budget'!AD17)</f>
        <v>0</v>
      </c>
      <c r="AE15" s="448">
        <f>'Next Year''s Budget - Set Goals'!AE26</f>
        <v>0</v>
      </c>
      <c r="AG15" s="204" t="s">
        <v>343</v>
      </c>
      <c r="AH15" s="1" t="e">
        <f>+AH14/AH4</f>
        <v>#DIV/0!</v>
      </c>
      <c r="AI15" s="85" t="e">
        <f t="shared" ref="AI15:AU15" si="10">+AI14/AI4</f>
        <v>#DIV/0!</v>
      </c>
      <c r="AJ15" s="1" t="e">
        <f t="shared" si="10"/>
        <v>#DIV/0!</v>
      </c>
      <c r="AK15" s="85" t="e">
        <f t="shared" si="10"/>
        <v>#DIV/0!</v>
      </c>
      <c r="AL15" s="1" t="e">
        <f t="shared" si="10"/>
        <v>#DIV/0!</v>
      </c>
      <c r="AM15" s="85" t="e">
        <f t="shared" si="10"/>
        <v>#DIV/0!</v>
      </c>
      <c r="AN15" s="1" t="e">
        <f t="shared" si="10"/>
        <v>#DIV/0!</v>
      </c>
      <c r="AO15" s="85" t="e">
        <f t="shared" si="10"/>
        <v>#DIV/0!</v>
      </c>
      <c r="AP15" s="1" t="e">
        <f t="shared" si="10"/>
        <v>#DIV/0!</v>
      </c>
      <c r="AQ15" s="85" t="e">
        <f t="shared" si="10"/>
        <v>#DIV/0!</v>
      </c>
      <c r="AR15" s="1" t="e">
        <f t="shared" si="10"/>
        <v>#DIV/0!</v>
      </c>
      <c r="AS15" s="85" t="e">
        <f t="shared" si="10"/>
        <v>#DIV/0!</v>
      </c>
      <c r="AT15" s="1" t="e">
        <f t="shared" si="10"/>
        <v>#DIV/0!</v>
      </c>
      <c r="AU15" s="407" t="e">
        <f t="shared" si="10"/>
        <v>#DIV/0!</v>
      </c>
    </row>
    <row r="16" spans="3:47">
      <c r="C16" s="371" t="s">
        <v>215</v>
      </c>
      <c r="D16" s="443">
        <f t="shared" si="2"/>
        <v>0</v>
      </c>
      <c r="E16" s="444" t="e">
        <f t="shared" si="4"/>
        <v>#DIV/0!</v>
      </c>
      <c r="F16" s="441">
        <f>('January Budget'!F18+'February Budget'!F18+'March Budget'!F18+'April Budget'!F18+'May Budget'!F18+'June Budget'!F18+'July Budget'!F18+'August Budget'!F18+'September Budget'!F18+'October Budget'!F18+'November Budget'!F18+'December Budget'!F18)</f>
        <v>0</v>
      </c>
      <c r="G16" s="440" t="e">
        <f t="shared" si="5"/>
        <v>#DIV/0!</v>
      </c>
      <c r="H16" s="441">
        <f>('January Budget'!H18+'February Budget'!H18+'March Budget'!H18+'April Budget'!H18+'May Budget'!H18+'June Budget'!H18+'July Budget'!H18+'August Budget'!H18+'September Budget'!H18+'October Budget'!H18+'November Budget'!H18+'December Budget'!H18)</f>
        <v>0</v>
      </c>
      <c r="I16" s="445">
        <f>'Next Year''s Budget - Set Goals'!I27</f>
        <v>0</v>
      </c>
      <c r="J16" s="441">
        <f>('January Budget'!J18+'February Budget'!J18+'March Budget'!J18+'April Budget'!J18+'May Budget'!J18+'June Budget'!J18+'July Budget'!J18+'August Budget'!J18+'September Budget'!J18+'October Budget'!J18+'November Budget'!J18+'December Budget'!J18)</f>
        <v>0</v>
      </c>
      <c r="K16" s="446">
        <f>'Next Year''s Budget - Set Goals'!K27</f>
        <v>0</v>
      </c>
      <c r="L16" s="441">
        <f>('January Budget'!L18+'February Budget'!L18+'March Budget'!L18+'April Budget'!L18+'May Budget'!L18+'June Budget'!L18+'July Budget'!L18+'August Budget'!L18+'September Budget'!L18+'October Budget'!L18+'November Budget'!L18+'December Budget'!L18)</f>
        <v>0</v>
      </c>
      <c r="M16" s="445">
        <f>'Next Year''s Budget - Set Goals'!M27</f>
        <v>0</v>
      </c>
      <c r="N16" s="441">
        <f>('January Budget'!N18+'February Budget'!N18+'March Budget'!N18+'April Budget'!N18+'May Budget'!N18+'June Budget'!N18+'July Budget'!N18+'August Budget'!N18+'September Budget'!N18+'October Budget'!N18+'November Budget'!N18+'December Budget'!N18)</f>
        <v>0</v>
      </c>
      <c r="O16" s="447">
        <f>'Next Year''s Budget - Set Goals'!O27</f>
        <v>0</v>
      </c>
      <c r="P16" s="441">
        <f>('January Budget'!P18+'February Budget'!P18+'March Budget'!P18+'April Budget'!P18+'May Budget'!P18+'June Budget'!P18+'July Budget'!P18+'August Budget'!P18+'September Budget'!P18+'October Budget'!P18+'November Budget'!P18+'December Budget'!P18)</f>
        <v>0</v>
      </c>
      <c r="Q16" s="446">
        <f>'Next Year''s Budget - Set Goals'!Q27</f>
        <v>0</v>
      </c>
      <c r="R16" s="441">
        <f>('January Budget'!R18+'February Budget'!R18+'March Budget'!R18+'April Budget'!R18+'May Budget'!R18+'June Budget'!R18+'July Budget'!R18+'August Budget'!R18+'September Budget'!R18+'October Budget'!R18+'November Budget'!R18+'December Budget'!R18)</f>
        <v>0</v>
      </c>
      <c r="S16" s="446">
        <f>'Next Year''s Budget - Set Goals'!S27</f>
        <v>0</v>
      </c>
      <c r="T16" s="441">
        <f>('January Budget'!T18+'February Budget'!T18+'March Budget'!T18+'April Budget'!T18+'May Budget'!T18+'June Budget'!T18+'July Budget'!T18+'August Budget'!T18+'September Budget'!T18+'October Budget'!T18+'November Budget'!T18+'December Budget'!T18)</f>
        <v>0</v>
      </c>
      <c r="U16" s="446">
        <f>'Next Year''s Budget - Set Goals'!U27</f>
        <v>0</v>
      </c>
      <c r="V16" s="441">
        <f>('January Budget'!V18+'February Budget'!V18+'March Budget'!V18+'April Budget'!V18+'May Budget'!V18+'June Budget'!V18+'July Budget'!V18+'August Budget'!V18+'September Budget'!V18+'October Budget'!V18+'November Budget'!V18+'December Budget'!V18)</f>
        <v>0</v>
      </c>
      <c r="W16" s="445">
        <f>'Next Year''s Budget - Set Goals'!W27</f>
        <v>0</v>
      </c>
      <c r="X16" s="441">
        <f>('January Budget'!X18+'February Budget'!X18+'March Budget'!X18+'April Budget'!X18+'May Budget'!X18+'June Budget'!X18+'July Budget'!X18+'August Budget'!X18+'September Budget'!X18+'October Budget'!X18+'November Budget'!X18+'December Budget'!X18)</f>
        <v>0</v>
      </c>
      <c r="Y16" s="446">
        <f>'Next Year''s Budget - Set Goals'!Y27</f>
        <v>0</v>
      </c>
      <c r="Z16" s="441">
        <f>('January Budget'!Z18+'February Budget'!Z18+'March Budget'!Z18+'April Budget'!Z18+'May Budget'!Z18+'June Budget'!Z18+'July Budget'!Z18+'August Budget'!Z18+'September Budget'!Z18+'October Budget'!Z18+'November Budget'!Z18+'December Budget'!Z18)</f>
        <v>0</v>
      </c>
      <c r="AA16" s="446">
        <f>'Next Year''s Budget - Set Goals'!AA27</f>
        <v>0</v>
      </c>
      <c r="AB16" s="441">
        <f>('January Budget'!AB18+'February Budget'!AB18+'March Budget'!AB18+'April Budget'!AB18+'May Budget'!AB18+'June Budget'!AB18+'July Budget'!AB18+'August Budget'!AB18+'September Budget'!AB18+'October Budget'!AB18+'November Budget'!AB18+'December Budget'!AB18)</f>
        <v>0</v>
      </c>
      <c r="AC16" s="446">
        <f>'Next Year''s Budget - Set Goals'!AC27</f>
        <v>0</v>
      </c>
      <c r="AD16" s="441">
        <f>('January Budget'!AD18+'February Budget'!AD18+'March Budget'!AD18+'April Budget'!AD18+'May Budget'!AD18+'June Budget'!AD18+'July Budget'!AD18+'August Budget'!AD18+'September Budget'!AD18+'October Budget'!AD18+'November Budget'!AD18+'December Budget'!AD18)</f>
        <v>0</v>
      </c>
      <c r="AE16" s="448">
        <f>'Next Year''s Budget - Set Goals'!AE27</f>
        <v>0</v>
      </c>
      <c r="AR16" s="394"/>
      <c r="AS16" s="412"/>
      <c r="AT16" s="8"/>
      <c r="AU16" s="209"/>
    </row>
    <row r="17" spans="2:47">
      <c r="C17" s="371" t="s">
        <v>216</v>
      </c>
      <c r="D17" s="443">
        <f t="shared" si="2"/>
        <v>0</v>
      </c>
      <c r="E17" s="444" t="e">
        <f t="shared" si="4"/>
        <v>#DIV/0!</v>
      </c>
      <c r="F17" s="441">
        <f>('January Budget'!F19+'February Budget'!F19+'March Budget'!F19+'April Budget'!F19+'May Budget'!F19+'June Budget'!F19+'July Budget'!F19+'August Budget'!F19+'September Budget'!F19+'October Budget'!F19+'November Budget'!F19+'December Budget'!F19)</f>
        <v>0</v>
      </c>
      <c r="G17" s="440" t="e">
        <f t="shared" si="5"/>
        <v>#DIV/0!</v>
      </c>
      <c r="H17" s="441">
        <f>('January Budget'!H19+'February Budget'!H19+'March Budget'!H19+'April Budget'!H19+'May Budget'!H19+'June Budget'!H19+'July Budget'!H19+'August Budget'!H19+'September Budget'!H19+'October Budget'!H19+'November Budget'!H19+'December Budget'!H19)</f>
        <v>0</v>
      </c>
      <c r="I17" s="445">
        <f>'Next Year''s Budget - Set Goals'!I28</f>
        <v>0</v>
      </c>
      <c r="J17" s="441">
        <f>('January Budget'!J19+'February Budget'!J19+'March Budget'!J19+'April Budget'!J19+'May Budget'!J19+'June Budget'!J19+'July Budget'!J19+'August Budget'!J19+'September Budget'!J19+'October Budget'!J19+'November Budget'!J19+'December Budget'!J19)</f>
        <v>0</v>
      </c>
      <c r="K17" s="447">
        <f>'Next Year''s Budget - Set Goals'!K28</f>
        <v>0</v>
      </c>
      <c r="L17" s="441">
        <f>('January Budget'!L19+'February Budget'!L19+'March Budget'!L19+'April Budget'!L19+'May Budget'!L19+'June Budget'!L19+'July Budget'!L19+'August Budget'!L19+'September Budget'!L19+'October Budget'!L19+'November Budget'!L19+'December Budget'!L19)</f>
        <v>0</v>
      </c>
      <c r="M17" s="446">
        <f>'Next Year''s Budget - Set Goals'!M28</f>
        <v>0</v>
      </c>
      <c r="N17" s="441">
        <f>('January Budget'!N19+'February Budget'!N19+'March Budget'!N19+'April Budget'!N19+'May Budget'!N19+'June Budget'!N19+'July Budget'!N19+'August Budget'!N19+'September Budget'!N19+'October Budget'!N19+'November Budget'!N19+'December Budget'!N19)</f>
        <v>0</v>
      </c>
      <c r="O17" s="447">
        <f>'Next Year''s Budget - Set Goals'!O28</f>
        <v>0</v>
      </c>
      <c r="P17" s="441">
        <f>('January Budget'!P19+'February Budget'!P19+'March Budget'!P19+'April Budget'!P19+'May Budget'!P19+'June Budget'!P19+'July Budget'!P19+'August Budget'!P19+'September Budget'!P19+'October Budget'!P19+'November Budget'!P19+'December Budget'!P19)</f>
        <v>0</v>
      </c>
      <c r="Q17" s="446">
        <f>'Next Year''s Budget - Set Goals'!Q28</f>
        <v>0</v>
      </c>
      <c r="R17" s="441">
        <f>('January Budget'!R19+'February Budget'!R19+'March Budget'!R19+'April Budget'!R19+'May Budget'!R19+'June Budget'!R19+'July Budget'!R19+'August Budget'!R19+'September Budget'!R19+'October Budget'!R19+'November Budget'!R19+'December Budget'!R19)</f>
        <v>0</v>
      </c>
      <c r="S17" s="446">
        <f>'Next Year''s Budget - Set Goals'!S28</f>
        <v>0</v>
      </c>
      <c r="T17" s="441">
        <f>('January Budget'!T19+'February Budget'!T19+'March Budget'!T19+'April Budget'!T19+'May Budget'!T19+'June Budget'!T19+'July Budget'!T19+'August Budget'!T19+'September Budget'!T19+'October Budget'!T19+'November Budget'!T19+'December Budget'!T19)</f>
        <v>0</v>
      </c>
      <c r="U17" s="446">
        <f>'Next Year''s Budget - Set Goals'!U28</f>
        <v>0</v>
      </c>
      <c r="V17" s="441">
        <f>('January Budget'!V19+'February Budget'!V19+'March Budget'!V19+'April Budget'!V19+'May Budget'!V19+'June Budget'!V19+'July Budget'!V19+'August Budget'!V19+'September Budget'!V19+'October Budget'!V19+'November Budget'!V19+'December Budget'!V19)</f>
        <v>0</v>
      </c>
      <c r="W17" s="445">
        <f>'Next Year''s Budget - Set Goals'!W28</f>
        <v>0</v>
      </c>
      <c r="X17" s="441">
        <f>('January Budget'!X19+'February Budget'!X19+'March Budget'!X19+'April Budget'!X19+'May Budget'!X19+'June Budget'!X19+'July Budget'!X19+'August Budget'!X19+'September Budget'!X19+'October Budget'!X19+'November Budget'!X19+'December Budget'!X19)</f>
        <v>0</v>
      </c>
      <c r="Y17" s="446">
        <f>'Next Year''s Budget - Set Goals'!Y28</f>
        <v>0</v>
      </c>
      <c r="Z17" s="441">
        <f>('January Budget'!Z19+'February Budget'!Z19+'March Budget'!Z19+'April Budget'!Z19+'May Budget'!Z19+'June Budget'!Z19+'July Budget'!Z19+'August Budget'!Z19+'September Budget'!Z19+'October Budget'!Z19+'November Budget'!Z19+'December Budget'!Z19)</f>
        <v>0</v>
      </c>
      <c r="AA17" s="446">
        <f>'Next Year''s Budget - Set Goals'!AA28</f>
        <v>0</v>
      </c>
      <c r="AB17" s="441">
        <f>('January Budget'!AB19+'February Budget'!AB19+'March Budget'!AB19+'April Budget'!AB19+'May Budget'!AB19+'June Budget'!AB19+'July Budget'!AB19+'August Budget'!AB19+'September Budget'!AB19+'October Budget'!AB19+'November Budget'!AB19+'December Budget'!AB19)</f>
        <v>0</v>
      </c>
      <c r="AC17" s="446">
        <f>'Next Year''s Budget - Set Goals'!AC28</f>
        <v>0</v>
      </c>
      <c r="AD17" s="441">
        <f>('January Budget'!AD19+'February Budget'!AD19+'March Budget'!AD19+'April Budget'!AD19+'May Budget'!AD19+'June Budget'!AD19+'July Budget'!AD19+'August Budget'!AD19+'September Budget'!AD19+'October Budget'!AD19+'November Budget'!AD19+'December Budget'!AD19)</f>
        <v>0</v>
      </c>
      <c r="AE17" s="448">
        <f>'Next Year''s Budget - Set Goals'!AE28</f>
        <v>0</v>
      </c>
      <c r="AG17" s="4" t="s">
        <v>362</v>
      </c>
      <c r="AH17" s="205" t="e">
        <f>+(AH9/AH6)</f>
        <v>#DIV/0!</v>
      </c>
      <c r="AI17" s="205" t="e">
        <f t="shared" ref="AI17:AU17" si="11">+(AI9/AI6)</f>
        <v>#DIV/0!</v>
      </c>
      <c r="AJ17" s="205" t="e">
        <f t="shared" si="11"/>
        <v>#DIV/0!</v>
      </c>
      <c r="AK17" s="205" t="e">
        <f t="shared" si="11"/>
        <v>#DIV/0!</v>
      </c>
      <c r="AL17" s="205" t="e">
        <f t="shared" si="11"/>
        <v>#DIV/0!</v>
      </c>
      <c r="AM17" s="205" t="e">
        <f t="shared" si="11"/>
        <v>#DIV/0!</v>
      </c>
      <c r="AN17" s="205" t="e">
        <f t="shared" si="11"/>
        <v>#DIV/0!</v>
      </c>
      <c r="AO17" s="205" t="e">
        <f t="shared" si="11"/>
        <v>#DIV/0!</v>
      </c>
      <c r="AP17" s="205" t="e">
        <f t="shared" si="11"/>
        <v>#DIV/0!</v>
      </c>
      <c r="AQ17" s="205" t="e">
        <f t="shared" si="11"/>
        <v>#DIV/0!</v>
      </c>
      <c r="AR17" s="205" t="e">
        <f t="shared" si="11"/>
        <v>#DIV/0!</v>
      </c>
      <c r="AS17" s="413" t="e">
        <f t="shared" si="11"/>
        <v>#DIV/0!</v>
      </c>
      <c r="AT17" s="411" t="e">
        <f t="shared" si="11"/>
        <v>#DIV/0!</v>
      </c>
      <c r="AU17" s="410" t="e">
        <f t="shared" si="11"/>
        <v>#DIV/0!</v>
      </c>
    </row>
    <row r="18" spans="2:47">
      <c r="C18" s="371" t="s">
        <v>222</v>
      </c>
      <c r="D18" s="443">
        <f t="shared" si="2"/>
        <v>0</v>
      </c>
      <c r="E18" s="444" t="e">
        <f t="shared" si="4"/>
        <v>#DIV/0!</v>
      </c>
      <c r="F18" s="441">
        <f>('January Budget'!F20+'February Budget'!F20+'March Budget'!F20+'April Budget'!F20+'May Budget'!F20+'June Budget'!F20+'July Budget'!F20+'August Budget'!F20+'September Budget'!F20+'October Budget'!F20+'November Budget'!F20+'December Budget'!F20)</f>
        <v>0</v>
      </c>
      <c r="G18" s="440" t="e">
        <f t="shared" si="5"/>
        <v>#DIV/0!</v>
      </c>
      <c r="H18" s="441">
        <f>('January Budget'!H20+'February Budget'!H20+'March Budget'!H20+'April Budget'!H20+'May Budget'!H20+'June Budget'!H20+'July Budget'!H20+'August Budget'!H20+'September Budget'!H20+'October Budget'!H20+'November Budget'!H20+'December Budget'!H20)</f>
        <v>0</v>
      </c>
      <c r="I18" s="445">
        <f>'Next Year''s Budget - Set Goals'!I29</f>
        <v>0</v>
      </c>
      <c r="J18" s="441">
        <f>('January Budget'!J20+'February Budget'!J20+'March Budget'!J20+'April Budget'!J20+'May Budget'!J20+'June Budget'!J20+'July Budget'!J20+'August Budget'!J20+'September Budget'!J20+'October Budget'!J20+'November Budget'!J20+'December Budget'!J20)</f>
        <v>0</v>
      </c>
      <c r="K18" s="447">
        <f>'Next Year''s Budget - Set Goals'!K29</f>
        <v>0</v>
      </c>
      <c r="L18" s="441">
        <f>('January Budget'!L20+'February Budget'!L20+'March Budget'!L20+'April Budget'!L20+'May Budget'!L20+'June Budget'!L20+'July Budget'!L20+'August Budget'!L20+'September Budget'!L20+'October Budget'!L20+'November Budget'!L20+'December Budget'!L20)</f>
        <v>0</v>
      </c>
      <c r="M18" s="446">
        <f>'Next Year''s Budget - Set Goals'!M29</f>
        <v>0</v>
      </c>
      <c r="N18" s="441">
        <f>('January Budget'!N20+'February Budget'!N20+'March Budget'!N20+'April Budget'!N20+'May Budget'!N20+'June Budget'!N20+'July Budget'!N20+'August Budget'!N20+'September Budget'!N20+'October Budget'!N20+'November Budget'!N20+'December Budget'!N20)</f>
        <v>0</v>
      </c>
      <c r="O18" s="447">
        <f>'Next Year''s Budget - Set Goals'!O29</f>
        <v>0</v>
      </c>
      <c r="P18" s="441">
        <f>('January Budget'!P20+'February Budget'!P20+'March Budget'!P20+'April Budget'!P20+'May Budget'!P20+'June Budget'!P20+'July Budget'!P20+'August Budget'!P20+'September Budget'!P20+'October Budget'!P20+'November Budget'!P20+'December Budget'!P20)</f>
        <v>0</v>
      </c>
      <c r="Q18" s="446">
        <f>'Next Year''s Budget - Set Goals'!Q29</f>
        <v>0</v>
      </c>
      <c r="R18" s="441">
        <f>('January Budget'!R20+'February Budget'!R20+'March Budget'!R20+'April Budget'!R20+'May Budget'!R20+'June Budget'!R20+'July Budget'!R20+'August Budget'!R20+'September Budget'!R20+'October Budget'!R20+'November Budget'!R20+'December Budget'!R20)</f>
        <v>0</v>
      </c>
      <c r="S18" s="446">
        <f>'Next Year''s Budget - Set Goals'!S29</f>
        <v>0</v>
      </c>
      <c r="T18" s="441">
        <f>('January Budget'!T20+'February Budget'!T20+'March Budget'!T20+'April Budget'!T20+'May Budget'!T20+'June Budget'!T20+'July Budget'!T20+'August Budget'!T20+'September Budget'!T20+'October Budget'!T20+'November Budget'!T20+'December Budget'!T20)</f>
        <v>0</v>
      </c>
      <c r="U18" s="446">
        <f>'Next Year''s Budget - Set Goals'!U29</f>
        <v>0</v>
      </c>
      <c r="V18" s="441">
        <f>('January Budget'!V20+'February Budget'!V20+'March Budget'!V20+'April Budget'!V20+'May Budget'!V20+'June Budget'!V20+'July Budget'!V20+'August Budget'!V20+'September Budget'!V20+'October Budget'!V20+'November Budget'!V20+'December Budget'!V20)</f>
        <v>0</v>
      </c>
      <c r="W18" s="445">
        <f>'Next Year''s Budget - Set Goals'!W29</f>
        <v>0</v>
      </c>
      <c r="X18" s="441">
        <f>('January Budget'!X20+'February Budget'!X20+'March Budget'!X20+'April Budget'!X20+'May Budget'!X20+'June Budget'!X20+'July Budget'!X20+'August Budget'!X20+'September Budget'!X20+'October Budget'!X20+'November Budget'!X20+'December Budget'!X20)</f>
        <v>0</v>
      </c>
      <c r="Y18" s="446">
        <f>'Next Year''s Budget - Set Goals'!Y29</f>
        <v>0</v>
      </c>
      <c r="Z18" s="441">
        <f>('January Budget'!Z20+'February Budget'!Z20+'March Budget'!Z20+'April Budget'!Z20+'May Budget'!Z20+'June Budget'!Z20+'July Budget'!Z20+'August Budget'!Z20+'September Budget'!Z20+'October Budget'!Z20+'November Budget'!Z20+'December Budget'!Z20)</f>
        <v>0</v>
      </c>
      <c r="AA18" s="446">
        <f>'Next Year''s Budget - Set Goals'!AA29</f>
        <v>0</v>
      </c>
      <c r="AB18" s="441">
        <f>('January Budget'!AB20+'February Budget'!AB20+'March Budget'!AB20+'April Budget'!AB20+'May Budget'!AB20+'June Budget'!AB20+'July Budget'!AB20+'August Budget'!AB20+'September Budget'!AB20+'October Budget'!AB20+'November Budget'!AB20+'December Budget'!AB20)</f>
        <v>0</v>
      </c>
      <c r="AC18" s="446">
        <f>'Next Year''s Budget - Set Goals'!AC29</f>
        <v>0</v>
      </c>
      <c r="AD18" s="441">
        <f>('January Budget'!AD20+'February Budget'!AD20+'March Budget'!AD20+'April Budget'!AD20+'May Budget'!AD20+'June Budget'!AD20+'July Budget'!AD20+'August Budget'!AD20+'September Budget'!AD20+'October Budget'!AD20+'November Budget'!AD20+'December Budget'!AD20)</f>
        <v>0</v>
      </c>
      <c r="AE18" s="448">
        <f>'Next Year''s Budget - Set Goals'!AE29</f>
        <v>0</v>
      </c>
      <c r="AG18" s="4" t="s">
        <v>384</v>
      </c>
      <c r="AH18" s="218">
        <v>0</v>
      </c>
      <c r="AI18" s="218"/>
      <c r="AJ18" s="218"/>
      <c r="AK18" s="218"/>
      <c r="AL18" s="218"/>
      <c r="AM18" s="218"/>
      <c r="AN18" s="218"/>
      <c r="AO18" s="218"/>
      <c r="AP18" s="218"/>
      <c r="AQ18" s="218"/>
      <c r="AR18" s="408"/>
      <c r="AS18" s="414"/>
      <c r="AT18" s="218"/>
      <c r="AU18" s="416"/>
    </row>
    <row r="19" spans="2:47">
      <c r="C19" s="371" t="s">
        <v>223</v>
      </c>
      <c r="D19" s="443">
        <f t="shared" si="2"/>
        <v>0</v>
      </c>
      <c r="E19" s="444" t="e">
        <f t="shared" si="4"/>
        <v>#DIV/0!</v>
      </c>
      <c r="F19" s="441">
        <f>('January Budget'!F21+'February Budget'!F21+'March Budget'!F21+'April Budget'!F21+'May Budget'!F21+'June Budget'!F21+'July Budget'!F21+'August Budget'!F21+'September Budget'!F21+'October Budget'!F21+'November Budget'!F21+'December Budget'!F21)</f>
        <v>0</v>
      </c>
      <c r="G19" s="440" t="e">
        <f t="shared" si="5"/>
        <v>#DIV/0!</v>
      </c>
      <c r="H19" s="441">
        <f>('January Budget'!H21+'February Budget'!H21+'March Budget'!H21+'April Budget'!H21+'May Budget'!H21+'June Budget'!H21+'July Budget'!H21+'August Budget'!H21+'September Budget'!H21+'October Budget'!H21+'November Budget'!H21+'December Budget'!H21)</f>
        <v>0</v>
      </c>
      <c r="I19" s="445">
        <f>'Next Year''s Budget - Set Goals'!I30</f>
        <v>0</v>
      </c>
      <c r="J19" s="441">
        <f>('January Budget'!J21+'February Budget'!J21+'March Budget'!J21+'April Budget'!J21+'May Budget'!J21+'June Budget'!J21+'July Budget'!J21+'August Budget'!J21+'September Budget'!J21+'October Budget'!J21+'November Budget'!J21+'December Budget'!J21)</f>
        <v>0</v>
      </c>
      <c r="K19" s="447">
        <f>'Next Year''s Budget - Set Goals'!K30</f>
        <v>0</v>
      </c>
      <c r="L19" s="441">
        <f>('January Budget'!L21+'February Budget'!L21+'March Budget'!L21+'April Budget'!L21+'May Budget'!L21+'June Budget'!L21+'July Budget'!L21+'August Budget'!L21+'September Budget'!L21+'October Budget'!L21+'November Budget'!L21+'December Budget'!L21)</f>
        <v>0</v>
      </c>
      <c r="M19" s="446">
        <f>'Next Year''s Budget - Set Goals'!M30</f>
        <v>0</v>
      </c>
      <c r="N19" s="441">
        <f>('January Budget'!N21+'February Budget'!N21+'March Budget'!N21+'April Budget'!N21+'May Budget'!N21+'June Budget'!N21+'July Budget'!N21+'August Budget'!N21+'September Budget'!N21+'October Budget'!N21+'November Budget'!N21+'December Budget'!N21)</f>
        <v>0</v>
      </c>
      <c r="O19" s="447">
        <f>'Next Year''s Budget - Set Goals'!O30</f>
        <v>0</v>
      </c>
      <c r="P19" s="441">
        <f>('January Budget'!P21+'February Budget'!P21+'March Budget'!P21+'April Budget'!P21+'May Budget'!P21+'June Budget'!P21+'July Budget'!P21+'August Budget'!P21+'September Budget'!P21+'October Budget'!P21+'November Budget'!P21+'December Budget'!P21)</f>
        <v>0</v>
      </c>
      <c r="Q19" s="446">
        <f>'Next Year''s Budget - Set Goals'!Q30</f>
        <v>0</v>
      </c>
      <c r="R19" s="441">
        <f>('January Budget'!R21+'February Budget'!R21+'March Budget'!R21+'April Budget'!R21+'May Budget'!R21+'June Budget'!R21+'July Budget'!R21+'August Budget'!R21+'September Budget'!R21+'October Budget'!R21+'November Budget'!R21+'December Budget'!R21)</f>
        <v>0</v>
      </c>
      <c r="S19" s="446">
        <f>'Next Year''s Budget - Set Goals'!S30</f>
        <v>0</v>
      </c>
      <c r="T19" s="441">
        <f>('January Budget'!T21+'February Budget'!T21+'March Budget'!T21+'April Budget'!T21+'May Budget'!T21+'June Budget'!T21+'July Budget'!T21+'August Budget'!T21+'September Budget'!T21+'October Budget'!T21+'November Budget'!T21+'December Budget'!T21)</f>
        <v>0</v>
      </c>
      <c r="U19" s="446">
        <f>'Next Year''s Budget - Set Goals'!U30</f>
        <v>0</v>
      </c>
      <c r="V19" s="441">
        <f>('January Budget'!V21+'February Budget'!V21+'March Budget'!V21+'April Budget'!V21+'May Budget'!V21+'June Budget'!V21+'July Budget'!V21+'August Budget'!V21+'September Budget'!V21+'October Budget'!V21+'November Budget'!V21+'December Budget'!V21)</f>
        <v>0</v>
      </c>
      <c r="W19" s="445">
        <f>'Next Year''s Budget - Set Goals'!W30</f>
        <v>0</v>
      </c>
      <c r="X19" s="441">
        <f>('January Budget'!X21+'February Budget'!X21+'March Budget'!X21+'April Budget'!X21+'May Budget'!X21+'June Budget'!X21+'July Budget'!X21+'August Budget'!X21+'September Budget'!X21+'October Budget'!X21+'November Budget'!X21+'December Budget'!X21)</f>
        <v>0</v>
      </c>
      <c r="Y19" s="446">
        <f>'Next Year''s Budget - Set Goals'!Y30</f>
        <v>0</v>
      </c>
      <c r="Z19" s="441">
        <f>('January Budget'!Z21+'February Budget'!Z21+'March Budget'!Z21+'April Budget'!Z21+'May Budget'!Z21+'June Budget'!Z21+'July Budget'!Z21+'August Budget'!Z21+'September Budget'!Z21+'October Budget'!Z21+'November Budget'!Z21+'December Budget'!Z21)</f>
        <v>0</v>
      </c>
      <c r="AA19" s="446">
        <f>'Next Year''s Budget - Set Goals'!AA30</f>
        <v>0</v>
      </c>
      <c r="AB19" s="441">
        <f>('January Budget'!AB21+'February Budget'!AB21+'March Budget'!AB21+'April Budget'!AB21+'May Budget'!AB21+'June Budget'!AB21+'July Budget'!AB21+'August Budget'!AB21+'September Budget'!AB21+'October Budget'!AB21+'November Budget'!AB21+'December Budget'!AB21)</f>
        <v>0</v>
      </c>
      <c r="AC19" s="446">
        <f>'Next Year''s Budget - Set Goals'!AC30</f>
        <v>0</v>
      </c>
      <c r="AD19" s="441">
        <f>('January Budget'!AD21+'February Budget'!AD21+'March Budget'!AD21+'April Budget'!AD21+'May Budget'!AD21+'June Budget'!AD21+'July Budget'!AD21+'August Budget'!AD21+'September Budget'!AD21+'October Budget'!AD21+'November Budget'!AD21+'December Budget'!AD21)</f>
        <v>0</v>
      </c>
      <c r="AE19" s="449">
        <f>'Next Year''s Budget - Set Goals'!AE30</f>
        <v>0</v>
      </c>
      <c r="AG19" s="4" t="s">
        <v>372</v>
      </c>
      <c r="AH19" s="205" t="e">
        <f>+(AH7/AH18)</f>
        <v>#DIV/0!</v>
      </c>
      <c r="AI19" s="205" t="e">
        <f t="shared" ref="AI19:AT19" si="12">+(AI7/AI18)</f>
        <v>#DIV/0!</v>
      </c>
      <c r="AJ19" s="205" t="e">
        <f t="shared" si="12"/>
        <v>#DIV/0!</v>
      </c>
      <c r="AK19" s="205" t="e">
        <f t="shared" si="12"/>
        <v>#DIV/0!</v>
      </c>
      <c r="AL19" s="205" t="e">
        <f t="shared" si="12"/>
        <v>#DIV/0!</v>
      </c>
      <c r="AM19" s="205" t="e">
        <f t="shared" si="12"/>
        <v>#DIV/0!</v>
      </c>
      <c r="AN19" s="205" t="e">
        <f t="shared" si="12"/>
        <v>#DIV/0!</v>
      </c>
      <c r="AO19" s="205" t="e">
        <f t="shared" si="12"/>
        <v>#DIV/0!</v>
      </c>
      <c r="AP19" s="205" t="e">
        <f t="shared" si="12"/>
        <v>#DIV/0!</v>
      </c>
      <c r="AQ19" s="205" t="e">
        <f t="shared" si="12"/>
        <v>#DIV/0!</v>
      </c>
      <c r="AR19" s="205" t="e">
        <f t="shared" si="12"/>
        <v>#DIV/0!</v>
      </c>
      <c r="AS19" s="409" t="e">
        <f t="shared" si="12"/>
        <v>#DIV/0!</v>
      </c>
      <c r="AT19" s="431" t="e">
        <f t="shared" si="12"/>
        <v>#DIV/0!</v>
      </c>
      <c r="AU19" s="416"/>
    </row>
    <row r="20" spans="2:47" ht="13.5" thickBot="1">
      <c r="C20" s="374" t="s">
        <v>217</v>
      </c>
      <c r="D20" s="229">
        <f>SUM(D8:D19)</f>
        <v>0</v>
      </c>
      <c r="E20" s="118" t="e">
        <f>+D20/$D$5</f>
        <v>#DIV/0!</v>
      </c>
      <c r="F20" s="229">
        <f t="shared" ref="F20:AE20" si="13">SUM(F8:F19)</f>
        <v>0</v>
      </c>
      <c r="G20" s="440" t="e">
        <f t="shared" si="5"/>
        <v>#DIV/0!</v>
      </c>
      <c r="H20" s="254">
        <f t="shared" si="13"/>
        <v>0</v>
      </c>
      <c r="I20" s="172">
        <f t="shared" si="13"/>
        <v>0</v>
      </c>
      <c r="J20" s="165">
        <f t="shared" si="13"/>
        <v>0</v>
      </c>
      <c r="K20" s="78">
        <f t="shared" si="13"/>
        <v>0</v>
      </c>
      <c r="L20" s="83">
        <f t="shared" si="13"/>
        <v>0</v>
      </c>
      <c r="M20" s="152">
        <f t="shared" si="13"/>
        <v>0</v>
      </c>
      <c r="N20" s="83">
        <f t="shared" si="13"/>
        <v>0</v>
      </c>
      <c r="O20" s="78">
        <f t="shared" si="13"/>
        <v>0</v>
      </c>
      <c r="P20" s="83">
        <f t="shared" si="13"/>
        <v>0</v>
      </c>
      <c r="Q20" s="152">
        <f t="shared" si="13"/>
        <v>0</v>
      </c>
      <c r="R20" s="83">
        <f t="shared" si="13"/>
        <v>0</v>
      </c>
      <c r="S20" s="152">
        <f t="shared" si="13"/>
        <v>0</v>
      </c>
      <c r="T20" s="83">
        <f t="shared" si="13"/>
        <v>0</v>
      </c>
      <c r="U20" s="152">
        <f t="shared" si="13"/>
        <v>0</v>
      </c>
      <c r="V20" s="83">
        <f t="shared" si="13"/>
        <v>0</v>
      </c>
      <c r="W20" s="172">
        <f t="shared" si="13"/>
        <v>0.09</v>
      </c>
      <c r="X20" s="195">
        <f t="shared" si="13"/>
        <v>0</v>
      </c>
      <c r="Y20" s="152">
        <f t="shared" si="13"/>
        <v>1E-4</v>
      </c>
      <c r="Z20" s="83">
        <f t="shared" si="13"/>
        <v>0</v>
      </c>
      <c r="AA20" s="152">
        <f t="shared" si="13"/>
        <v>3.0000000000000001E-3</v>
      </c>
      <c r="AB20" s="83">
        <f t="shared" si="13"/>
        <v>0</v>
      </c>
      <c r="AC20" s="78">
        <f t="shared" si="13"/>
        <v>0</v>
      </c>
      <c r="AD20" s="83">
        <f t="shared" si="13"/>
        <v>0</v>
      </c>
      <c r="AE20" s="375">
        <f t="shared" si="13"/>
        <v>1E-4</v>
      </c>
      <c r="AG20" s="4" t="s">
        <v>373</v>
      </c>
      <c r="AH20" s="218"/>
      <c r="AI20" s="218"/>
      <c r="AJ20" s="218"/>
      <c r="AK20" s="218"/>
      <c r="AL20" s="218"/>
      <c r="AM20" s="218"/>
      <c r="AN20" s="218"/>
      <c r="AO20" s="218"/>
      <c r="AP20" s="218"/>
      <c r="AQ20" s="218"/>
      <c r="AR20" s="408"/>
      <c r="AS20" s="414"/>
      <c r="AT20" s="218"/>
      <c r="AU20" s="416"/>
    </row>
    <row r="21" spans="2:47" ht="15">
      <c r="C21" s="376"/>
      <c r="D21" s="230"/>
      <c r="E21" s="65"/>
      <c r="F21" s="230"/>
      <c r="G21" s="193"/>
      <c r="H21" s="255"/>
      <c r="I21" s="156"/>
      <c r="J21" s="166"/>
      <c r="K21" s="149"/>
      <c r="L21" s="84"/>
      <c r="M21" s="193"/>
      <c r="N21" s="84"/>
      <c r="O21" s="149"/>
      <c r="P21" s="84"/>
      <c r="Q21" s="193"/>
      <c r="R21" s="84"/>
      <c r="S21" s="193"/>
      <c r="T21" s="84"/>
      <c r="U21" s="149"/>
      <c r="V21" s="84"/>
      <c r="W21" s="149"/>
      <c r="X21" s="84"/>
      <c r="Y21" s="193"/>
      <c r="Z21" s="84"/>
      <c r="AA21" s="193"/>
      <c r="AB21" s="84"/>
      <c r="AC21" s="149"/>
      <c r="AD21" s="84"/>
      <c r="AE21" s="298"/>
      <c r="AS21" s="207" t="s">
        <v>344</v>
      </c>
      <c r="AT21" s="433"/>
      <c r="AU21" s="436">
        <f>+D123</f>
        <v>0</v>
      </c>
    </row>
    <row r="22" spans="2:47" ht="16.5" thickBot="1">
      <c r="C22" s="377" t="s">
        <v>230</v>
      </c>
      <c r="D22" s="226">
        <f>+D5-D20</f>
        <v>0</v>
      </c>
      <c r="E22" s="89" t="e">
        <f>+D22/$D$5</f>
        <v>#DIV/0!</v>
      </c>
      <c r="F22" s="226">
        <f>+F5-F20</f>
        <v>0</v>
      </c>
      <c r="G22" s="227" t="e">
        <f>+F22/F5</f>
        <v>#DIV/0!</v>
      </c>
      <c r="H22" s="233">
        <f t="shared" ref="H22:AE22" si="14">+H5-H20</f>
        <v>0</v>
      </c>
      <c r="I22" s="77" t="e">
        <f t="shared" si="14"/>
        <v>#DIV/0!</v>
      </c>
      <c r="J22" s="167">
        <f t="shared" si="14"/>
        <v>0</v>
      </c>
      <c r="K22" s="77" t="e">
        <f t="shared" si="14"/>
        <v>#DIV/0!</v>
      </c>
      <c r="L22" s="82">
        <f t="shared" si="14"/>
        <v>0</v>
      </c>
      <c r="M22" s="94" t="e">
        <f t="shared" si="14"/>
        <v>#DIV/0!</v>
      </c>
      <c r="N22" s="82">
        <f t="shared" si="14"/>
        <v>0</v>
      </c>
      <c r="O22" s="77" t="e">
        <f t="shared" si="14"/>
        <v>#DIV/0!</v>
      </c>
      <c r="P22" s="82">
        <f t="shared" si="14"/>
        <v>0</v>
      </c>
      <c r="Q22" s="94" t="e">
        <f t="shared" si="14"/>
        <v>#DIV/0!</v>
      </c>
      <c r="R22" s="82">
        <f t="shared" si="14"/>
        <v>0</v>
      </c>
      <c r="S22" s="94" t="e">
        <f t="shared" si="14"/>
        <v>#DIV/0!</v>
      </c>
      <c r="T22" s="82">
        <f t="shared" si="14"/>
        <v>0</v>
      </c>
      <c r="U22" s="77" t="e">
        <f t="shared" si="14"/>
        <v>#DIV/0!</v>
      </c>
      <c r="V22" s="82">
        <f t="shared" si="14"/>
        <v>0</v>
      </c>
      <c r="W22" s="77" t="e">
        <f t="shared" si="14"/>
        <v>#DIV/0!</v>
      </c>
      <c r="X22" s="82">
        <f t="shared" si="14"/>
        <v>0</v>
      </c>
      <c r="Y22" s="94" t="e">
        <f t="shared" si="14"/>
        <v>#DIV/0!</v>
      </c>
      <c r="Z22" s="82">
        <f t="shared" si="14"/>
        <v>0</v>
      </c>
      <c r="AA22" s="94" t="e">
        <f t="shared" si="14"/>
        <v>#DIV/0!</v>
      </c>
      <c r="AB22" s="82">
        <f t="shared" si="14"/>
        <v>0</v>
      </c>
      <c r="AC22" s="77" t="e">
        <f t="shared" si="14"/>
        <v>#DIV/0!</v>
      </c>
      <c r="AD22" s="82">
        <f t="shared" si="14"/>
        <v>0</v>
      </c>
      <c r="AE22" s="299" t="e">
        <f t="shared" si="14"/>
        <v>#DIV/0!</v>
      </c>
      <c r="AS22" s="432" t="s">
        <v>345</v>
      </c>
      <c r="AT22" s="128"/>
      <c r="AU22" s="434">
        <f>+D129</f>
        <v>0</v>
      </c>
    </row>
    <row r="23" spans="2:47" ht="16.5" thickTop="1" thickBot="1">
      <c r="C23" s="379"/>
      <c r="D23" s="189"/>
      <c r="E23" s="103"/>
      <c r="F23" s="252"/>
      <c r="G23" s="158"/>
      <c r="H23" s="241"/>
      <c r="I23" s="158"/>
      <c r="J23" s="184"/>
      <c r="K23" s="158"/>
      <c r="L23" s="182"/>
      <c r="M23" s="158"/>
      <c r="N23" s="182"/>
      <c r="O23" s="158"/>
      <c r="P23" s="182"/>
      <c r="Q23" s="158"/>
      <c r="R23" s="182"/>
      <c r="S23" s="171"/>
      <c r="T23" s="181"/>
      <c r="U23" s="171"/>
      <c r="V23" s="174"/>
      <c r="W23" s="171"/>
      <c r="X23" s="174"/>
      <c r="Y23" s="171"/>
      <c r="Z23" s="174"/>
      <c r="AA23" s="171"/>
      <c r="AB23" s="174"/>
      <c r="AC23" s="171"/>
      <c r="AD23" s="174"/>
      <c r="AE23" s="380"/>
      <c r="AS23" s="460" t="s">
        <v>347</v>
      </c>
      <c r="AT23" s="305"/>
      <c r="AU23" s="407" t="e">
        <f>+#REF!/AU4</f>
        <v>#REF!</v>
      </c>
    </row>
    <row r="24" spans="2:47" ht="15.75">
      <c r="B24" s="306" t="s">
        <v>380</v>
      </c>
      <c r="C24" s="26" t="s">
        <v>229</v>
      </c>
      <c r="D24" s="169"/>
      <c r="E24" s="64"/>
      <c r="F24" s="231"/>
      <c r="G24" s="94"/>
      <c r="H24" s="242"/>
      <c r="I24" s="94"/>
      <c r="J24" s="167"/>
      <c r="K24" s="94"/>
      <c r="L24" s="82"/>
      <c r="M24" s="94"/>
      <c r="N24" s="82"/>
      <c r="O24" s="94"/>
      <c r="P24" s="82"/>
      <c r="Q24" s="94"/>
      <c r="R24" s="82"/>
      <c r="S24" s="155"/>
      <c r="T24" s="175"/>
      <c r="U24" s="155"/>
      <c r="W24" s="155"/>
      <c r="Y24" s="155"/>
      <c r="AA24" s="155"/>
      <c r="AC24" s="155"/>
      <c r="AE24" s="299"/>
    </row>
    <row r="25" spans="2:47" ht="15.75">
      <c r="C25" s="26"/>
      <c r="D25" s="226"/>
      <c r="E25" s="64"/>
      <c r="F25" s="231"/>
      <c r="G25" s="94"/>
      <c r="H25" s="242"/>
      <c r="I25" s="94"/>
      <c r="J25" s="167"/>
      <c r="K25" s="94"/>
      <c r="L25" s="82"/>
      <c r="M25" s="94"/>
      <c r="N25" s="82"/>
      <c r="O25" s="94"/>
      <c r="P25" s="82"/>
      <c r="Q25" s="94"/>
      <c r="R25" s="82"/>
      <c r="S25" s="155"/>
      <c r="T25" s="175"/>
      <c r="U25" s="155"/>
      <c r="W25" s="155"/>
      <c r="Y25" s="155"/>
      <c r="AA25" s="155"/>
      <c r="AC25" s="155"/>
      <c r="AE25" s="299"/>
    </row>
    <row r="26" spans="2:47">
      <c r="C26" s="381" t="s">
        <v>249</v>
      </c>
      <c r="D26" s="226"/>
      <c r="E26" s="64"/>
      <c r="F26" s="231"/>
      <c r="G26" s="94"/>
      <c r="H26" s="242"/>
      <c r="I26" s="94"/>
      <c r="J26" s="167"/>
      <c r="K26" s="94"/>
      <c r="L26" s="82"/>
      <c r="M26" s="94"/>
      <c r="N26" s="82"/>
      <c r="O26" s="94"/>
      <c r="P26" s="82"/>
      <c r="Q26" s="94"/>
      <c r="R26" s="82"/>
      <c r="S26" s="155"/>
      <c r="T26" s="175"/>
      <c r="U26" s="155"/>
      <c r="W26" s="155"/>
      <c r="Y26" s="155"/>
      <c r="AA26" s="155"/>
      <c r="AC26" s="155"/>
      <c r="AE26" s="299"/>
    </row>
    <row r="27" spans="2:47">
      <c r="B27" s="307" t="s">
        <v>381</v>
      </c>
      <c r="C27" s="371" t="s">
        <v>241</v>
      </c>
      <c r="D27" s="443">
        <f t="shared" ref="D27:D35" si="15">+F27+H27+J27+L27+N27+P27+R27+T27+V27+X27+Z27+AB27+AD27</f>
        <v>0</v>
      </c>
      <c r="E27" s="444" t="e">
        <f t="shared" ref="E27:E35" si="16">+D27/$D$5</f>
        <v>#DIV/0!</v>
      </c>
      <c r="F27" s="441">
        <f>('January Budget'!F29+'February Budget'!F29+'March Budget'!F29+'April Budget'!F29+'May Budget'!F29+'June Budget'!F29+'July Budget'!F29+'August Budget'!F29+'September Budget'!F29+'October Budget'!F29+'November Budget'!F29+'December Budget'!F29)</f>
        <v>0</v>
      </c>
      <c r="G27" s="446" t="e">
        <f>+F27/F$5</f>
        <v>#DIV/0!</v>
      </c>
      <c r="H27" s="441">
        <f>('January Budget'!H29+'February Budget'!H29+'March Budget'!H29+'April Budget'!H29+'May Budget'!H29+'June Budget'!H29+'July Budget'!H29+'August Budget'!H29+'September Budget'!H29+'October Budget'!H29+'November Budget'!H29+'December Budget'!H29)</f>
        <v>0</v>
      </c>
      <c r="I27" s="446" t="e">
        <f>+H27/H$5</f>
        <v>#DIV/0!</v>
      </c>
      <c r="J27" s="441">
        <f>('January Budget'!J29+'February Budget'!J29+'March Budget'!J29+'April Budget'!J29+'May Budget'!J29+'June Budget'!J29+'July Budget'!J29+'August Budget'!J29+'September Budget'!J29+'October Budget'!J29+'November Budget'!J29+'December Budget'!J29)</f>
        <v>0</v>
      </c>
      <c r="K27" s="446" t="e">
        <f t="shared" ref="K27:K36" si="17">+J27/J$5</f>
        <v>#DIV/0!</v>
      </c>
      <c r="L27" s="441">
        <f>('January Budget'!L29+'February Budget'!L29+'March Budget'!L29+'April Budget'!L29+'May Budget'!L29+'June Budget'!L29+'July Budget'!L29+'August Budget'!L29+'September Budget'!L29+'October Budget'!L29+'November Budget'!L29+'December Budget'!L29)</f>
        <v>0</v>
      </c>
      <c r="M27" s="446" t="e">
        <f t="shared" ref="M27:M36" si="18">+L27/L$5</f>
        <v>#DIV/0!</v>
      </c>
      <c r="N27" s="441">
        <f>('January Budget'!N29+'February Budget'!N29+'March Budget'!N29+'April Budget'!N29+'May Budget'!N29+'June Budget'!N29+'July Budget'!N29+'August Budget'!N29+'September Budget'!N29+'October Budget'!N29+'November Budget'!N29+'December Budget'!N29)</f>
        <v>0</v>
      </c>
      <c r="O27" s="446" t="e">
        <f t="shared" ref="O27:O36" si="19">+N27/N$5</f>
        <v>#DIV/0!</v>
      </c>
      <c r="P27" s="441">
        <f>('January Budget'!P29+'February Budget'!P29+'March Budget'!P29+'April Budget'!P29+'May Budget'!P29+'June Budget'!P29+'July Budget'!P29+'August Budget'!P29+'September Budget'!P29+'October Budget'!P29+'November Budget'!P29+'December Budget'!P29)</f>
        <v>0</v>
      </c>
      <c r="Q27" s="446" t="e">
        <f t="shared" ref="Q27:Q36" si="20">+P27/P$5</f>
        <v>#DIV/0!</v>
      </c>
      <c r="R27" s="441">
        <f>('January Budget'!R29+'February Budget'!R29+'March Budget'!R29+'April Budget'!R29+'May Budget'!R29+'June Budget'!R29+'July Budget'!R29+'August Budget'!R29+'September Budget'!R29+'October Budget'!R29+'November Budget'!R29+'December Budget'!R29)</f>
        <v>0</v>
      </c>
      <c r="S27" s="446" t="e">
        <f t="shared" ref="S27:S36" si="21">+R27/R$5</f>
        <v>#DIV/0!</v>
      </c>
      <c r="T27" s="441">
        <f>('January Budget'!T29+'February Budget'!T29+'March Budget'!T29+'April Budget'!T29+'May Budget'!T29+'June Budget'!T29+'July Budget'!T29+'August Budget'!T29+'September Budget'!T29+'October Budget'!T29+'November Budget'!T29+'December Budget'!T29)</f>
        <v>0</v>
      </c>
      <c r="U27" s="446" t="e">
        <f t="shared" ref="U27:U36" si="22">+T27/T$5</f>
        <v>#DIV/0!</v>
      </c>
      <c r="V27" s="441">
        <f>('January Budget'!V29+'February Budget'!V29+'March Budget'!V29+'April Budget'!V29+'May Budget'!V29+'June Budget'!V29+'July Budget'!V29+'August Budget'!V29+'September Budget'!V29+'October Budget'!V29+'November Budget'!V29+'December Budget'!V29)</f>
        <v>0</v>
      </c>
      <c r="W27" s="446" t="e">
        <f t="shared" ref="W27:W36" si="23">+V27/V$5</f>
        <v>#DIV/0!</v>
      </c>
      <c r="X27" s="441">
        <f>('January Budget'!X29+'February Budget'!X29+'March Budget'!X29+'April Budget'!X29+'May Budget'!X29+'June Budget'!X29+'July Budget'!X29+'August Budget'!X29+'September Budget'!X29+'October Budget'!X29+'November Budget'!X29+'December Budget'!X29)</f>
        <v>0</v>
      </c>
      <c r="Y27" s="446" t="e">
        <f t="shared" ref="Y27:Y36" si="24">+X27/X$5</f>
        <v>#DIV/0!</v>
      </c>
      <c r="Z27" s="441">
        <f>('January Budget'!Z29+'February Budget'!Z29+'March Budget'!Z29+'April Budget'!Z29+'May Budget'!Z29+'June Budget'!Z29+'July Budget'!Z29+'August Budget'!Z29+'September Budget'!Z29+'October Budget'!Z29+'November Budget'!Z29+'December Budget'!Z29)</f>
        <v>0</v>
      </c>
      <c r="AA27" s="446" t="e">
        <f t="shared" ref="AA27:AA36" si="25">+Z27/Z$5</f>
        <v>#DIV/0!</v>
      </c>
      <c r="AB27" s="441">
        <f>('January Budget'!AB29+'February Budget'!AB29+'March Budget'!AB29+'April Budget'!AB29+'May Budget'!AB29+'June Budget'!AB29+'July Budget'!AB29+'August Budget'!AB29+'September Budget'!AB29+'October Budget'!AB29+'November Budget'!AB29+'December Budget'!AB29)</f>
        <v>0</v>
      </c>
      <c r="AC27" s="446" t="e">
        <f t="shared" ref="AC27:AC36" si="26">+AB27/AB$5</f>
        <v>#DIV/0!</v>
      </c>
      <c r="AD27" s="441">
        <f>('January Budget'!AD29+'February Budget'!AD29+'March Budget'!AD29+'April Budget'!AD29+'May Budget'!AD29+'June Budget'!AD29+'July Budget'!AD29+'August Budget'!AD29+'September Budget'!AD29+'October Budget'!AD29+'November Budget'!AD29+'December Budget'!AD29)</f>
        <v>0</v>
      </c>
      <c r="AE27" s="448" t="e">
        <f t="shared" ref="AE27:AE36" si="27">+AD27/AD$5</f>
        <v>#DIV/0!</v>
      </c>
    </row>
    <row r="28" spans="2:47">
      <c r="B28" s="307" t="s">
        <v>381</v>
      </c>
      <c r="C28" s="371" t="s">
        <v>242</v>
      </c>
      <c r="D28" s="443">
        <f t="shared" si="15"/>
        <v>0</v>
      </c>
      <c r="E28" s="444" t="e">
        <f t="shared" si="16"/>
        <v>#DIV/0!</v>
      </c>
      <c r="F28" s="441">
        <f>('January Budget'!F30+'February Budget'!F30+'March Budget'!F30+'April Budget'!F30+'May Budget'!F30+'June Budget'!F30+'July Budget'!F30+'August Budget'!F30+'September Budget'!F30+'October Budget'!F30+'November Budget'!F30+'December Budget'!F30)</f>
        <v>0</v>
      </c>
      <c r="G28" s="446" t="e">
        <f t="shared" ref="G28:I35" si="28">+F28/F$5</f>
        <v>#DIV/0!</v>
      </c>
      <c r="H28" s="441">
        <f>('January Budget'!H30+'February Budget'!H30+'March Budget'!H30+'April Budget'!H30+'May Budget'!H30+'June Budget'!H30+'July Budget'!H30+'August Budget'!H30+'September Budget'!H30+'October Budget'!H30+'November Budget'!H30+'December Budget'!H30)</f>
        <v>0</v>
      </c>
      <c r="I28" s="446" t="e">
        <f t="shared" si="28"/>
        <v>#DIV/0!</v>
      </c>
      <c r="J28" s="441">
        <f>('January Budget'!J30+'February Budget'!J30+'March Budget'!J30+'April Budget'!J30+'May Budget'!J30+'June Budget'!J30+'July Budget'!J30+'August Budget'!J30+'September Budget'!J30+'October Budget'!J30+'November Budget'!J30+'December Budget'!J30)</f>
        <v>0</v>
      </c>
      <c r="K28" s="446" t="e">
        <f t="shared" si="17"/>
        <v>#DIV/0!</v>
      </c>
      <c r="L28" s="441">
        <f>('January Budget'!L30+'February Budget'!L30+'March Budget'!L30+'April Budget'!L30+'May Budget'!L30+'June Budget'!L30+'July Budget'!L30+'August Budget'!L30+'September Budget'!L30+'October Budget'!L30+'November Budget'!L30+'December Budget'!L30)</f>
        <v>0</v>
      </c>
      <c r="M28" s="446" t="e">
        <f t="shared" si="18"/>
        <v>#DIV/0!</v>
      </c>
      <c r="N28" s="441">
        <f>('January Budget'!N30+'February Budget'!N30+'March Budget'!N30+'April Budget'!N30+'May Budget'!N30+'June Budget'!N30+'July Budget'!N30+'August Budget'!N30+'September Budget'!N30+'October Budget'!N30+'November Budget'!N30+'December Budget'!N30)</f>
        <v>0</v>
      </c>
      <c r="O28" s="446" t="e">
        <f t="shared" si="19"/>
        <v>#DIV/0!</v>
      </c>
      <c r="P28" s="441">
        <f>('January Budget'!P30+'February Budget'!P30+'March Budget'!P30+'April Budget'!P30+'May Budget'!P30+'June Budget'!P30+'July Budget'!P30+'August Budget'!P30+'September Budget'!P30+'October Budget'!P30+'November Budget'!P30+'December Budget'!P30)</f>
        <v>0</v>
      </c>
      <c r="Q28" s="446" t="e">
        <f t="shared" si="20"/>
        <v>#DIV/0!</v>
      </c>
      <c r="R28" s="441">
        <f>('January Budget'!R30+'February Budget'!R30+'March Budget'!R30+'April Budget'!R30+'May Budget'!R30+'June Budget'!R30+'July Budget'!R30+'August Budget'!R30+'September Budget'!R30+'October Budget'!R30+'November Budget'!R30+'December Budget'!R30)</f>
        <v>0</v>
      </c>
      <c r="S28" s="446" t="e">
        <f t="shared" si="21"/>
        <v>#DIV/0!</v>
      </c>
      <c r="T28" s="441">
        <f>('January Budget'!T30+'February Budget'!T30+'March Budget'!T30+'April Budget'!T30+'May Budget'!T30+'June Budget'!T30+'July Budget'!T30+'August Budget'!T30+'September Budget'!T30+'October Budget'!T30+'November Budget'!T30+'December Budget'!T30)</f>
        <v>0</v>
      </c>
      <c r="U28" s="446" t="e">
        <f t="shared" si="22"/>
        <v>#DIV/0!</v>
      </c>
      <c r="V28" s="441">
        <f>('January Budget'!V30+'February Budget'!V30+'March Budget'!V30+'April Budget'!V30+'May Budget'!V30+'June Budget'!V30+'July Budget'!V30+'August Budget'!V30+'September Budget'!V30+'October Budget'!V30+'November Budget'!V30+'December Budget'!V30)</f>
        <v>0</v>
      </c>
      <c r="W28" s="446" t="e">
        <f t="shared" si="23"/>
        <v>#DIV/0!</v>
      </c>
      <c r="X28" s="441">
        <f>('January Budget'!X30+'February Budget'!X30+'March Budget'!X30+'April Budget'!X30+'May Budget'!X30+'June Budget'!X30+'July Budget'!X30+'August Budget'!X30+'September Budget'!X30+'October Budget'!X30+'November Budget'!X30+'December Budget'!X30)</f>
        <v>0</v>
      </c>
      <c r="Y28" s="446" t="e">
        <f t="shared" si="24"/>
        <v>#DIV/0!</v>
      </c>
      <c r="Z28" s="441">
        <f>('January Budget'!Z30+'February Budget'!Z30+'March Budget'!Z30+'April Budget'!Z30+'May Budget'!Z30+'June Budget'!Z30+'July Budget'!Z30+'August Budget'!Z30+'September Budget'!Z30+'October Budget'!Z30+'November Budget'!Z30+'December Budget'!Z30)</f>
        <v>0</v>
      </c>
      <c r="AA28" s="446" t="e">
        <f t="shared" si="25"/>
        <v>#DIV/0!</v>
      </c>
      <c r="AB28" s="441">
        <f>('January Budget'!AB30+'February Budget'!AB30+'March Budget'!AB30+'April Budget'!AB30+'May Budget'!AB30+'June Budget'!AB30+'July Budget'!AB30+'August Budget'!AB30+'September Budget'!AB30+'October Budget'!AB30+'November Budget'!AB30+'December Budget'!AB30)</f>
        <v>0</v>
      </c>
      <c r="AC28" s="446" t="e">
        <f t="shared" si="26"/>
        <v>#DIV/0!</v>
      </c>
      <c r="AD28" s="441">
        <f>('January Budget'!AD30+'February Budget'!AD30+'March Budget'!AD30+'April Budget'!AD30+'May Budget'!AD30+'June Budget'!AD30+'July Budget'!AD30+'August Budget'!AD30+'September Budget'!AD30+'October Budget'!AD30+'November Budget'!AD30+'December Budget'!AD30)</f>
        <v>0</v>
      </c>
      <c r="AE28" s="448" t="e">
        <f t="shared" si="27"/>
        <v>#DIV/0!</v>
      </c>
    </row>
    <row r="29" spans="2:47">
      <c r="B29" s="307" t="s">
        <v>382</v>
      </c>
      <c r="C29" s="371" t="s">
        <v>243</v>
      </c>
      <c r="D29" s="443">
        <f t="shared" si="15"/>
        <v>0</v>
      </c>
      <c r="E29" s="444" t="e">
        <f t="shared" si="16"/>
        <v>#DIV/0!</v>
      </c>
      <c r="F29" s="441">
        <f>('January Budget'!F31+'February Budget'!F31+'March Budget'!F31+'April Budget'!F31+'May Budget'!F31+'June Budget'!F31+'July Budget'!F31+'August Budget'!F31+'September Budget'!F31+'October Budget'!F31+'November Budget'!F31+'December Budget'!F31)</f>
        <v>0</v>
      </c>
      <c r="G29" s="446" t="e">
        <f t="shared" si="28"/>
        <v>#DIV/0!</v>
      </c>
      <c r="H29" s="441">
        <f>('January Budget'!H31+'February Budget'!H31+'March Budget'!H31+'April Budget'!H31+'May Budget'!H31+'June Budget'!H31+'July Budget'!H31+'August Budget'!H31+'September Budget'!H31+'October Budget'!H31+'November Budget'!H31+'December Budget'!H31)</f>
        <v>0</v>
      </c>
      <c r="I29" s="446" t="e">
        <f t="shared" si="28"/>
        <v>#DIV/0!</v>
      </c>
      <c r="J29" s="441">
        <f>('January Budget'!J31+'February Budget'!J31+'March Budget'!J31+'April Budget'!J31+'May Budget'!J31+'June Budget'!J31+'July Budget'!J31+'August Budget'!J31+'September Budget'!J31+'October Budget'!J31+'November Budget'!J31+'December Budget'!J31)</f>
        <v>0</v>
      </c>
      <c r="K29" s="446" t="e">
        <f t="shared" si="17"/>
        <v>#DIV/0!</v>
      </c>
      <c r="L29" s="441">
        <f>('January Budget'!L31+'February Budget'!L31+'March Budget'!L31+'April Budget'!L31+'May Budget'!L31+'June Budget'!L31+'July Budget'!L31+'August Budget'!L31+'September Budget'!L31+'October Budget'!L31+'November Budget'!L31+'December Budget'!L31)</f>
        <v>0</v>
      </c>
      <c r="M29" s="446" t="e">
        <f t="shared" si="18"/>
        <v>#DIV/0!</v>
      </c>
      <c r="N29" s="441">
        <f>('January Budget'!N31+'February Budget'!N31+'March Budget'!N31+'April Budget'!N31+'May Budget'!N31+'June Budget'!N31+'July Budget'!N31+'August Budget'!N31+'September Budget'!N31+'October Budget'!N31+'November Budget'!N31+'December Budget'!N31)</f>
        <v>0</v>
      </c>
      <c r="O29" s="446" t="e">
        <f t="shared" si="19"/>
        <v>#DIV/0!</v>
      </c>
      <c r="P29" s="441">
        <f>('January Budget'!P31+'February Budget'!P31+'March Budget'!P31+'April Budget'!P31+'May Budget'!P31+'June Budget'!P31+'July Budget'!P31+'August Budget'!P31+'September Budget'!P31+'October Budget'!P31+'November Budget'!P31+'December Budget'!P31)</f>
        <v>0</v>
      </c>
      <c r="Q29" s="446" t="e">
        <f t="shared" si="20"/>
        <v>#DIV/0!</v>
      </c>
      <c r="R29" s="441">
        <f>('January Budget'!R31+'February Budget'!R31+'March Budget'!R31+'April Budget'!R31+'May Budget'!R31+'June Budget'!R31+'July Budget'!R31+'August Budget'!R31+'September Budget'!R31+'October Budget'!R31+'November Budget'!R31+'December Budget'!R31)</f>
        <v>0</v>
      </c>
      <c r="S29" s="446" t="e">
        <f t="shared" si="21"/>
        <v>#DIV/0!</v>
      </c>
      <c r="T29" s="441">
        <f>('January Budget'!T31+'February Budget'!T31+'March Budget'!T31+'April Budget'!T31+'May Budget'!T31+'June Budget'!T31+'July Budget'!T31+'August Budget'!T31+'September Budget'!T31+'October Budget'!T31+'November Budget'!T31+'December Budget'!T31)</f>
        <v>0</v>
      </c>
      <c r="U29" s="446" t="e">
        <f t="shared" si="22"/>
        <v>#DIV/0!</v>
      </c>
      <c r="V29" s="441">
        <f>('January Budget'!V31+'February Budget'!V31+'March Budget'!V31+'April Budget'!V31+'May Budget'!V31+'June Budget'!V31+'July Budget'!V31+'August Budget'!V31+'September Budget'!V31+'October Budget'!V31+'November Budget'!V31+'December Budget'!V31)</f>
        <v>0</v>
      </c>
      <c r="W29" s="446" t="e">
        <f t="shared" si="23"/>
        <v>#DIV/0!</v>
      </c>
      <c r="X29" s="441">
        <f>('January Budget'!X31+'February Budget'!X31+'March Budget'!X31+'April Budget'!X31+'May Budget'!X31+'June Budget'!X31+'July Budget'!X31+'August Budget'!X31+'September Budget'!X31+'October Budget'!X31+'November Budget'!X31+'December Budget'!X31)</f>
        <v>0</v>
      </c>
      <c r="Y29" s="446" t="e">
        <f t="shared" si="24"/>
        <v>#DIV/0!</v>
      </c>
      <c r="Z29" s="441">
        <f>('January Budget'!Z31+'February Budget'!Z31+'March Budget'!Z31+'April Budget'!Z31+'May Budget'!Z31+'June Budget'!Z31+'July Budget'!Z31+'August Budget'!Z31+'September Budget'!Z31+'October Budget'!Z31+'November Budget'!Z31+'December Budget'!Z31)</f>
        <v>0</v>
      </c>
      <c r="AA29" s="446" t="e">
        <f t="shared" si="25"/>
        <v>#DIV/0!</v>
      </c>
      <c r="AB29" s="441">
        <f>('January Budget'!AB31+'February Budget'!AB31+'March Budget'!AB31+'April Budget'!AB31+'May Budget'!AB31+'June Budget'!AB31+'July Budget'!AB31+'August Budget'!AB31+'September Budget'!AB31+'October Budget'!AB31+'November Budget'!AB31+'December Budget'!AB31)</f>
        <v>0</v>
      </c>
      <c r="AC29" s="446" t="e">
        <f t="shared" si="26"/>
        <v>#DIV/0!</v>
      </c>
      <c r="AD29" s="441">
        <f>('January Budget'!AD31+'February Budget'!AD31+'March Budget'!AD31+'April Budget'!AD31+'May Budget'!AD31+'June Budget'!AD31+'July Budget'!AD31+'August Budget'!AD31+'September Budget'!AD31+'October Budget'!AD31+'November Budget'!AD31+'December Budget'!AD31)</f>
        <v>0</v>
      </c>
      <c r="AE29" s="448" t="e">
        <f t="shared" si="27"/>
        <v>#DIV/0!</v>
      </c>
    </row>
    <row r="30" spans="2:47">
      <c r="B30" s="307" t="s">
        <v>382</v>
      </c>
      <c r="C30" s="371" t="s">
        <v>244</v>
      </c>
      <c r="D30" s="443">
        <f t="shared" si="15"/>
        <v>0</v>
      </c>
      <c r="E30" s="444" t="e">
        <f t="shared" si="16"/>
        <v>#DIV/0!</v>
      </c>
      <c r="F30" s="441">
        <f>('January Budget'!F32+'February Budget'!F32+'March Budget'!F32+'April Budget'!F32+'May Budget'!F32+'June Budget'!F32+'July Budget'!F32+'August Budget'!F32+'September Budget'!F32+'October Budget'!F32+'November Budget'!F32+'December Budget'!F32)</f>
        <v>0</v>
      </c>
      <c r="G30" s="446" t="e">
        <f t="shared" si="28"/>
        <v>#DIV/0!</v>
      </c>
      <c r="H30" s="441">
        <f>('January Budget'!H32+'February Budget'!H32+'March Budget'!H32+'April Budget'!H32+'May Budget'!H32+'June Budget'!H32+'July Budget'!H32+'August Budget'!H32+'September Budget'!H32+'October Budget'!H32+'November Budget'!H32+'December Budget'!H32)</f>
        <v>0</v>
      </c>
      <c r="I30" s="446" t="e">
        <f t="shared" si="28"/>
        <v>#DIV/0!</v>
      </c>
      <c r="J30" s="441">
        <f>('January Budget'!J32+'February Budget'!J32+'March Budget'!J32+'April Budget'!J32+'May Budget'!J32+'June Budget'!J32+'July Budget'!J32+'August Budget'!J32+'September Budget'!J32+'October Budget'!J32+'November Budget'!J32+'December Budget'!J32)</f>
        <v>0</v>
      </c>
      <c r="K30" s="446" t="e">
        <f t="shared" si="17"/>
        <v>#DIV/0!</v>
      </c>
      <c r="L30" s="441">
        <f>('January Budget'!L32+'February Budget'!L32+'March Budget'!L32+'April Budget'!L32+'May Budget'!L32+'June Budget'!L32+'July Budget'!L32+'August Budget'!L32+'September Budget'!L32+'October Budget'!L32+'November Budget'!L32+'December Budget'!L32)</f>
        <v>0</v>
      </c>
      <c r="M30" s="446" t="e">
        <f t="shared" si="18"/>
        <v>#DIV/0!</v>
      </c>
      <c r="N30" s="441">
        <f>('January Budget'!N32+'February Budget'!N32+'March Budget'!N32+'April Budget'!N32+'May Budget'!N32+'June Budget'!N32+'July Budget'!N32+'August Budget'!N32+'September Budget'!N32+'October Budget'!N32+'November Budget'!N32+'December Budget'!N32)</f>
        <v>0</v>
      </c>
      <c r="O30" s="446" t="e">
        <f t="shared" si="19"/>
        <v>#DIV/0!</v>
      </c>
      <c r="P30" s="441">
        <f>('January Budget'!P32+'February Budget'!P32+'March Budget'!P32+'April Budget'!P32+'May Budget'!P32+'June Budget'!P32+'July Budget'!P32+'August Budget'!P32+'September Budget'!P32+'October Budget'!P32+'November Budget'!P32+'December Budget'!P32)</f>
        <v>0</v>
      </c>
      <c r="Q30" s="446" t="e">
        <f t="shared" si="20"/>
        <v>#DIV/0!</v>
      </c>
      <c r="R30" s="441">
        <f>('January Budget'!R32+'February Budget'!R32+'March Budget'!R32+'April Budget'!R32+'May Budget'!R32+'June Budget'!R32+'July Budget'!R32+'August Budget'!R32+'September Budget'!R32+'October Budget'!R32+'November Budget'!R32+'December Budget'!R32)</f>
        <v>0</v>
      </c>
      <c r="S30" s="446" t="e">
        <f t="shared" si="21"/>
        <v>#DIV/0!</v>
      </c>
      <c r="T30" s="441">
        <f>('January Budget'!T32+'February Budget'!T32+'March Budget'!T32+'April Budget'!T32+'May Budget'!T32+'June Budget'!T32+'July Budget'!T32+'August Budget'!T32+'September Budget'!T32+'October Budget'!T32+'November Budget'!T32+'December Budget'!T32)</f>
        <v>0</v>
      </c>
      <c r="U30" s="446" t="e">
        <f t="shared" si="22"/>
        <v>#DIV/0!</v>
      </c>
      <c r="V30" s="441">
        <f>('January Budget'!V32+'February Budget'!V32+'March Budget'!V32+'April Budget'!V32+'May Budget'!V32+'June Budget'!V32+'July Budget'!V32+'August Budget'!V32+'September Budget'!V32+'October Budget'!V32+'November Budget'!V32+'December Budget'!V32)</f>
        <v>0</v>
      </c>
      <c r="W30" s="446" t="e">
        <f t="shared" si="23"/>
        <v>#DIV/0!</v>
      </c>
      <c r="X30" s="441">
        <f>('January Budget'!X32+'February Budget'!X32+'March Budget'!X32+'April Budget'!X32+'May Budget'!X32+'June Budget'!X32+'July Budget'!X32+'August Budget'!X32+'September Budget'!X32+'October Budget'!X32+'November Budget'!X32+'December Budget'!X32)</f>
        <v>0</v>
      </c>
      <c r="Y30" s="446" t="e">
        <f t="shared" si="24"/>
        <v>#DIV/0!</v>
      </c>
      <c r="Z30" s="441">
        <f>('January Budget'!Z32+'February Budget'!Z32+'March Budget'!Z32+'April Budget'!Z32+'May Budget'!Z32+'June Budget'!Z32+'July Budget'!Z32+'August Budget'!Z32+'September Budget'!Z32+'October Budget'!Z32+'November Budget'!Z32+'December Budget'!Z32)</f>
        <v>0</v>
      </c>
      <c r="AA30" s="446" t="e">
        <f t="shared" si="25"/>
        <v>#DIV/0!</v>
      </c>
      <c r="AB30" s="441">
        <f>('January Budget'!AB32+'February Budget'!AB32+'March Budget'!AB32+'April Budget'!AB32+'May Budget'!AB32+'June Budget'!AB32+'July Budget'!AB32+'August Budget'!AB32+'September Budget'!AB32+'October Budget'!AB32+'November Budget'!AB32+'December Budget'!AB32)</f>
        <v>0</v>
      </c>
      <c r="AC30" s="446" t="e">
        <f t="shared" si="26"/>
        <v>#DIV/0!</v>
      </c>
      <c r="AD30" s="441">
        <f>('January Budget'!AD32+'February Budget'!AD32+'March Budget'!AD32+'April Budget'!AD32+'May Budget'!AD32+'June Budget'!AD32+'July Budget'!AD32+'August Budget'!AD32+'September Budget'!AD32+'October Budget'!AD32+'November Budget'!AD32+'December Budget'!AD32)</f>
        <v>0</v>
      </c>
      <c r="AE30" s="448" t="e">
        <f t="shared" si="27"/>
        <v>#DIV/0!</v>
      </c>
    </row>
    <row r="31" spans="2:47">
      <c r="B31" s="307" t="s">
        <v>381</v>
      </c>
      <c r="C31" s="371" t="s">
        <v>245</v>
      </c>
      <c r="D31" s="443">
        <f t="shared" si="15"/>
        <v>0</v>
      </c>
      <c r="E31" s="444" t="e">
        <f t="shared" si="16"/>
        <v>#DIV/0!</v>
      </c>
      <c r="F31" s="441">
        <f>('January Budget'!F33+'February Budget'!F33+'March Budget'!F33+'April Budget'!F33+'May Budget'!F33+'June Budget'!F33+'July Budget'!F33+'August Budget'!F33+'September Budget'!F33+'October Budget'!F33+'November Budget'!F33+'December Budget'!F33)</f>
        <v>0</v>
      </c>
      <c r="G31" s="446" t="e">
        <f t="shared" si="28"/>
        <v>#DIV/0!</v>
      </c>
      <c r="H31" s="441">
        <f>('January Budget'!H33+'February Budget'!H33+'March Budget'!H33+'April Budget'!H33+'May Budget'!H33+'June Budget'!H33+'July Budget'!H33+'August Budget'!H33+'September Budget'!H33+'October Budget'!H33+'November Budget'!H33+'December Budget'!H33)</f>
        <v>0</v>
      </c>
      <c r="I31" s="446" t="e">
        <f t="shared" si="28"/>
        <v>#DIV/0!</v>
      </c>
      <c r="J31" s="441">
        <f>('January Budget'!J33+'February Budget'!J33+'March Budget'!J33+'April Budget'!J33+'May Budget'!J33+'June Budget'!J33+'July Budget'!J33+'August Budget'!J33+'September Budget'!J33+'October Budget'!J33+'November Budget'!J33+'December Budget'!J33)</f>
        <v>0</v>
      </c>
      <c r="K31" s="446" t="e">
        <f t="shared" si="17"/>
        <v>#DIV/0!</v>
      </c>
      <c r="L31" s="441">
        <f>('January Budget'!L33+'February Budget'!L33+'March Budget'!L33+'April Budget'!L33+'May Budget'!L33+'June Budget'!L33+'July Budget'!L33+'August Budget'!L33+'September Budget'!L33+'October Budget'!L33+'November Budget'!L33+'December Budget'!L33)</f>
        <v>0</v>
      </c>
      <c r="M31" s="446" t="e">
        <f t="shared" si="18"/>
        <v>#DIV/0!</v>
      </c>
      <c r="N31" s="441">
        <f>('January Budget'!N33+'February Budget'!N33+'March Budget'!N33+'April Budget'!N33+'May Budget'!N33+'June Budget'!N33+'July Budget'!N33+'August Budget'!N33+'September Budget'!N33+'October Budget'!N33+'November Budget'!N33+'December Budget'!N33)</f>
        <v>0</v>
      </c>
      <c r="O31" s="446" t="e">
        <f t="shared" si="19"/>
        <v>#DIV/0!</v>
      </c>
      <c r="P31" s="441">
        <f>('January Budget'!P33+'February Budget'!P33+'March Budget'!P33+'April Budget'!P33+'May Budget'!P33+'June Budget'!P33+'July Budget'!P33+'August Budget'!P33+'September Budget'!P33+'October Budget'!P33+'November Budget'!P33+'December Budget'!P33)</f>
        <v>0</v>
      </c>
      <c r="Q31" s="446" t="e">
        <f t="shared" si="20"/>
        <v>#DIV/0!</v>
      </c>
      <c r="R31" s="441">
        <f>('January Budget'!R33+'February Budget'!R33+'March Budget'!R33+'April Budget'!R33+'May Budget'!R33+'June Budget'!R33+'July Budget'!R33+'August Budget'!R33+'September Budget'!R33+'October Budget'!R33+'November Budget'!R33+'December Budget'!R33)</f>
        <v>0</v>
      </c>
      <c r="S31" s="446" t="e">
        <f t="shared" si="21"/>
        <v>#DIV/0!</v>
      </c>
      <c r="T31" s="441">
        <f>('January Budget'!T33+'February Budget'!T33+'March Budget'!T33+'April Budget'!T33+'May Budget'!T33+'June Budget'!T33+'July Budget'!T33+'August Budget'!T33+'September Budget'!T33+'October Budget'!T33+'November Budget'!T33+'December Budget'!T33)</f>
        <v>0</v>
      </c>
      <c r="U31" s="446" t="e">
        <f t="shared" si="22"/>
        <v>#DIV/0!</v>
      </c>
      <c r="V31" s="441">
        <f>('January Budget'!V33+'February Budget'!V33+'March Budget'!V33+'April Budget'!V33+'May Budget'!V33+'June Budget'!V33+'July Budget'!V33+'August Budget'!V33+'September Budget'!V33+'October Budget'!V33+'November Budget'!V33+'December Budget'!V33)</f>
        <v>0</v>
      </c>
      <c r="W31" s="446" t="e">
        <f t="shared" si="23"/>
        <v>#DIV/0!</v>
      </c>
      <c r="X31" s="441">
        <f>('January Budget'!X33+'February Budget'!X33+'March Budget'!X33+'April Budget'!X33+'May Budget'!X33+'June Budget'!X33+'July Budget'!X33+'August Budget'!X33+'September Budget'!X33+'October Budget'!X33+'November Budget'!X33+'December Budget'!X33)</f>
        <v>0</v>
      </c>
      <c r="Y31" s="446" t="e">
        <f t="shared" si="24"/>
        <v>#DIV/0!</v>
      </c>
      <c r="Z31" s="441">
        <f>('January Budget'!Z33+'February Budget'!Z33+'March Budget'!Z33+'April Budget'!Z33+'May Budget'!Z33+'June Budget'!Z33+'July Budget'!Z33+'August Budget'!Z33+'September Budget'!Z33+'October Budget'!Z33+'November Budget'!Z33+'December Budget'!Z33)</f>
        <v>0</v>
      </c>
      <c r="AA31" s="446" t="e">
        <f t="shared" si="25"/>
        <v>#DIV/0!</v>
      </c>
      <c r="AB31" s="441">
        <f>('January Budget'!AB33+'February Budget'!AB33+'March Budget'!AB33+'April Budget'!AB33+'May Budget'!AB33+'June Budget'!AB33+'July Budget'!AB33+'August Budget'!AB33+'September Budget'!AB33+'October Budget'!AB33+'November Budget'!AB33+'December Budget'!AB33)</f>
        <v>0</v>
      </c>
      <c r="AC31" s="446" t="e">
        <f t="shared" si="26"/>
        <v>#DIV/0!</v>
      </c>
      <c r="AD31" s="441">
        <f>('January Budget'!AD33+'February Budget'!AD33+'March Budget'!AD33+'April Budget'!AD33+'May Budget'!AD33+'June Budget'!AD33+'July Budget'!AD33+'August Budget'!AD33+'September Budget'!AD33+'October Budget'!AD33+'November Budget'!AD33+'December Budget'!AD33)</f>
        <v>0</v>
      </c>
      <c r="AE31" s="448" t="e">
        <f t="shared" si="27"/>
        <v>#DIV/0!</v>
      </c>
    </row>
    <row r="32" spans="2:47">
      <c r="B32" s="307" t="s">
        <v>382</v>
      </c>
      <c r="C32" s="371" t="s">
        <v>246</v>
      </c>
      <c r="D32" s="443">
        <f t="shared" si="15"/>
        <v>0</v>
      </c>
      <c r="E32" s="444" t="e">
        <f t="shared" si="16"/>
        <v>#DIV/0!</v>
      </c>
      <c r="F32" s="441">
        <f>('January Budget'!F34+'February Budget'!F34+'March Budget'!F34+'April Budget'!F34+'May Budget'!F34+'June Budget'!F34+'July Budget'!F34+'August Budget'!F34+'September Budget'!F34+'October Budget'!F34+'November Budget'!F34+'December Budget'!F34)</f>
        <v>0</v>
      </c>
      <c r="G32" s="446" t="e">
        <f t="shared" si="28"/>
        <v>#DIV/0!</v>
      </c>
      <c r="H32" s="441">
        <f>('January Budget'!H34+'February Budget'!H34+'March Budget'!H34+'April Budget'!H34+'May Budget'!H34+'June Budget'!H34+'July Budget'!H34+'August Budget'!H34+'September Budget'!H34+'October Budget'!H34+'November Budget'!H34+'December Budget'!H34)</f>
        <v>0</v>
      </c>
      <c r="I32" s="446" t="e">
        <f t="shared" si="28"/>
        <v>#DIV/0!</v>
      </c>
      <c r="J32" s="441">
        <f>('January Budget'!J34+'February Budget'!J34+'March Budget'!J34+'April Budget'!J34+'May Budget'!J34+'June Budget'!J34+'July Budget'!J34+'August Budget'!J34+'September Budget'!J34+'October Budget'!J34+'November Budget'!J34+'December Budget'!J34)</f>
        <v>0</v>
      </c>
      <c r="K32" s="446" t="e">
        <f t="shared" si="17"/>
        <v>#DIV/0!</v>
      </c>
      <c r="L32" s="441">
        <f>('January Budget'!L34+'February Budget'!L34+'March Budget'!L34+'April Budget'!L34+'May Budget'!L34+'June Budget'!L34+'July Budget'!L34+'August Budget'!L34+'September Budget'!L34+'October Budget'!L34+'November Budget'!L34+'December Budget'!L34)</f>
        <v>0</v>
      </c>
      <c r="M32" s="446" t="e">
        <f t="shared" si="18"/>
        <v>#DIV/0!</v>
      </c>
      <c r="N32" s="441">
        <f>('January Budget'!N34+'February Budget'!N34+'March Budget'!N34+'April Budget'!N34+'May Budget'!N34+'June Budget'!N34+'July Budget'!N34+'August Budget'!N34+'September Budget'!N34+'October Budget'!N34+'November Budget'!N34+'December Budget'!N34)</f>
        <v>0</v>
      </c>
      <c r="O32" s="446" t="e">
        <f t="shared" si="19"/>
        <v>#DIV/0!</v>
      </c>
      <c r="P32" s="441">
        <f>('January Budget'!P34+'February Budget'!P34+'March Budget'!P34+'April Budget'!P34+'May Budget'!P34+'June Budget'!P34+'July Budget'!P34+'August Budget'!P34+'September Budget'!P34+'October Budget'!P34+'November Budget'!P34+'December Budget'!P34)</f>
        <v>0</v>
      </c>
      <c r="Q32" s="446" t="e">
        <f t="shared" si="20"/>
        <v>#DIV/0!</v>
      </c>
      <c r="R32" s="441">
        <f>('January Budget'!R34+'February Budget'!R34+'March Budget'!R34+'April Budget'!R34+'May Budget'!R34+'June Budget'!R34+'July Budget'!R34+'August Budget'!R34+'September Budget'!R34+'October Budget'!R34+'November Budget'!R34+'December Budget'!R34)</f>
        <v>0</v>
      </c>
      <c r="S32" s="446" t="e">
        <f t="shared" si="21"/>
        <v>#DIV/0!</v>
      </c>
      <c r="T32" s="441">
        <f>('January Budget'!T34+'February Budget'!T34+'March Budget'!T34+'April Budget'!T34+'May Budget'!T34+'June Budget'!T34+'July Budget'!T34+'August Budget'!T34+'September Budget'!T34+'October Budget'!T34+'November Budget'!T34+'December Budget'!T34)</f>
        <v>0</v>
      </c>
      <c r="U32" s="446" t="e">
        <f t="shared" si="22"/>
        <v>#DIV/0!</v>
      </c>
      <c r="V32" s="441">
        <f>('January Budget'!V34+'February Budget'!V34+'March Budget'!V34+'April Budget'!V34+'May Budget'!V34+'June Budget'!V34+'July Budget'!V34+'August Budget'!V34+'September Budget'!V34+'October Budget'!V34+'November Budget'!V34+'December Budget'!V34)</f>
        <v>0</v>
      </c>
      <c r="W32" s="446" t="e">
        <f t="shared" si="23"/>
        <v>#DIV/0!</v>
      </c>
      <c r="X32" s="441">
        <f>('January Budget'!X34+'February Budget'!X34+'March Budget'!X34+'April Budget'!X34+'May Budget'!X34+'June Budget'!X34+'July Budget'!X34+'August Budget'!X34+'September Budget'!X34+'October Budget'!X34+'November Budget'!X34+'December Budget'!X34)</f>
        <v>0</v>
      </c>
      <c r="Y32" s="446" t="e">
        <f t="shared" si="24"/>
        <v>#DIV/0!</v>
      </c>
      <c r="Z32" s="441">
        <f>('January Budget'!Z34+'February Budget'!Z34+'March Budget'!Z34+'April Budget'!Z34+'May Budget'!Z34+'June Budget'!Z34+'July Budget'!Z34+'August Budget'!Z34+'September Budget'!Z34+'October Budget'!Z34+'November Budget'!Z34+'December Budget'!Z34)</f>
        <v>0</v>
      </c>
      <c r="AA32" s="446" t="e">
        <f t="shared" si="25"/>
        <v>#DIV/0!</v>
      </c>
      <c r="AB32" s="441">
        <f>('January Budget'!AB34+'February Budget'!AB34+'March Budget'!AB34+'April Budget'!AB34+'May Budget'!AB34+'June Budget'!AB34+'July Budget'!AB34+'August Budget'!AB34+'September Budget'!AB34+'October Budget'!AB34+'November Budget'!AB34+'December Budget'!AB34)</f>
        <v>0</v>
      </c>
      <c r="AC32" s="446" t="e">
        <f t="shared" si="26"/>
        <v>#DIV/0!</v>
      </c>
      <c r="AD32" s="441">
        <f>('January Budget'!AD34+'February Budget'!AD34+'March Budget'!AD34+'April Budget'!AD34+'May Budget'!AD34+'June Budget'!AD34+'July Budget'!AD34+'August Budget'!AD34+'September Budget'!AD34+'October Budget'!AD34+'November Budget'!AD34+'December Budget'!AD34)</f>
        <v>0</v>
      </c>
      <c r="AE32" s="448" t="e">
        <f t="shared" si="27"/>
        <v>#DIV/0!</v>
      </c>
    </row>
    <row r="33" spans="2:31">
      <c r="B33" s="307" t="s">
        <v>382</v>
      </c>
      <c r="C33" s="371" t="s">
        <v>247</v>
      </c>
      <c r="D33" s="443">
        <f t="shared" si="15"/>
        <v>0</v>
      </c>
      <c r="E33" s="444" t="e">
        <f t="shared" si="16"/>
        <v>#DIV/0!</v>
      </c>
      <c r="F33" s="441">
        <f>('January Budget'!F35+'February Budget'!F35+'March Budget'!F35+'April Budget'!F35+'May Budget'!F35+'June Budget'!F35+'July Budget'!F35+'August Budget'!F35+'September Budget'!F35+'October Budget'!F35+'November Budget'!F35+'December Budget'!F35)</f>
        <v>0</v>
      </c>
      <c r="G33" s="446" t="e">
        <f t="shared" si="28"/>
        <v>#DIV/0!</v>
      </c>
      <c r="H33" s="441">
        <f>('January Budget'!H35+'February Budget'!H35+'March Budget'!H35+'April Budget'!H35+'May Budget'!H35+'June Budget'!H35+'July Budget'!H35+'August Budget'!H35+'September Budget'!H35+'October Budget'!H35+'November Budget'!H35+'December Budget'!H35)</f>
        <v>0</v>
      </c>
      <c r="I33" s="446" t="e">
        <f t="shared" si="28"/>
        <v>#DIV/0!</v>
      </c>
      <c r="J33" s="441">
        <f>('January Budget'!J35+'February Budget'!J35+'March Budget'!J35+'April Budget'!J35+'May Budget'!J35+'June Budget'!J35+'July Budget'!J35+'August Budget'!J35+'September Budget'!J35+'October Budget'!J35+'November Budget'!J35+'December Budget'!J35)</f>
        <v>0</v>
      </c>
      <c r="K33" s="446" t="e">
        <f t="shared" si="17"/>
        <v>#DIV/0!</v>
      </c>
      <c r="L33" s="441">
        <f>('January Budget'!L35+'February Budget'!L35+'March Budget'!L35+'April Budget'!L35+'May Budget'!L35+'June Budget'!L35+'July Budget'!L35+'August Budget'!L35+'September Budget'!L35+'October Budget'!L35+'November Budget'!L35+'December Budget'!L35)</f>
        <v>0</v>
      </c>
      <c r="M33" s="446" t="e">
        <f t="shared" si="18"/>
        <v>#DIV/0!</v>
      </c>
      <c r="N33" s="441">
        <f>('January Budget'!N35+'February Budget'!N35+'March Budget'!N35+'April Budget'!N35+'May Budget'!N35+'June Budget'!N35+'July Budget'!N35+'August Budget'!N35+'September Budget'!N35+'October Budget'!N35+'November Budget'!N35+'December Budget'!N35)</f>
        <v>0</v>
      </c>
      <c r="O33" s="446" t="e">
        <f t="shared" si="19"/>
        <v>#DIV/0!</v>
      </c>
      <c r="P33" s="441">
        <f>('January Budget'!P35+'February Budget'!P35+'March Budget'!P35+'April Budget'!P35+'May Budget'!P35+'June Budget'!P35+'July Budget'!P35+'August Budget'!P35+'September Budget'!P35+'October Budget'!P35+'November Budget'!P35+'December Budget'!P35)</f>
        <v>0</v>
      </c>
      <c r="Q33" s="446" t="e">
        <f t="shared" si="20"/>
        <v>#DIV/0!</v>
      </c>
      <c r="R33" s="441">
        <f>('January Budget'!R35+'February Budget'!R35+'March Budget'!R35+'April Budget'!R35+'May Budget'!R35+'June Budget'!R35+'July Budget'!R35+'August Budget'!R35+'September Budget'!R35+'October Budget'!R35+'November Budget'!R35+'December Budget'!R35)</f>
        <v>0</v>
      </c>
      <c r="S33" s="446" t="e">
        <f t="shared" si="21"/>
        <v>#DIV/0!</v>
      </c>
      <c r="T33" s="441">
        <f>('January Budget'!T35+'February Budget'!T35+'March Budget'!T35+'April Budget'!T35+'May Budget'!T35+'June Budget'!T35+'July Budget'!T35+'August Budget'!T35+'September Budget'!T35+'October Budget'!T35+'November Budget'!T35+'December Budget'!T35)</f>
        <v>0</v>
      </c>
      <c r="U33" s="446" t="e">
        <f t="shared" si="22"/>
        <v>#DIV/0!</v>
      </c>
      <c r="V33" s="441">
        <f>('January Budget'!V35+'February Budget'!V35+'March Budget'!V35+'April Budget'!V35+'May Budget'!V35+'June Budget'!V35+'July Budget'!V35+'August Budget'!V35+'September Budget'!V35+'October Budget'!V35+'November Budget'!V35+'December Budget'!V35)</f>
        <v>0</v>
      </c>
      <c r="W33" s="446" t="e">
        <f t="shared" si="23"/>
        <v>#DIV/0!</v>
      </c>
      <c r="X33" s="441">
        <f>('January Budget'!X35+'February Budget'!X35+'March Budget'!X35+'April Budget'!X35+'May Budget'!X35+'June Budget'!X35+'July Budget'!X35+'August Budget'!X35+'September Budget'!X35+'October Budget'!X35+'November Budget'!X35+'December Budget'!X35)</f>
        <v>0</v>
      </c>
      <c r="Y33" s="446" t="e">
        <f t="shared" si="24"/>
        <v>#DIV/0!</v>
      </c>
      <c r="Z33" s="441">
        <f>('January Budget'!Z35+'February Budget'!Z35+'March Budget'!Z35+'April Budget'!Z35+'May Budget'!Z35+'June Budget'!Z35+'July Budget'!Z35+'August Budget'!Z35+'September Budget'!Z35+'October Budget'!Z35+'November Budget'!Z35+'December Budget'!Z35)</f>
        <v>0</v>
      </c>
      <c r="AA33" s="446" t="e">
        <f t="shared" si="25"/>
        <v>#DIV/0!</v>
      </c>
      <c r="AB33" s="441">
        <f>('January Budget'!AB35+'February Budget'!AB35+'March Budget'!AB35+'April Budget'!AB35+'May Budget'!AB35+'June Budget'!AB35+'July Budget'!AB35+'August Budget'!AB35+'September Budget'!AB35+'October Budget'!AB35+'November Budget'!AB35+'December Budget'!AB35)</f>
        <v>0</v>
      </c>
      <c r="AC33" s="446" t="e">
        <f t="shared" si="26"/>
        <v>#DIV/0!</v>
      </c>
      <c r="AD33" s="441">
        <f>('January Budget'!AD35+'February Budget'!AD35+'March Budget'!AD35+'April Budget'!AD35+'May Budget'!AD35+'June Budget'!AD35+'July Budget'!AD35+'August Budget'!AD35+'September Budget'!AD35+'October Budget'!AD35+'November Budget'!AD35+'December Budget'!AD35)</f>
        <v>0</v>
      </c>
      <c r="AE33" s="448" t="e">
        <f t="shared" si="27"/>
        <v>#DIV/0!</v>
      </c>
    </row>
    <row r="34" spans="2:31">
      <c r="B34" s="307" t="s">
        <v>382</v>
      </c>
      <c r="C34" s="371" t="s">
        <v>248</v>
      </c>
      <c r="D34" s="443">
        <f t="shared" si="15"/>
        <v>0</v>
      </c>
      <c r="E34" s="444" t="e">
        <f t="shared" si="16"/>
        <v>#DIV/0!</v>
      </c>
      <c r="F34" s="441">
        <f>('January Budget'!F36+'February Budget'!F36+'March Budget'!F36+'April Budget'!F36+'May Budget'!F36+'June Budget'!F36+'July Budget'!F36+'August Budget'!F36+'September Budget'!F36+'October Budget'!F36+'November Budget'!F36+'December Budget'!F36)</f>
        <v>0</v>
      </c>
      <c r="G34" s="446" t="e">
        <f t="shared" si="28"/>
        <v>#DIV/0!</v>
      </c>
      <c r="H34" s="441">
        <f>('January Budget'!H36+'February Budget'!H36+'March Budget'!H36+'April Budget'!H36+'May Budget'!H36+'June Budget'!H36+'July Budget'!H36+'August Budget'!H36+'September Budget'!H36+'October Budget'!H36+'November Budget'!H36+'December Budget'!H36)</f>
        <v>0</v>
      </c>
      <c r="I34" s="446" t="e">
        <f t="shared" si="28"/>
        <v>#DIV/0!</v>
      </c>
      <c r="J34" s="441">
        <f>('January Budget'!J36+'February Budget'!J36+'March Budget'!J36+'April Budget'!J36+'May Budget'!J36+'June Budget'!J36+'July Budget'!J36+'August Budget'!J36+'September Budget'!J36+'October Budget'!J36+'November Budget'!J36+'December Budget'!J36)</f>
        <v>0</v>
      </c>
      <c r="K34" s="446" t="e">
        <f t="shared" si="17"/>
        <v>#DIV/0!</v>
      </c>
      <c r="L34" s="441">
        <f>('January Budget'!L36+'February Budget'!L36+'March Budget'!L36+'April Budget'!L36+'May Budget'!L36+'June Budget'!L36+'July Budget'!L36+'August Budget'!L36+'September Budget'!L36+'October Budget'!L36+'November Budget'!L36+'December Budget'!L36)</f>
        <v>0</v>
      </c>
      <c r="M34" s="446" t="e">
        <f t="shared" si="18"/>
        <v>#DIV/0!</v>
      </c>
      <c r="N34" s="441">
        <f>('January Budget'!N36+'February Budget'!N36+'March Budget'!N36+'April Budget'!N36+'May Budget'!N36+'June Budget'!N36+'July Budget'!N36+'August Budget'!N36+'September Budget'!N36+'October Budget'!N36+'November Budget'!N36+'December Budget'!N36)</f>
        <v>0</v>
      </c>
      <c r="O34" s="446" t="e">
        <f t="shared" si="19"/>
        <v>#DIV/0!</v>
      </c>
      <c r="P34" s="441">
        <f>('January Budget'!P36+'February Budget'!P36+'March Budget'!P36+'April Budget'!P36+'May Budget'!P36+'June Budget'!P36+'July Budget'!P36+'August Budget'!P36+'September Budget'!P36+'October Budget'!P36+'November Budget'!P36+'December Budget'!P36)</f>
        <v>0</v>
      </c>
      <c r="Q34" s="446" t="e">
        <f t="shared" si="20"/>
        <v>#DIV/0!</v>
      </c>
      <c r="R34" s="441">
        <f>('January Budget'!R36+'February Budget'!R36+'March Budget'!R36+'April Budget'!R36+'May Budget'!R36+'June Budget'!R36+'July Budget'!R36+'August Budget'!R36+'September Budget'!R36+'October Budget'!R36+'November Budget'!R36+'December Budget'!R36)</f>
        <v>0</v>
      </c>
      <c r="S34" s="446" t="e">
        <f t="shared" si="21"/>
        <v>#DIV/0!</v>
      </c>
      <c r="T34" s="441">
        <f>('January Budget'!T36+'February Budget'!T36+'March Budget'!T36+'April Budget'!T36+'May Budget'!T36+'June Budget'!T36+'July Budget'!T36+'August Budget'!T36+'September Budget'!T36+'October Budget'!T36+'November Budget'!T36+'December Budget'!T36)</f>
        <v>0</v>
      </c>
      <c r="U34" s="446" t="e">
        <f t="shared" si="22"/>
        <v>#DIV/0!</v>
      </c>
      <c r="V34" s="441">
        <f>('January Budget'!V36+'February Budget'!V36+'March Budget'!V36+'April Budget'!V36+'May Budget'!V36+'June Budget'!V36+'July Budget'!V36+'August Budget'!V36+'September Budget'!V36+'October Budget'!V36+'November Budget'!V36+'December Budget'!V36)</f>
        <v>0</v>
      </c>
      <c r="W34" s="446" t="e">
        <f t="shared" si="23"/>
        <v>#DIV/0!</v>
      </c>
      <c r="X34" s="441">
        <f>('January Budget'!X36+'February Budget'!X36+'March Budget'!X36+'April Budget'!X36+'May Budget'!X36+'June Budget'!X36+'July Budget'!X36+'August Budget'!X36+'September Budget'!X36+'October Budget'!X36+'November Budget'!X36+'December Budget'!X36)</f>
        <v>0</v>
      </c>
      <c r="Y34" s="446" t="e">
        <f t="shared" si="24"/>
        <v>#DIV/0!</v>
      </c>
      <c r="Z34" s="441">
        <f>('January Budget'!Z36+'February Budget'!Z36+'March Budget'!Z36+'April Budget'!Z36+'May Budget'!Z36+'June Budget'!Z36+'July Budget'!Z36+'August Budget'!Z36+'September Budget'!Z36+'October Budget'!Z36+'November Budget'!Z36+'December Budget'!Z36)</f>
        <v>0</v>
      </c>
      <c r="AA34" s="446" t="e">
        <f t="shared" si="25"/>
        <v>#DIV/0!</v>
      </c>
      <c r="AB34" s="441">
        <f>('January Budget'!AB36+'February Budget'!AB36+'March Budget'!AB36+'April Budget'!AB36+'May Budget'!AB36+'June Budget'!AB36+'July Budget'!AB36+'August Budget'!AB36+'September Budget'!AB36+'October Budget'!AB36+'November Budget'!AB36+'December Budget'!AB36)</f>
        <v>0</v>
      </c>
      <c r="AC34" s="446" t="e">
        <f t="shared" si="26"/>
        <v>#DIV/0!</v>
      </c>
      <c r="AD34" s="441">
        <f>('January Budget'!AD36+'February Budget'!AD36+'March Budget'!AD36+'April Budget'!AD36+'May Budget'!AD36+'June Budget'!AD36+'July Budget'!AD36+'August Budget'!AD36+'September Budget'!AD36+'October Budget'!AD36+'November Budget'!AD36+'December Budget'!AD36)</f>
        <v>0</v>
      </c>
      <c r="AE34" s="448" t="e">
        <f t="shared" si="27"/>
        <v>#DIV/0!</v>
      </c>
    </row>
    <row r="35" spans="2:31" ht="13.9" customHeight="1">
      <c r="B35" s="307"/>
      <c r="C35" s="382" t="s">
        <v>250</v>
      </c>
      <c r="D35" s="443">
        <f t="shared" si="15"/>
        <v>0</v>
      </c>
      <c r="E35" s="444" t="e">
        <f t="shared" si="16"/>
        <v>#DIV/0!</v>
      </c>
      <c r="F35" s="441">
        <f>('January Budget'!F37+'February Budget'!F37+'March Budget'!F37+'April Budget'!F37+'May Budget'!F37+'June Budget'!F37+'July Budget'!F37+'August Budget'!F37+'September Budget'!F37+'October Budget'!F37+'November Budget'!F37+'December Budget'!F37)</f>
        <v>0</v>
      </c>
      <c r="G35" s="446" t="e">
        <f t="shared" si="28"/>
        <v>#DIV/0!</v>
      </c>
      <c r="H35" s="441">
        <f>('January Budget'!H37+'February Budget'!H37+'March Budget'!H37+'April Budget'!H37+'May Budget'!H37+'June Budget'!H37+'July Budget'!H37+'August Budget'!H37+'September Budget'!H37+'October Budget'!H37+'November Budget'!H37+'December Budget'!H37)</f>
        <v>0</v>
      </c>
      <c r="I35" s="446" t="e">
        <f t="shared" si="28"/>
        <v>#DIV/0!</v>
      </c>
      <c r="J35" s="441">
        <f>('January Budget'!J37+'February Budget'!J37+'March Budget'!J37+'April Budget'!J37+'May Budget'!J37+'June Budget'!J37+'July Budget'!J37+'August Budget'!J37+'September Budget'!J37+'October Budget'!J37+'November Budget'!J37+'December Budget'!J37)</f>
        <v>0</v>
      </c>
      <c r="K35" s="446" t="e">
        <f t="shared" si="17"/>
        <v>#DIV/0!</v>
      </c>
      <c r="L35" s="441">
        <f>('January Budget'!L37+'February Budget'!L37+'March Budget'!L37+'April Budget'!L37+'May Budget'!L37+'June Budget'!L37+'July Budget'!L37+'August Budget'!L37+'September Budget'!L37+'October Budget'!L37+'November Budget'!L37+'December Budget'!L37)</f>
        <v>0</v>
      </c>
      <c r="M35" s="446" t="e">
        <f t="shared" si="18"/>
        <v>#DIV/0!</v>
      </c>
      <c r="N35" s="441">
        <f>('January Budget'!N37+'February Budget'!N37+'March Budget'!N37+'April Budget'!N37+'May Budget'!N37+'June Budget'!N37+'July Budget'!N37+'August Budget'!N37+'September Budget'!N37+'October Budget'!N37+'November Budget'!N37+'December Budget'!N37)</f>
        <v>0</v>
      </c>
      <c r="O35" s="446" t="e">
        <f t="shared" si="19"/>
        <v>#DIV/0!</v>
      </c>
      <c r="P35" s="441">
        <f>('January Budget'!P37+'February Budget'!P37+'March Budget'!P37+'April Budget'!P37+'May Budget'!P37+'June Budget'!P37+'July Budget'!P37+'August Budget'!P37+'September Budget'!P37+'October Budget'!P37+'November Budget'!P37+'December Budget'!P37)</f>
        <v>0</v>
      </c>
      <c r="Q35" s="446" t="e">
        <f t="shared" si="20"/>
        <v>#DIV/0!</v>
      </c>
      <c r="R35" s="441">
        <f>('January Budget'!R37+'February Budget'!R37+'March Budget'!R37+'April Budget'!R37+'May Budget'!R37+'June Budget'!R37+'July Budget'!R37+'August Budget'!R37+'September Budget'!R37+'October Budget'!R37+'November Budget'!R37+'December Budget'!R37)</f>
        <v>0</v>
      </c>
      <c r="S35" s="446" t="e">
        <f t="shared" si="21"/>
        <v>#DIV/0!</v>
      </c>
      <c r="T35" s="441">
        <f>('January Budget'!T37+'February Budget'!T37+'March Budget'!T37+'April Budget'!T37+'May Budget'!T37+'June Budget'!T37+'July Budget'!T37+'August Budget'!T37+'September Budget'!T37+'October Budget'!T37+'November Budget'!T37+'December Budget'!T37)</f>
        <v>0</v>
      </c>
      <c r="U35" s="446" t="e">
        <f t="shared" si="22"/>
        <v>#DIV/0!</v>
      </c>
      <c r="V35" s="441">
        <f>('January Budget'!V37+'February Budget'!V37+'March Budget'!V37+'April Budget'!V37+'May Budget'!V37+'June Budget'!V37+'July Budget'!V37+'August Budget'!V37+'September Budget'!V37+'October Budget'!V37+'November Budget'!V37+'December Budget'!V37)</f>
        <v>0</v>
      </c>
      <c r="W35" s="446" t="e">
        <f t="shared" si="23"/>
        <v>#DIV/0!</v>
      </c>
      <c r="X35" s="441">
        <f>('January Budget'!X37+'February Budget'!X37+'March Budget'!X37+'April Budget'!X37+'May Budget'!X37+'June Budget'!X37+'July Budget'!X37+'August Budget'!X37+'September Budget'!X37+'October Budget'!X37+'November Budget'!X37+'December Budget'!X37)</f>
        <v>0</v>
      </c>
      <c r="Y35" s="446" t="e">
        <f t="shared" si="24"/>
        <v>#DIV/0!</v>
      </c>
      <c r="Z35" s="441">
        <f>('January Budget'!Z37+'February Budget'!Z37+'March Budget'!Z37+'April Budget'!Z37+'May Budget'!Z37+'June Budget'!Z37+'July Budget'!Z37+'August Budget'!Z37+'September Budget'!Z37+'October Budget'!Z37+'November Budget'!Z37+'December Budget'!Z37)</f>
        <v>0</v>
      </c>
      <c r="AA35" s="446" t="e">
        <f t="shared" si="25"/>
        <v>#DIV/0!</v>
      </c>
      <c r="AB35" s="441">
        <f>('January Budget'!AB37+'February Budget'!AB37+'March Budget'!AB37+'April Budget'!AB37+'May Budget'!AB37+'June Budget'!AB37+'July Budget'!AB37+'August Budget'!AB37+'September Budget'!AB37+'October Budget'!AB37+'November Budget'!AB37+'December Budget'!AB37)</f>
        <v>0</v>
      </c>
      <c r="AC35" s="446" t="e">
        <f t="shared" si="26"/>
        <v>#DIV/0!</v>
      </c>
      <c r="AD35" s="441">
        <f>('January Budget'!AD37+'February Budget'!AD37+'March Budget'!AD37+'April Budget'!AD37+'May Budget'!AD37+'June Budget'!AD37+'July Budget'!AD37+'August Budget'!AD37+'September Budget'!AD37+'October Budget'!AD37+'November Budget'!AD37+'December Budget'!AD37)</f>
        <v>0</v>
      </c>
      <c r="AE35" s="448" t="e">
        <f t="shared" si="27"/>
        <v>#DIV/0!</v>
      </c>
    </row>
    <row r="36" spans="2:31">
      <c r="B36" s="307"/>
      <c r="C36" s="383" t="s">
        <v>251</v>
      </c>
      <c r="D36" s="246">
        <f>SUM(D27:D35)</f>
        <v>0</v>
      </c>
      <c r="E36" s="450" t="e">
        <f>+D36/$D$5</f>
        <v>#DIV/0!</v>
      </c>
      <c r="F36" s="237">
        <f>SUM(F27:F35)</f>
        <v>0</v>
      </c>
      <c r="G36" s="451" t="e">
        <f>+F36/F$5</f>
        <v>#DIV/0!</v>
      </c>
      <c r="H36" s="237">
        <f>SUM(H27:H35)</f>
        <v>0</v>
      </c>
      <c r="I36" s="451" t="e">
        <f>+H36/H$5</f>
        <v>#DIV/0!</v>
      </c>
      <c r="J36" s="237">
        <f>SUM(J27:J35)</f>
        <v>0</v>
      </c>
      <c r="K36" s="451" t="e">
        <f t="shared" si="17"/>
        <v>#DIV/0!</v>
      </c>
      <c r="L36" s="237">
        <f>SUM(L27:L35)</f>
        <v>0</v>
      </c>
      <c r="M36" s="451" t="e">
        <f t="shared" si="18"/>
        <v>#DIV/0!</v>
      </c>
      <c r="N36" s="237">
        <f>SUM(N27:N35)</f>
        <v>0</v>
      </c>
      <c r="O36" s="451" t="e">
        <f t="shared" si="19"/>
        <v>#DIV/0!</v>
      </c>
      <c r="P36" s="237">
        <f>SUM(P27:P35)</f>
        <v>0</v>
      </c>
      <c r="Q36" s="451" t="e">
        <f t="shared" si="20"/>
        <v>#DIV/0!</v>
      </c>
      <c r="R36" s="237">
        <f>SUM(R27:R35)</f>
        <v>0</v>
      </c>
      <c r="S36" s="451" t="e">
        <f t="shared" si="21"/>
        <v>#DIV/0!</v>
      </c>
      <c r="T36" s="237">
        <f>SUM(T27:T35)</f>
        <v>0</v>
      </c>
      <c r="U36" s="451" t="e">
        <f t="shared" si="22"/>
        <v>#DIV/0!</v>
      </c>
      <c r="V36" s="237">
        <f>SUM(V27:V35)</f>
        <v>0</v>
      </c>
      <c r="W36" s="451" t="e">
        <f t="shared" si="23"/>
        <v>#DIV/0!</v>
      </c>
      <c r="X36" s="237">
        <f>SUM(X27:X35)</f>
        <v>0</v>
      </c>
      <c r="Y36" s="451" t="e">
        <f t="shared" si="24"/>
        <v>#DIV/0!</v>
      </c>
      <c r="Z36" s="237">
        <f>SUM(Z27:Z35)</f>
        <v>0</v>
      </c>
      <c r="AA36" s="451" t="e">
        <f t="shared" si="25"/>
        <v>#DIV/0!</v>
      </c>
      <c r="AB36" s="237">
        <f>SUM(AB27:AB35)</f>
        <v>0</v>
      </c>
      <c r="AC36" s="451" t="e">
        <f t="shared" si="26"/>
        <v>#DIV/0!</v>
      </c>
      <c r="AD36" s="237">
        <f>SUM(AD27:AD35)</f>
        <v>0</v>
      </c>
      <c r="AE36" s="452" t="e">
        <f t="shared" si="27"/>
        <v>#DIV/0!</v>
      </c>
    </row>
    <row r="37" spans="2:31">
      <c r="B37" s="307"/>
      <c r="C37" s="384"/>
      <c r="D37" s="246"/>
      <c r="E37" s="453"/>
      <c r="F37" s="237"/>
      <c r="G37" s="451"/>
      <c r="H37" s="237"/>
      <c r="I37" s="451"/>
      <c r="J37" s="237"/>
      <c r="K37" s="451"/>
      <c r="L37" s="237"/>
      <c r="M37" s="451"/>
      <c r="N37" s="237"/>
      <c r="O37" s="451"/>
      <c r="P37" s="237"/>
      <c r="Q37" s="451"/>
      <c r="R37" s="237"/>
      <c r="S37" s="451"/>
      <c r="T37" s="237"/>
      <c r="U37" s="451"/>
      <c r="V37" s="237"/>
      <c r="W37" s="451"/>
      <c r="X37" s="237"/>
      <c r="Y37" s="451"/>
      <c r="Z37" s="237"/>
      <c r="AA37" s="451"/>
      <c r="AB37" s="237"/>
      <c r="AC37" s="451"/>
      <c r="AD37" s="237"/>
      <c r="AE37" s="452"/>
    </row>
    <row r="38" spans="2:31">
      <c r="B38" s="307"/>
      <c r="C38" s="381" t="s">
        <v>271</v>
      </c>
      <c r="D38" s="443"/>
      <c r="E38" s="139"/>
      <c r="F38" s="232"/>
      <c r="G38" s="446"/>
      <c r="H38" s="232"/>
      <c r="I38" s="446"/>
      <c r="J38" s="232"/>
      <c r="K38" s="446"/>
      <c r="L38" s="232"/>
      <c r="M38" s="446"/>
      <c r="N38" s="232"/>
      <c r="O38" s="446"/>
      <c r="P38" s="232"/>
      <c r="Q38" s="446"/>
      <c r="R38" s="232"/>
      <c r="S38" s="446"/>
      <c r="T38" s="232"/>
      <c r="U38" s="446"/>
      <c r="V38" s="232"/>
      <c r="W38" s="446"/>
      <c r="X38" s="232"/>
      <c r="Y38" s="446"/>
      <c r="Z38" s="232"/>
      <c r="AA38" s="446"/>
      <c r="AB38" s="232"/>
      <c r="AC38" s="446"/>
      <c r="AD38" s="232"/>
      <c r="AE38" s="448"/>
    </row>
    <row r="39" spans="2:31">
      <c r="B39" s="307" t="s">
        <v>382</v>
      </c>
      <c r="C39" s="371" t="s">
        <v>252</v>
      </c>
      <c r="D39" s="443">
        <f t="shared" ref="D39:D57" si="29">+F39+H39+J39+L39+N39+P39+R39+T39+V39+X39+Z39+AB39+AD39</f>
        <v>0</v>
      </c>
      <c r="E39" s="444" t="e">
        <f t="shared" ref="E39:E57" si="30">+D39/$D$5</f>
        <v>#DIV/0!</v>
      </c>
      <c r="F39" s="441">
        <f>('January Budget'!F41+'February Budget'!F41+'March Budget'!F41+'April Budget'!F41+'May Budget'!F41+'June Budget'!F41+'July Budget'!F41+'August Budget'!F41+'September Budget'!F41+'October Budget'!F41+'November Budget'!F41+'December Budget'!F41)</f>
        <v>0</v>
      </c>
      <c r="G39" s="446" t="e">
        <f t="shared" ref="G39:I54" si="31">+F39/F$5</f>
        <v>#DIV/0!</v>
      </c>
      <c r="H39" s="441">
        <f>('January Budget'!H41+'February Budget'!H41+'March Budget'!H41+'April Budget'!H41+'May Budget'!H41+'June Budget'!H41+'July Budget'!H41+'August Budget'!H41+'September Budget'!H41+'October Budget'!H41+'November Budget'!H41+'December Budget'!H41)</f>
        <v>0</v>
      </c>
      <c r="I39" s="446" t="e">
        <f t="shared" si="31"/>
        <v>#DIV/0!</v>
      </c>
      <c r="J39" s="441">
        <f>('January Budget'!J41+'February Budget'!J41+'March Budget'!J41+'April Budget'!J41+'May Budget'!J41+'June Budget'!J41+'July Budget'!J41+'August Budget'!J41+'September Budget'!J41+'October Budget'!J41+'November Budget'!J41+'December Budget'!J41)</f>
        <v>0</v>
      </c>
      <c r="K39" s="446" t="e">
        <f t="shared" ref="K39:K58" si="32">+J39/J$5</f>
        <v>#DIV/0!</v>
      </c>
      <c r="L39" s="441">
        <f>('January Budget'!L41+'February Budget'!L41+'March Budget'!L41+'April Budget'!L41+'May Budget'!L41+'June Budget'!L41+'July Budget'!L41+'August Budget'!L41+'September Budget'!L41+'October Budget'!L41+'November Budget'!L41+'December Budget'!L41)</f>
        <v>0</v>
      </c>
      <c r="M39" s="446" t="e">
        <f t="shared" ref="M39:M58" si="33">+L39/L$5</f>
        <v>#DIV/0!</v>
      </c>
      <c r="N39" s="441">
        <f>('January Budget'!N41+'February Budget'!N41+'March Budget'!N41+'April Budget'!N41+'May Budget'!N41+'June Budget'!N41+'July Budget'!N41+'August Budget'!N41+'September Budget'!N41+'October Budget'!N41+'November Budget'!N41+'December Budget'!N41)</f>
        <v>0</v>
      </c>
      <c r="O39" s="446" t="e">
        <f t="shared" ref="O39:O58" si="34">+N39/N$5</f>
        <v>#DIV/0!</v>
      </c>
      <c r="P39" s="441">
        <f>('January Budget'!P41+'February Budget'!P41+'March Budget'!P41+'April Budget'!P41+'May Budget'!P41+'June Budget'!P41+'July Budget'!P41+'August Budget'!P41+'September Budget'!P41+'October Budget'!P41+'November Budget'!P41+'December Budget'!P41)</f>
        <v>0</v>
      </c>
      <c r="Q39" s="446" t="e">
        <f t="shared" ref="Q39:Q58" si="35">+P39/P$5</f>
        <v>#DIV/0!</v>
      </c>
      <c r="R39" s="441">
        <f>('January Budget'!R41+'February Budget'!R41+'March Budget'!R41+'April Budget'!R41+'May Budget'!R41+'June Budget'!R41+'July Budget'!R41+'August Budget'!R41+'September Budget'!R41+'October Budget'!R41+'November Budget'!R41+'December Budget'!R41)</f>
        <v>0</v>
      </c>
      <c r="S39" s="446" t="e">
        <f t="shared" ref="S39:S58" si="36">+R39/R$5</f>
        <v>#DIV/0!</v>
      </c>
      <c r="T39" s="441">
        <f>('January Budget'!T41+'February Budget'!T41+'March Budget'!T41+'April Budget'!T41+'May Budget'!T41+'June Budget'!T41+'July Budget'!T41+'August Budget'!T41+'September Budget'!T41+'October Budget'!T41+'November Budget'!T41+'December Budget'!T41)</f>
        <v>0</v>
      </c>
      <c r="U39" s="446" t="e">
        <f t="shared" ref="U39:U58" si="37">+T39/T$5</f>
        <v>#DIV/0!</v>
      </c>
      <c r="V39" s="441">
        <f>('January Budget'!V41+'February Budget'!V41+'March Budget'!V41+'April Budget'!V41+'May Budget'!V41+'June Budget'!V41+'July Budget'!V41+'August Budget'!V41+'September Budget'!V41+'October Budget'!V41+'November Budget'!V41+'December Budget'!V41)</f>
        <v>0</v>
      </c>
      <c r="W39" s="446" t="e">
        <f t="shared" ref="W39:W58" si="38">+V39/V$5</f>
        <v>#DIV/0!</v>
      </c>
      <c r="X39" s="441">
        <f>('January Budget'!X41+'February Budget'!X41+'March Budget'!X41+'April Budget'!X41+'May Budget'!X41+'June Budget'!X41+'July Budget'!X41+'August Budget'!X41+'September Budget'!X41+'October Budget'!X41+'November Budget'!X41+'December Budget'!X41)</f>
        <v>0</v>
      </c>
      <c r="Y39" s="446" t="e">
        <f t="shared" ref="Y39:Y58" si="39">+X39/X$5</f>
        <v>#DIV/0!</v>
      </c>
      <c r="Z39" s="441">
        <f>('January Budget'!Z41+'February Budget'!Z41+'March Budget'!Z41+'April Budget'!Z41+'May Budget'!Z41+'June Budget'!Z41+'July Budget'!Z41+'August Budget'!Z41+'September Budget'!Z41+'October Budget'!Z41+'November Budget'!Z41+'December Budget'!Z41)</f>
        <v>0</v>
      </c>
      <c r="AA39" s="446" t="e">
        <f t="shared" ref="AA39:AA58" si="40">+Z39/Z$5</f>
        <v>#DIV/0!</v>
      </c>
      <c r="AB39" s="441">
        <f>('January Budget'!AB41+'February Budget'!AB41+'March Budget'!AB41+'April Budget'!AB41+'May Budget'!AB41+'June Budget'!AB41+'July Budget'!AB41+'August Budget'!AB41+'September Budget'!AB41+'October Budget'!AB41+'November Budget'!AB41+'December Budget'!AB41)</f>
        <v>0</v>
      </c>
      <c r="AC39" s="446" t="e">
        <f t="shared" ref="AC39:AC58" si="41">+AB39/AB$5</f>
        <v>#DIV/0!</v>
      </c>
      <c r="AD39" s="441">
        <f>('January Budget'!AD41+'February Budget'!AD41+'March Budget'!AD41+'April Budget'!AD41+'May Budget'!AD41+'June Budget'!AD41+'July Budget'!AD41+'August Budget'!AD41+'September Budget'!AD41+'October Budget'!AD41+'November Budget'!AD41+'December Budget'!AD41)</f>
        <v>0</v>
      </c>
      <c r="AE39" s="448" t="e">
        <f t="shared" ref="AE39:AE58" si="42">+AD39/AD$5</f>
        <v>#DIV/0!</v>
      </c>
    </row>
    <row r="40" spans="2:31">
      <c r="B40" s="307" t="s">
        <v>382</v>
      </c>
      <c r="C40" s="371" t="s">
        <v>253</v>
      </c>
      <c r="D40" s="443">
        <f t="shared" si="29"/>
        <v>0</v>
      </c>
      <c r="E40" s="444" t="e">
        <f t="shared" si="30"/>
        <v>#DIV/0!</v>
      </c>
      <c r="F40" s="441">
        <f>('January Budget'!F42+'February Budget'!F42+'March Budget'!F42+'April Budget'!F42+'May Budget'!F42+'June Budget'!F42+'July Budget'!F42+'August Budget'!F42+'September Budget'!F42+'October Budget'!F42+'November Budget'!F42+'December Budget'!F42)</f>
        <v>0</v>
      </c>
      <c r="G40" s="446" t="e">
        <f t="shared" si="31"/>
        <v>#DIV/0!</v>
      </c>
      <c r="H40" s="441">
        <f>('January Budget'!H42+'February Budget'!H42+'March Budget'!H42+'April Budget'!H42+'May Budget'!H42+'June Budget'!H42+'July Budget'!H42+'August Budget'!H42+'September Budget'!H42+'October Budget'!H42+'November Budget'!H42+'December Budget'!H42)</f>
        <v>0</v>
      </c>
      <c r="I40" s="446" t="e">
        <f t="shared" si="31"/>
        <v>#DIV/0!</v>
      </c>
      <c r="J40" s="441">
        <f>('January Budget'!J42+'February Budget'!J42+'March Budget'!J42+'April Budget'!J42+'May Budget'!J42+'June Budget'!J42+'July Budget'!J42+'August Budget'!J42+'September Budget'!J42+'October Budget'!J42+'November Budget'!J42+'December Budget'!J42)</f>
        <v>0</v>
      </c>
      <c r="K40" s="446" t="e">
        <f t="shared" si="32"/>
        <v>#DIV/0!</v>
      </c>
      <c r="L40" s="441">
        <f>('January Budget'!L42+'February Budget'!L42+'March Budget'!L42+'April Budget'!L42+'May Budget'!L42+'June Budget'!L42+'July Budget'!L42+'August Budget'!L42+'September Budget'!L42+'October Budget'!L42+'November Budget'!L42+'December Budget'!L42)</f>
        <v>0</v>
      </c>
      <c r="M40" s="446" t="e">
        <f t="shared" si="33"/>
        <v>#DIV/0!</v>
      </c>
      <c r="N40" s="441">
        <f>('January Budget'!N42+'February Budget'!N42+'March Budget'!N42+'April Budget'!N42+'May Budget'!N42+'June Budget'!N42+'July Budget'!N42+'August Budget'!N42+'September Budget'!N42+'October Budget'!N42+'November Budget'!N42+'December Budget'!N42)</f>
        <v>0</v>
      </c>
      <c r="O40" s="446" t="e">
        <f t="shared" si="34"/>
        <v>#DIV/0!</v>
      </c>
      <c r="P40" s="441">
        <f>('January Budget'!P42+'February Budget'!P42+'March Budget'!P42+'April Budget'!P42+'May Budget'!P42+'June Budget'!P42+'July Budget'!P42+'August Budget'!P42+'September Budget'!P42+'October Budget'!P42+'November Budget'!P42+'December Budget'!P42)</f>
        <v>0</v>
      </c>
      <c r="Q40" s="446" t="e">
        <f t="shared" si="35"/>
        <v>#DIV/0!</v>
      </c>
      <c r="R40" s="441">
        <f>('January Budget'!R42+'February Budget'!R42+'March Budget'!R42+'April Budget'!R42+'May Budget'!R42+'June Budget'!R42+'July Budget'!R42+'August Budget'!R42+'September Budget'!R42+'October Budget'!R42+'November Budget'!R42+'December Budget'!R42)</f>
        <v>0</v>
      </c>
      <c r="S40" s="446" t="e">
        <f t="shared" si="36"/>
        <v>#DIV/0!</v>
      </c>
      <c r="T40" s="441">
        <f>('January Budget'!T42+'February Budget'!T42+'March Budget'!T42+'April Budget'!T42+'May Budget'!T42+'June Budget'!T42+'July Budget'!T42+'August Budget'!T42+'September Budget'!T42+'October Budget'!T42+'November Budget'!T42+'December Budget'!T42)</f>
        <v>0</v>
      </c>
      <c r="U40" s="446" t="e">
        <f t="shared" si="37"/>
        <v>#DIV/0!</v>
      </c>
      <c r="V40" s="441">
        <f>('January Budget'!V42+'February Budget'!V42+'March Budget'!V42+'April Budget'!V42+'May Budget'!V42+'June Budget'!V42+'July Budget'!V42+'August Budget'!V42+'September Budget'!V42+'October Budget'!V42+'November Budget'!V42+'December Budget'!V42)</f>
        <v>0</v>
      </c>
      <c r="W40" s="446" t="e">
        <f t="shared" si="38"/>
        <v>#DIV/0!</v>
      </c>
      <c r="X40" s="441">
        <f>('January Budget'!X42+'February Budget'!X42+'March Budget'!X42+'April Budget'!X42+'May Budget'!X42+'June Budget'!X42+'July Budget'!X42+'August Budget'!X42+'September Budget'!X42+'October Budget'!X42+'November Budget'!X42+'December Budget'!X42)</f>
        <v>0</v>
      </c>
      <c r="Y40" s="446" t="e">
        <f t="shared" si="39"/>
        <v>#DIV/0!</v>
      </c>
      <c r="Z40" s="441">
        <f>('January Budget'!Z42+'February Budget'!Z42+'March Budget'!Z42+'April Budget'!Z42+'May Budget'!Z42+'June Budget'!Z42+'July Budget'!Z42+'August Budget'!Z42+'September Budget'!Z42+'October Budget'!Z42+'November Budget'!Z42+'December Budget'!Z42)</f>
        <v>0</v>
      </c>
      <c r="AA40" s="446" t="e">
        <f t="shared" si="40"/>
        <v>#DIV/0!</v>
      </c>
      <c r="AB40" s="441">
        <f>('January Budget'!AB42+'February Budget'!AB42+'March Budget'!AB42+'April Budget'!AB42+'May Budget'!AB42+'June Budget'!AB42+'July Budget'!AB42+'August Budget'!AB42+'September Budget'!AB42+'October Budget'!AB42+'November Budget'!AB42+'December Budget'!AB42)</f>
        <v>0</v>
      </c>
      <c r="AC40" s="446" t="e">
        <f t="shared" si="41"/>
        <v>#DIV/0!</v>
      </c>
      <c r="AD40" s="441">
        <f>('January Budget'!AD42+'February Budget'!AD42+'March Budget'!AD42+'April Budget'!AD42+'May Budget'!AD42+'June Budget'!AD42+'July Budget'!AD42+'August Budget'!AD42+'September Budget'!AD42+'October Budget'!AD42+'November Budget'!AD42+'December Budget'!AD42)</f>
        <v>0</v>
      </c>
      <c r="AE40" s="448" t="e">
        <f t="shared" si="42"/>
        <v>#DIV/0!</v>
      </c>
    </row>
    <row r="41" spans="2:31">
      <c r="B41" s="307" t="s">
        <v>381</v>
      </c>
      <c r="C41" s="371" t="s">
        <v>254</v>
      </c>
      <c r="D41" s="443">
        <f t="shared" si="29"/>
        <v>0</v>
      </c>
      <c r="E41" s="444" t="e">
        <f t="shared" si="30"/>
        <v>#DIV/0!</v>
      </c>
      <c r="F41" s="441">
        <f>('January Budget'!F43+'February Budget'!F43+'March Budget'!F43+'April Budget'!F43+'May Budget'!F43+'June Budget'!F43+'July Budget'!F43+'August Budget'!F43+'September Budget'!F43+'October Budget'!F43+'November Budget'!F43+'December Budget'!F43)</f>
        <v>0</v>
      </c>
      <c r="G41" s="446" t="e">
        <f t="shared" si="31"/>
        <v>#DIV/0!</v>
      </c>
      <c r="H41" s="441">
        <f>('January Budget'!H43+'February Budget'!H43+'March Budget'!H43+'April Budget'!H43+'May Budget'!H43+'June Budget'!H43+'July Budget'!H43+'August Budget'!H43+'September Budget'!H43+'October Budget'!H43+'November Budget'!H43+'December Budget'!H43)</f>
        <v>0</v>
      </c>
      <c r="I41" s="446" t="e">
        <f t="shared" si="31"/>
        <v>#DIV/0!</v>
      </c>
      <c r="J41" s="441">
        <f>('January Budget'!J43+'February Budget'!J43+'March Budget'!J43+'April Budget'!J43+'May Budget'!J43+'June Budget'!J43+'July Budget'!J43+'August Budget'!J43+'September Budget'!J43+'October Budget'!J43+'November Budget'!J43+'December Budget'!J43)</f>
        <v>0</v>
      </c>
      <c r="K41" s="446" t="e">
        <f t="shared" si="32"/>
        <v>#DIV/0!</v>
      </c>
      <c r="L41" s="441">
        <f>('January Budget'!L43+'February Budget'!L43+'March Budget'!L43+'April Budget'!L43+'May Budget'!L43+'June Budget'!L43+'July Budget'!L43+'August Budget'!L43+'September Budget'!L43+'October Budget'!L43+'November Budget'!L43+'December Budget'!L43)</f>
        <v>0</v>
      </c>
      <c r="M41" s="446" t="e">
        <f t="shared" si="33"/>
        <v>#DIV/0!</v>
      </c>
      <c r="N41" s="441">
        <f>('January Budget'!N43+'February Budget'!N43+'March Budget'!N43+'April Budget'!N43+'May Budget'!N43+'June Budget'!N43+'July Budget'!N43+'August Budget'!N43+'September Budget'!N43+'October Budget'!N43+'November Budget'!N43+'December Budget'!N43)</f>
        <v>0</v>
      </c>
      <c r="O41" s="446" t="e">
        <f t="shared" si="34"/>
        <v>#DIV/0!</v>
      </c>
      <c r="P41" s="441">
        <f>('January Budget'!P43+'February Budget'!P43+'March Budget'!P43+'April Budget'!P43+'May Budget'!P43+'June Budget'!P43+'July Budget'!P43+'August Budget'!P43+'September Budget'!P43+'October Budget'!P43+'November Budget'!P43+'December Budget'!P43)</f>
        <v>0</v>
      </c>
      <c r="Q41" s="446" t="e">
        <f t="shared" si="35"/>
        <v>#DIV/0!</v>
      </c>
      <c r="R41" s="441">
        <f>('January Budget'!R43+'February Budget'!R43+'March Budget'!R43+'April Budget'!R43+'May Budget'!R43+'June Budget'!R43+'July Budget'!R43+'August Budget'!R43+'September Budget'!R43+'October Budget'!R43+'November Budget'!R43+'December Budget'!R43)</f>
        <v>0</v>
      </c>
      <c r="S41" s="446" t="e">
        <f t="shared" si="36"/>
        <v>#DIV/0!</v>
      </c>
      <c r="T41" s="441">
        <f>('January Budget'!T43+'February Budget'!T43+'March Budget'!T43+'April Budget'!T43+'May Budget'!T43+'June Budget'!T43+'July Budget'!T43+'August Budget'!T43+'September Budget'!T43+'October Budget'!T43+'November Budget'!T43+'December Budget'!T43)</f>
        <v>0</v>
      </c>
      <c r="U41" s="446" t="e">
        <f t="shared" si="37"/>
        <v>#DIV/0!</v>
      </c>
      <c r="V41" s="441">
        <f>('January Budget'!V43+'February Budget'!V43+'March Budget'!V43+'April Budget'!V43+'May Budget'!V43+'June Budget'!V43+'July Budget'!V43+'August Budget'!V43+'September Budget'!V43+'October Budget'!V43+'November Budget'!V43+'December Budget'!V43)</f>
        <v>0</v>
      </c>
      <c r="W41" s="446" t="e">
        <f t="shared" si="38"/>
        <v>#DIV/0!</v>
      </c>
      <c r="X41" s="441">
        <f>('January Budget'!X43+'February Budget'!X43+'March Budget'!X43+'April Budget'!X43+'May Budget'!X43+'June Budget'!X43+'July Budget'!X43+'August Budget'!X43+'September Budget'!X43+'October Budget'!X43+'November Budget'!X43+'December Budget'!X43)</f>
        <v>0</v>
      </c>
      <c r="Y41" s="446" t="e">
        <f t="shared" si="39"/>
        <v>#DIV/0!</v>
      </c>
      <c r="Z41" s="441">
        <f>('January Budget'!Z43+'February Budget'!Z43+'March Budget'!Z43+'April Budget'!Z43+'May Budget'!Z43+'June Budget'!Z43+'July Budget'!Z43+'August Budget'!Z43+'September Budget'!Z43+'October Budget'!Z43+'November Budget'!Z43+'December Budget'!Z43)</f>
        <v>0</v>
      </c>
      <c r="AA41" s="446" t="e">
        <f t="shared" si="40"/>
        <v>#DIV/0!</v>
      </c>
      <c r="AB41" s="441">
        <f>('January Budget'!AB43+'February Budget'!AB43+'March Budget'!AB43+'April Budget'!AB43+'May Budget'!AB43+'June Budget'!AB43+'July Budget'!AB43+'August Budget'!AB43+'September Budget'!AB43+'October Budget'!AB43+'November Budget'!AB43+'December Budget'!AB43)</f>
        <v>0</v>
      </c>
      <c r="AC41" s="446" t="e">
        <f t="shared" si="41"/>
        <v>#DIV/0!</v>
      </c>
      <c r="AD41" s="441">
        <f>('January Budget'!AD43+'February Budget'!AD43+'March Budget'!AD43+'April Budget'!AD43+'May Budget'!AD43+'June Budget'!AD43+'July Budget'!AD43+'August Budget'!AD43+'September Budget'!AD43+'October Budget'!AD43+'November Budget'!AD43+'December Budget'!AD43)</f>
        <v>0</v>
      </c>
      <c r="AE41" s="448" t="e">
        <f t="shared" si="42"/>
        <v>#DIV/0!</v>
      </c>
    </row>
    <row r="42" spans="2:31">
      <c r="B42" s="307" t="s">
        <v>381</v>
      </c>
      <c r="C42" s="371" t="s">
        <v>255</v>
      </c>
      <c r="D42" s="443">
        <f t="shared" si="29"/>
        <v>0</v>
      </c>
      <c r="E42" s="444" t="e">
        <f t="shared" si="30"/>
        <v>#DIV/0!</v>
      </c>
      <c r="F42" s="441">
        <f>('January Budget'!F44+'February Budget'!F44+'March Budget'!F44+'April Budget'!F44+'May Budget'!F44+'June Budget'!F44+'July Budget'!F44+'August Budget'!F44+'September Budget'!F44+'October Budget'!F44+'November Budget'!F44+'December Budget'!F44)</f>
        <v>0</v>
      </c>
      <c r="G42" s="446" t="e">
        <f t="shared" si="31"/>
        <v>#DIV/0!</v>
      </c>
      <c r="H42" s="441">
        <f>('January Budget'!H44+'February Budget'!H44+'March Budget'!H44+'April Budget'!H44+'May Budget'!H44+'June Budget'!H44+'July Budget'!H44+'August Budget'!H44+'September Budget'!H44+'October Budget'!H44+'November Budget'!H44+'December Budget'!H44)</f>
        <v>0</v>
      </c>
      <c r="I42" s="446" t="e">
        <f t="shared" si="31"/>
        <v>#DIV/0!</v>
      </c>
      <c r="J42" s="441">
        <f>('January Budget'!J44+'February Budget'!J44+'March Budget'!J44+'April Budget'!J44+'May Budget'!J44+'June Budget'!J44+'July Budget'!J44+'August Budget'!J44+'September Budget'!J44+'October Budget'!J44+'November Budget'!J44+'December Budget'!J44)</f>
        <v>0</v>
      </c>
      <c r="K42" s="446" t="e">
        <f t="shared" si="32"/>
        <v>#DIV/0!</v>
      </c>
      <c r="L42" s="441">
        <f>('January Budget'!L44+'February Budget'!L44+'March Budget'!L44+'April Budget'!L44+'May Budget'!L44+'June Budget'!L44+'July Budget'!L44+'August Budget'!L44+'September Budget'!L44+'October Budget'!L44+'November Budget'!L44+'December Budget'!L44)</f>
        <v>0</v>
      </c>
      <c r="M42" s="446" t="e">
        <f t="shared" si="33"/>
        <v>#DIV/0!</v>
      </c>
      <c r="N42" s="441">
        <f>('January Budget'!N44+'February Budget'!N44+'March Budget'!N44+'April Budget'!N44+'May Budget'!N44+'June Budget'!N44+'July Budget'!N44+'August Budget'!N44+'September Budget'!N44+'October Budget'!N44+'November Budget'!N44+'December Budget'!N44)</f>
        <v>0</v>
      </c>
      <c r="O42" s="446" t="e">
        <f t="shared" si="34"/>
        <v>#DIV/0!</v>
      </c>
      <c r="P42" s="441">
        <f>('January Budget'!P44+'February Budget'!P44+'March Budget'!P44+'April Budget'!P44+'May Budget'!P44+'June Budget'!P44+'July Budget'!P44+'August Budget'!P44+'September Budget'!P44+'October Budget'!P44+'November Budget'!P44+'December Budget'!P44)</f>
        <v>0</v>
      </c>
      <c r="Q42" s="446" t="e">
        <f t="shared" si="35"/>
        <v>#DIV/0!</v>
      </c>
      <c r="R42" s="441">
        <f>('January Budget'!R44+'February Budget'!R44+'March Budget'!R44+'April Budget'!R44+'May Budget'!R44+'June Budget'!R44+'July Budget'!R44+'August Budget'!R44+'September Budget'!R44+'October Budget'!R44+'November Budget'!R44+'December Budget'!R44)</f>
        <v>0</v>
      </c>
      <c r="S42" s="446" t="e">
        <f t="shared" si="36"/>
        <v>#DIV/0!</v>
      </c>
      <c r="T42" s="441">
        <f>('January Budget'!T44+'February Budget'!T44+'March Budget'!T44+'April Budget'!T44+'May Budget'!T44+'June Budget'!T44+'July Budget'!T44+'August Budget'!T44+'September Budget'!T44+'October Budget'!T44+'November Budget'!T44+'December Budget'!T44)</f>
        <v>0</v>
      </c>
      <c r="U42" s="446" t="e">
        <f t="shared" si="37"/>
        <v>#DIV/0!</v>
      </c>
      <c r="V42" s="441">
        <f>('January Budget'!V44+'February Budget'!V44+'March Budget'!V44+'April Budget'!V44+'May Budget'!V44+'June Budget'!V44+'July Budget'!V44+'August Budget'!V44+'September Budget'!V44+'October Budget'!V44+'November Budget'!V44+'December Budget'!V44)</f>
        <v>0</v>
      </c>
      <c r="W42" s="446" t="e">
        <f t="shared" si="38"/>
        <v>#DIV/0!</v>
      </c>
      <c r="X42" s="441">
        <f>('January Budget'!X44+'February Budget'!X44+'March Budget'!X44+'April Budget'!X44+'May Budget'!X44+'June Budget'!X44+'July Budget'!X44+'August Budget'!X44+'September Budget'!X44+'October Budget'!X44+'November Budget'!X44+'December Budget'!X44)</f>
        <v>0</v>
      </c>
      <c r="Y42" s="446" t="e">
        <f t="shared" si="39"/>
        <v>#DIV/0!</v>
      </c>
      <c r="Z42" s="441">
        <f>('January Budget'!Z44+'February Budget'!Z44+'March Budget'!Z44+'April Budget'!Z44+'May Budget'!Z44+'June Budget'!Z44+'July Budget'!Z44+'August Budget'!Z44+'September Budget'!Z44+'October Budget'!Z44+'November Budget'!Z44+'December Budget'!Z44)</f>
        <v>0</v>
      </c>
      <c r="AA42" s="446" t="e">
        <f t="shared" si="40"/>
        <v>#DIV/0!</v>
      </c>
      <c r="AB42" s="441">
        <f>('January Budget'!AB44+'February Budget'!AB44+'March Budget'!AB44+'April Budget'!AB44+'May Budget'!AB44+'June Budget'!AB44+'July Budget'!AB44+'August Budget'!AB44+'September Budget'!AB44+'October Budget'!AB44+'November Budget'!AB44+'December Budget'!AB44)</f>
        <v>0</v>
      </c>
      <c r="AC42" s="446" t="e">
        <f t="shared" si="41"/>
        <v>#DIV/0!</v>
      </c>
      <c r="AD42" s="441">
        <f>('January Budget'!AD44+'February Budget'!AD44+'March Budget'!AD44+'April Budget'!AD44+'May Budget'!AD44+'June Budget'!AD44+'July Budget'!AD44+'August Budget'!AD44+'September Budget'!AD44+'October Budget'!AD44+'November Budget'!AD44+'December Budget'!AD44)</f>
        <v>0</v>
      </c>
      <c r="AE42" s="448" t="e">
        <f t="shared" si="42"/>
        <v>#DIV/0!</v>
      </c>
    </row>
    <row r="43" spans="2:31">
      <c r="B43" s="307" t="s">
        <v>381</v>
      </c>
      <c r="C43" s="371" t="s">
        <v>256</v>
      </c>
      <c r="D43" s="443">
        <f t="shared" si="29"/>
        <v>0</v>
      </c>
      <c r="E43" s="444" t="e">
        <f t="shared" si="30"/>
        <v>#DIV/0!</v>
      </c>
      <c r="F43" s="441">
        <f>('January Budget'!F45+'February Budget'!F45+'March Budget'!F45+'April Budget'!F45+'May Budget'!F45+'June Budget'!F45+'July Budget'!F45+'August Budget'!F45+'September Budget'!F45+'October Budget'!F45+'November Budget'!F45+'December Budget'!F45)</f>
        <v>0</v>
      </c>
      <c r="G43" s="446" t="e">
        <f t="shared" si="31"/>
        <v>#DIV/0!</v>
      </c>
      <c r="H43" s="441">
        <f>('January Budget'!H45+'February Budget'!H45+'March Budget'!H45+'April Budget'!H45+'May Budget'!H45+'June Budget'!H45+'July Budget'!H45+'August Budget'!H45+'September Budget'!H45+'October Budget'!H45+'November Budget'!H45+'December Budget'!H45)</f>
        <v>0</v>
      </c>
      <c r="I43" s="446" t="e">
        <f t="shared" si="31"/>
        <v>#DIV/0!</v>
      </c>
      <c r="J43" s="441">
        <f>('January Budget'!J45+'February Budget'!J45+'March Budget'!J45+'April Budget'!J45+'May Budget'!J45+'June Budget'!J45+'July Budget'!J45+'August Budget'!J45+'September Budget'!J45+'October Budget'!J45+'November Budget'!J45+'December Budget'!J45)</f>
        <v>0</v>
      </c>
      <c r="K43" s="446" t="e">
        <f t="shared" si="32"/>
        <v>#DIV/0!</v>
      </c>
      <c r="L43" s="441">
        <f>('January Budget'!L45+'February Budget'!L45+'March Budget'!L45+'April Budget'!L45+'May Budget'!L45+'June Budget'!L45+'July Budget'!L45+'August Budget'!L45+'September Budget'!L45+'October Budget'!L45+'November Budget'!L45+'December Budget'!L45)</f>
        <v>0</v>
      </c>
      <c r="M43" s="446" t="e">
        <f t="shared" si="33"/>
        <v>#DIV/0!</v>
      </c>
      <c r="N43" s="441">
        <f>('January Budget'!N45+'February Budget'!N45+'March Budget'!N45+'April Budget'!N45+'May Budget'!N45+'June Budget'!N45+'July Budget'!N45+'August Budget'!N45+'September Budget'!N45+'October Budget'!N45+'November Budget'!N45+'December Budget'!N45)</f>
        <v>0</v>
      </c>
      <c r="O43" s="446" t="e">
        <f t="shared" si="34"/>
        <v>#DIV/0!</v>
      </c>
      <c r="P43" s="441">
        <f>('January Budget'!P45+'February Budget'!P45+'March Budget'!P45+'April Budget'!P45+'May Budget'!P45+'June Budget'!P45+'July Budget'!P45+'August Budget'!P45+'September Budget'!P45+'October Budget'!P45+'November Budget'!P45+'December Budget'!P45)</f>
        <v>0</v>
      </c>
      <c r="Q43" s="446" t="e">
        <f t="shared" si="35"/>
        <v>#DIV/0!</v>
      </c>
      <c r="R43" s="441">
        <f>('January Budget'!R45+'February Budget'!R45+'March Budget'!R45+'April Budget'!R45+'May Budget'!R45+'June Budget'!R45+'July Budget'!R45+'August Budget'!R45+'September Budget'!R45+'October Budget'!R45+'November Budget'!R45+'December Budget'!R45)</f>
        <v>0</v>
      </c>
      <c r="S43" s="446" t="e">
        <f t="shared" si="36"/>
        <v>#DIV/0!</v>
      </c>
      <c r="T43" s="441">
        <f>('January Budget'!T45+'February Budget'!T45+'March Budget'!T45+'April Budget'!T45+'May Budget'!T45+'June Budget'!T45+'July Budget'!T45+'August Budget'!T45+'September Budget'!T45+'October Budget'!T45+'November Budget'!T45+'December Budget'!T45)</f>
        <v>0</v>
      </c>
      <c r="U43" s="446" t="e">
        <f t="shared" si="37"/>
        <v>#DIV/0!</v>
      </c>
      <c r="V43" s="441">
        <f>('January Budget'!V45+'February Budget'!V45+'March Budget'!V45+'April Budget'!V45+'May Budget'!V45+'June Budget'!V45+'July Budget'!V45+'August Budget'!V45+'September Budget'!V45+'October Budget'!V45+'November Budget'!V45+'December Budget'!V45)</f>
        <v>0</v>
      </c>
      <c r="W43" s="446" t="e">
        <f t="shared" si="38"/>
        <v>#DIV/0!</v>
      </c>
      <c r="X43" s="441">
        <f>('January Budget'!X45+'February Budget'!X45+'March Budget'!X45+'April Budget'!X45+'May Budget'!X45+'June Budget'!X45+'July Budget'!X45+'August Budget'!X45+'September Budget'!X45+'October Budget'!X45+'November Budget'!X45+'December Budget'!X45)</f>
        <v>0</v>
      </c>
      <c r="Y43" s="446" t="e">
        <f t="shared" si="39"/>
        <v>#DIV/0!</v>
      </c>
      <c r="Z43" s="441">
        <f>('January Budget'!Z45+'February Budget'!Z45+'March Budget'!Z45+'April Budget'!Z45+'May Budget'!Z45+'June Budget'!Z45+'July Budget'!Z45+'August Budget'!Z45+'September Budget'!Z45+'October Budget'!Z45+'November Budget'!Z45+'December Budget'!Z45)</f>
        <v>0</v>
      </c>
      <c r="AA43" s="446" t="e">
        <f t="shared" si="40"/>
        <v>#DIV/0!</v>
      </c>
      <c r="AB43" s="441">
        <f>('January Budget'!AB45+'February Budget'!AB45+'March Budget'!AB45+'April Budget'!AB45+'May Budget'!AB45+'June Budget'!AB45+'July Budget'!AB45+'August Budget'!AB45+'September Budget'!AB45+'October Budget'!AB45+'November Budget'!AB45+'December Budget'!AB45)</f>
        <v>0</v>
      </c>
      <c r="AC43" s="446" t="e">
        <f t="shared" si="41"/>
        <v>#DIV/0!</v>
      </c>
      <c r="AD43" s="441">
        <f>('January Budget'!AD45+'February Budget'!AD45+'March Budget'!AD45+'April Budget'!AD45+'May Budget'!AD45+'June Budget'!AD45+'July Budget'!AD45+'August Budget'!AD45+'September Budget'!AD45+'October Budget'!AD45+'November Budget'!AD45+'December Budget'!AD45)</f>
        <v>0</v>
      </c>
      <c r="AE43" s="448" t="e">
        <f t="shared" si="42"/>
        <v>#DIV/0!</v>
      </c>
    </row>
    <row r="44" spans="2:31">
      <c r="B44" s="307" t="s">
        <v>382</v>
      </c>
      <c r="C44" s="371" t="s">
        <v>257</v>
      </c>
      <c r="D44" s="443">
        <f t="shared" si="29"/>
        <v>0</v>
      </c>
      <c r="E44" s="444" t="e">
        <f t="shared" si="30"/>
        <v>#DIV/0!</v>
      </c>
      <c r="F44" s="441">
        <f>('January Budget'!F46+'February Budget'!F46+'March Budget'!F46+'April Budget'!F46+'May Budget'!F46+'June Budget'!F46+'July Budget'!F46+'August Budget'!F46+'September Budget'!F46+'October Budget'!F46+'November Budget'!F46+'December Budget'!F46)</f>
        <v>0</v>
      </c>
      <c r="G44" s="446" t="e">
        <f t="shared" si="31"/>
        <v>#DIV/0!</v>
      </c>
      <c r="H44" s="441">
        <f>('January Budget'!H46+'February Budget'!H46+'March Budget'!H46+'April Budget'!H46+'May Budget'!H46+'June Budget'!H46+'July Budget'!H46+'August Budget'!H46+'September Budget'!H46+'October Budget'!H46+'November Budget'!H46+'December Budget'!H46)</f>
        <v>0</v>
      </c>
      <c r="I44" s="446" t="e">
        <f t="shared" si="31"/>
        <v>#DIV/0!</v>
      </c>
      <c r="J44" s="441">
        <f>('January Budget'!J46+'February Budget'!J46+'March Budget'!J46+'April Budget'!J46+'May Budget'!J46+'June Budget'!J46+'July Budget'!J46+'August Budget'!J46+'September Budget'!J46+'October Budget'!J46+'November Budget'!J46+'December Budget'!J46)</f>
        <v>0</v>
      </c>
      <c r="K44" s="446" t="e">
        <f t="shared" si="32"/>
        <v>#DIV/0!</v>
      </c>
      <c r="L44" s="441">
        <f>('January Budget'!L46+'February Budget'!L46+'March Budget'!L46+'April Budget'!L46+'May Budget'!L46+'June Budget'!L46+'July Budget'!L46+'August Budget'!L46+'September Budget'!L46+'October Budget'!L46+'November Budget'!L46+'December Budget'!L46)</f>
        <v>0</v>
      </c>
      <c r="M44" s="446" t="e">
        <f t="shared" si="33"/>
        <v>#DIV/0!</v>
      </c>
      <c r="N44" s="441">
        <f>('January Budget'!N46+'February Budget'!N46+'March Budget'!N46+'April Budget'!N46+'May Budget'!N46+'June Budget'!N46+'July Budget'!N46+'August Budget'!N46+'September Budget'!N46+'October Budget'!N46+'November Budget'!N46+'December Budget'!N46)</f>
        <v>0</v>
      </c>
      <c r="O44" s="446" t="e">
        <f t="shared" si="34"/>
        <v>#DIV/0!</v>
      </c>
      <c r="P44" s="441">
        <f>('January Budget'!P46+'February Budget'!P46+'March Budget'!P46+'April Budget'!P46+'May Budget'!P46+'June Budget'!P46+'July Budget'!P46+'August Budget'!P46+'September Budget'!P46+'October Budget'!P46+'November Budget'!P46+'December Budget'!P46)</f>
        <v>0</v>
      </c>
      <c r="Q44" s="446" t="e">
        <f t="shared" si="35"/>
        <v>#DIV/0!</v>
      </c>
      <c r="R44" s="441">
        <f>('January Budget'!R46+'February Budget'!R46+'March Budget'!R46+'April Budget'!R46+'May Budget'!R46+'June Budget'!R46+'July Budget'!R46+'August Budget'!R46+'September Budget'!R46+'October Budget'!R46+'November Budget'!R46+'December Budget'!R46)</f>
        <v>0</v>
      </c>
      <c r="S44" s="446" t="e">
        <f t="shared" si="36"/>
        <v>#DIV/0!</v>
      </c>
      <c r="T44" s="441">
        <f>('January Budget'!T46+'February Budget'!T46+'March Budget'!T46+'April Budget'!T46+'May Budget'!T46+'June Budget'!T46+'July Budget'!T46+'August Budget'!T46+'September Budget'!T46+'October Budget'!T46+'November Budget'!T46+'December Budget'!T46)</f>
        <v>0</v>
      </c>
      <c r="U44" s="446" t="e">
        <f t="shared" si="37"/>
        <v>#DIV/0!</v>
      </c>
      <c r="V44" s="441">
        <f>('January Budget'!V46+'February Budget'!V46+'March Budget'!V46+'April Budget'!V46+'May Budget'!V46+'June Budget'!V46+'July Budget'!V46+'August Budget'!V46+'September Budget'!V46+'October Budget'!V46+'November Budget'!V46+'December Budget'!V46)</f>
        <v>0</v>
      </c>
      <c r="W44" s="446" t="e">
        <f t="shared" si="38"/>
        <v>#DIV/0!</v>
      </c>
      <c r="X44" s="441">
        <f>('January Budget'!X46+'February Budget'!X46+'March Budget'!X46+'April Budget'!X46+'May Budget'!X46+'June Budget'!X46+'July Budget'!X46+'August Budget'!X46+'September Budget'!X46+'October Budget'!X46+'November Budget'!X46+'December Budget'!X46)</f>
        <v>0</v>
      </c>
      <c r="Y44" s="446" t="e">
        <f t="shared" si="39"/>
        <v>#DIV/0!</v>
      </c>
      <c r="Z44" s="441">
        <f>('January Budget'!Z46+'February Budget'!Z46+'March Budget'!Z46+'April Budget'!Z46+'May Budget'!Z46+'June Budget'!Z46+'July Budget'!Z46+'August Budget'!Z46+'September Budget'!Z46+'October Budget'!Z46+'November Budget'!Z46+'December Budget'!Z46)</f>
        <v>0</v>
      </c>
      <c r="AA44" s="446" t="e">
        <f t="shared" si="40"/>
        <v>#DIV/0!</v>
      </c>
      <c r="AB44" s="441">
        <f>('January Budget'!AB46+'February Budget'!AB46+'March Budget'!AB46+'April Budget'!AB46+'May Budget'!AB46+'June Budget'!AB46+'July Budget'!AB46+'August Budget'!AB46+'September Budget'!AB46+'October Budget'!AB46+'November Budget'!AB46+'December Budget'!AB46)</f>
        <v>0</v>
      </c>
      <c r="AC44" s="446" t="e">
        <f t="shared" si="41"/>
        <v>#DIV/0!</v>
      </c>
      <c r="AD44" s="441">
        <f>('January Budget'!AD46+'February Budget'!AD46+'March Budget'!AD46+'April Budget'!AD46+'May Budget'!AD46+'June Budget'!AD46+'July Budget'!AD46+'August Budget'!AD46+'September Budget'!AD46+'October Budget'!AD46+'November Budget'!AD46+'December Budget'!AD46)</f>
        <v>0</v>
      </c>
      <c r="AE44" s="448" t="e">
        <f t="shared" si="42"/>
        <v>#DIV/0!</v>
      </c>
    </row>
    <row r="45" spans="2:31">
      <c r="B45" s="307" t="s">
        <v>382</v>
      </c>
      <c r="C45" s="371" t="s">
        <v>258</v>
      </c>
      <c r="D45" s="443">
        <f t="shared" si="29"/>
        <v>0</v>
      </c>
      <c r="E45" s="444" t="e">
        <f t="shared" si="30"/>
        <v>#DIV/0!</v>
      </c>
      <c r="F45" s="441">
        <f>('January Budget'!F47+'February Budget'!F47+'March Budget'!F47+'April Budget'!F47+'May Budget'!F47+'June Budget'!F47+'July Budget'!F47+'August Budget'!F47+'September Budget'!F47+'October Budget'!F47+'November Budget'!F47+'December Budget'!F47)</f>
        <v>0</v>
      </c>
      <c r="G45" s="446" t="e">
        <f t="shared" si="31"/>
        <v>#DIV/0!</v>
      </c>
      <c r="H45" s="441">
        <f>('January Budget'!H47+'February Budget'!H47+'March Budget'!H47+'April Budget'!H47+'May Budget'!H47+'June Budget'!H47+'July Budget'!H47+'August Budget'!H47+'September Budget'!H47+'October Budget'!H47+'November Budget'!H47+'December Budget'!H47)</f>
        <v>0</v>
      </c>
      <c r="I45" s="446" t="e">
        <f t="shared" si="31"/>
        <v>#DIV/0!</v>
      </c>
      <c r="J45" s="441">
        <f>('January Budget'!J47+'February Budget'!J47+'March Budget'!J47+'April Budget'!J47+'May Budget'!J47+'June Budget'!J47+'July Budget'!J47+'August Budget'!J47+'September Budget'!J47+'October Budget'!J47+'November Budget'!J47+'December Budget'!J47)</f>
        <v>0</v>
      </c>
      <c r="K45" s="446" t="e">
        <f t="shared" si="32"/>
        <v>#DIV/0!</v>
      </c>
      <c r="L45" s="441">
        <f>('January Budget'!L47+'February Budget'!L47+'March Budget'!L47+'April Budget'!L47+'May Budget'!L47+'June Budget'!L47+'July Budget'!L47+'August Budget'!L47+'September Budget'!L47+'October Budget'!L47+'November Budget'!L47+'December Budget'!L47)</f>
        <v>0</v>
      </c>
      <c r="M45" s="446" t="e">
        <f t="shared" si="33"/>
        <v>#DIV/0!</v>
      </c>
      <c r="N45" s="441">
        <f>('January Budget'!N47+'February Budget'!N47+'March Budget'!N47+'April Budget'!N47+'May Budget'!N47+'June Budget'!N47+'July Budget'!N47+'August Budget'!N47+'September Budget'!N47+'October Budget'!N47+'November Budget'!N47+'December Budget'!N47)</f>
        <v>0</v>
      </c>
      <c r="O45" s="446" t="e">
        <f t="shared" si="34"/>
        <v>#DIV/0!</v>
      </c>
      <c r="P45" s="441">
        <f>('January Budget'!P47+'February Budget'!P47+'March Budget'!P47+'April Budget'!P47+'May Budget'!P47+'June Budget'!P47+'July Budget'!P47+'August Budget'!P47+'September Budget'!P47+'October Budget'!P47+'November Budget'!P47+'December Budget'!P47)</f>
        <v>0</v>
      </c>
      <c r="Q45" s="446" t="e">
        <f t="shared" si="35"/>
        <v>#DIV/0!</v>
      </c>
      <c r="R45" s="441">
        <f>('January Budget'!R47+'February Budget'!R47+'March Budget'!R47+'April Budget'!R47+'May Budget'!R47+'June Budget'!R47+'July Budget'!R47+'August Budget'!R47+'September Budget'!R47+'October Budget'!R47+'November Budget'!R47+'December Budget'!R47)</f>
        <v>0</v>
      </c>
      <c r="S45" s="446" t="e">
        <f t="shared" si="36"/>
        <v>#DIV/0!</v>
      </c>
      <c r="T45" s="441">
        <f>('January Budget'!T47+'February Budget'!T47+'March Budget'!T47+'April Budget'!T47+'May Budget'!T47+'June Budget'!T47+'July Budget'!T47+'August Budget'!T47+'September Budget'!T47+'October Budget'!T47+'November Budget'!T47+'December Budget'!T47)</f>
        <v>0</v>
      </c>
      <c r="U45" s="446" t="e">
        <f t="shared" si="37"/>
        <v>#DIV/0!</v>
      </c>
      <c r="V45" s="441">
        <f>('January Budget'!V47+'February Budget'!V47+'March Budget'!V47+'April Budget'!V47+'May Budget'!V47+'June Budget'!V47+'July Budget'!V47+'August Budget'!V47+'September Budget'!V47+'October Budget'!V47+'November Budget'!V47+'December Budget'!V47)</f>
        <v>0</v>
      </c>
      <c r="W45" s="446" t="e">
        <f t="shared" si="38"/>
        <v>#DIV/0!</v>
      </c>
      <c r="X45" s="441">
        <f>('January Budget'!X47+'February Budget'!X47+'March Budget'!X47+'April Budget'!X47+'May Budget'!X47+'June Budget'!X47+'July Budget'!X47+'August Budget'!X47+'September Budget'!X47+'October Budget'!X47+'November Budget'!X47+'December Budget'!X47)</f>
        <v>0</v>
      </c>
      <c r="Y45" s="446" t="e">
        <f t="shared" si="39"/>
        <v>#DIV/0!</v>
      </c>
      <c r="Z45" s="441">
        <f>('January Budget'!Z47+'February Budget'!Z47+'March Budget'!Z47+'April Budget'!Z47+'May Budget'!Z47+'June Budget'!Z47+'July Budget'!Z47+'August Budget'!Z47+'September Budget'!Z47+'October Budget'!Z47+'November Budget'!Z47+'December Budget'!Z47)</f>
        <v>0</v>
      </c>
      <c r="AA45" s="446" t="e">
        <f t="shared" si="40"/>
        <v>#DIV/0!</v>
      </c>
      <c r="AB45" s="441">
        <f>('January Budget'!AB47+'February Budget'!AB47+'March Budget'!AB47+'April Budget'!AB47+'May Budget'!AB47+'June Budget'!AB47+'July Budget'!AB47+'August Budget'!AB47+'September Budget'!AB47+'October Budget'!AB47+'November Budget'!AB47+'December Budget'!AB47)</f>
        <v>0</v>
      </c>
      <c r="AC45" s="446" t="e">
        <f t="shared" si="41"/>
        <v>#DIV/0!</v>
      </c>
      <c r="AD45" s="441">
        <f>('January Budget'!AD47+'February Budget'!AD47+'March Budget'!AD47+'April Budget'!AD47+'May Budget'!AD47+'June Budget'!AD47+'July Budget'!AD47+'August Budget'!AD47+'September Budget'!AD47+'October Budget'!AD47+'November Budget'!AD47+'December Budget'!AD47)</f>
        <v>0</v>
      </c>
      <c r="AE45" s="448" t="e">
        <f t="shared" si="42"/>
        <v>#DIV/0!</v>
      </c>
    </row>
    <row r="46" spans="2:31">
      <c r="B46" s="307" t="s">
        <v>381</v>
      </c>
      <c r="C46" s="371" t="s">
        <v>259</v>
      </c>
      <c r="D46" s="443">
        <f t="shared" si="29"/>
        <v>0</v>
      </c>
      <c r="E46" s="444" t="e">
        <f t="shared" si="30"/>
        <v>#DIV/0!</v>
      </c>
      <c r="F46" s="441">
        <f>('January Budget'!F48+'February Budget'!F48+'March Budget'!F48+'April Budget'!F48+'May Budget'!F48+'June Budget'!F48+'July Budget'!F48+'August Budget'!F48+'September Budget'!F48+'October Budget'!F48+'November Budget'!F48+'December Budget'!F48)</f>
        <v>0</v>
      </c>
      <c r="G46" s="446" t="e">
        <f t="shared" si="31"/>
        <v>#DIV/0!</v>
      </c>
      <c r="H46" s="441">
        <f>('January Budget'!H48+'February Budget'!H48+'March Budget'!H48+'April Budget'!H48+'May Budget'!H48+'June Budget'!H48+'July Budget'!H48+'August Budget'!H48+'September Budget'!H48+'October Budget'!H48+'November Budget'!H48+'December Budget'!H48)</f>
        <v>0</v>
      </c>
      <c r="I46" s="446" t="e">
        <f t="shared" si="31"/>
        <v>#DIV/0!</v>
      </c>
      <c r="J46" s="441">
        <f>('January Budget'!J48+'February Budget'!J48+'March Budget'!J48+'April Budget'!J48+'May Budget'!J48+'June Budget'!J48+'July Budget'!J48+'August Budget'!J48+'September Budget'!J48+'October Budget'!J48+'November Budget'!J48+'December Budget'!J48)</f>
        <v>0</v>
      </c>
      <c r="K46" s="446" t="e">
        <f t="shared" si="32"/>
        <v>#DIV/0!</v>
      </c>
      <c r="L46" s="441">
        <f>('January Budget'!L48+'February Budget'!L48+'March Budget'!L48+'April Budget'!L48+'May Budget'!L48+'June Budget'!L48+'July Budget'!L48+'August Budget'!L48+'September Budget'!L48+'October Budget'!L48+'November Budget'!L48+'December Budget'!L48)</f>
        <v>0</v>
      </c>
      <c r="M46" s="446" t="e">
        <f t="shared" si="33"/>
        <v>#DIV/0!</v>
      </c>
      <c r="N46" s="441">
        <f>('January Budget'!N48+'February Budget'!N48+'March Budget'!N48+'April Budget'!N48+'May Budget'!N48+'June Budget'!N48+'July Budget'!N48+'August Budget'!N48+'September Budget'!N48+'October Budget'!N48+'November Budget'!N48+'December Budget'!N48)</f>
        <v>0</v>
      </c>
      <c r="O46" s="446" t="e">
        <f t="shared" si="34"/>
        <v>#DIV/0!</v>
      </c>
      <c r="P46" s="441">
        <f>('January Budget'!P48+'February Budget'!P48+'March Budget'!P48+'April Budget'!P48+'May Budget'!P48+'June Budget'!P48+'July Budget'!P48+'August Budget'!P48+'September Budget'!P48+'October Budget'!P48+'November Budget'!P48+'December Budget'!P48)</f>
        <v>0</v>
      </c>
      <c r="Q46" s="446" t="e">
        <f t="shared" si="35"/>
        <v>#DIV/0!</v>
      </c>
      <c r="R46" s="441">
        <f>('January Budget'!R48+'February Budget'!R48+'March Budget'!R48+'April Budget'!R48+'May Budget'!R48+'June Budget'!R48+'July Budget'!R48+'August Budget'!R48+'September Budget'!R48+'October Budget'!R48+'November Budget'!R48+'December Budget'!R48)</f>
        <v>0</v>
      </c>
      <c r="S46" s="446" t="e">
        <f t="shared" si="36"/>
        <v>#DIV/0!</v>
      </c>
      <c r="T46" s="441">
        <f>('January Budget'!T48+'February Budget'!T48+'March Budget'!T48+'April Budget'!T48+'May Budget'!T48+'June Budget'!T48+'July Budget'!T48+'August Budget'!T48+'September Budget'!T48+'October Budget'!T48+'November Budget'!T48+'December Budget'!T48)</f>
        <v>0</v>
      </c>
      <c r="U46" s="446" t="e">
        <f t="shared" si="37"/>
        <v>#DIV/0!</v>
      </c>
      <c r="V46" s="441">
        <f>('January Budget'!V48+'February Budget'!V48+'March Budget'!V48+'April Budget'!V48+'May Budget'!V48+'June Budget'!V48+'July Budget'!V48+'August Budget'!V48+'September Budget'!V48+'October Budget'!V48+'November Budget'!V48+'December Budget'!V48)</f>
        <v>0</v>
      </c>
      <c r="W46" s="446" t="e">
        <f t="shared" si="38"/>
        <v>#DIV/0!</v>
      </c>
      <c r="X46" s="441">
        <f>('January Budget'!X48+'February Budget'!X48+'March Budget'!X48+'April Budget'!X48+'May Budget'!X48+'June Budget'!X48+'July Budget'!X48+'August Budget'!X48+'September Budget'!X48+'October Budget'!X48+'November Budget'!X48+'December Budget'!X48)</f>
        <v>0</v>
      </c>
      <c r="Y46" s="446" t="e">
        <f t="shared" si="39"/>
        <v>#DIV/0!</v>
      </c>
      <c r="Z46" s="441">
        <f>('January Budget'!Z48+'February Budget'!Z48+'March Budget'!Z48+'April Budget'!Z48+'May Budget'!Z48+'June Budget'!Z48+'July Budget'!Z48+'August Budget'!Z48+'September Budget'!Z48+'October Budget'!Z48+'November Budget'!Z48+'December Budget'!Z48)</f>
        <v>0</v>
      </c>
      <c r="AA46" s="446" t="e">
        <f t="shared" si="40"/>
        <v>#DIV/0!</v>
      </c>
      <c r="AB46" s="441">
        <f>('January Budget'!AB48+'February Budget'!AB48+'March Budget'!AB48+'April Budget'!AB48+'May Budget'!AB48+'June Budget'!AB48+'July Budget'!AB48+'August Budget'!AB48+'September Budget'!AB48+'October Budget'!AB48+'November Budget'!AB48+'December Budget'!AB48)</f>
        <v>0</v>
      </c>
      <c r="AC46" s="446" t="e">
        <f t="shared" si="41"/>
        <v>#DIV/0!</v>
      </c>
      <c r="AD46" s="441">
        <f>('January Budget'!AD48+'February Budget'!AD48+'March Budget'!AD48+'April Budget'!AD48+'May Budget'!AD48+'June Budget'!AD48+'July Budget'!AD48+'August Budget'!AD48+'September Budget'!AD48+'October Budget'!AD48+'November Budget'!AD48+'December Budget'!AD48)</f>
        <v>0</v>
      </c>
      <c r="AE46" s="448" t="e">
        <f t="shared" si="42"/>
        <v>#DIV/0!</v>
      </c>
    </row>
    <row r="47" spans="2:31">
      <c r="B47" s="307" t="s">
        <v>381</v>
      </c>
      <c r="C47" s="371" t="s">
        <v>260</v>
      </c>
      <c r="D47" s="443">
        <f t="shared" si="29"/>
        <v>0</v>
      </c>
      <c r="E47" s="444" t="e">
        <f t="shared" si="30"/>
        <v>#DIV/0!</v>
      </c>
      <c r="F47" s="441">
        <f>('January Budget'!F49+'February Budget'!F49+'March Budget'!F49+'April Budget'!F49+'May Budget'!F49+'June Budget'!F49+'July Budget'!F49+'August Budget'!F49+'September Budget'!F49+'October Budget'!F49+'November Budget'!F49+'December Budget'!F49)</f>
        <v>0</v>
      </c>
      <c r="G47" s="446" t="e">
        <f t="shared" si="31"/>
        <v>#DIV/0!</v>
      </c>
      <c r="H47" s="441">
        <f>('January Budget'!H49+'February Budget'!H49+'March Budget'!H49+'April Budget'!H49+'May Budget'!H49+'June Budget'!H49+'July Budget'!H49+'August Budget'!H49+'September Budget'!H49+'October Budget'!H49+'November Budget'!H49+'December Budget'!H49)</f>
        <v>0</v>
      </c>
      <c r="I47" s="446" t="e">
        <f t="shared" si="31"/>
        <v>#DIV/0!</v>
      </c>
      <c r="J47" s="441">
        <f>('January Budget'!J49+'February Budget'!J49+'March Budget'!J49+'April Budget'!J49+'May Budget'!J49+'June Budget'!J49+'July Budget'!J49+'August Budget'!J49+'September Budget'!J49+'October Budget'!J49+'November Budget'!J49+'December Budget'!J49)</f>
        <v>0</v>
      </c>
      <c r="K47" s="446" t="e">
        <f t="shared" si="32"/>
        <v>#DIV/0!</v>
      </c>
      <c r="L47" s="441">
        <f>('January Budget'!L49+'February Budget'!L49+'March Budget'!L49+'April Budget'!L49+'May Budget'!L49+'June Budget'!L49+'July Budget'!L49+'August Budget'!L49+'September Budget'!L49+'October Budget'!L49+'November Budget'!L49+'December Budget'!L49)</f>
        <v>0</v>
      </c>
      <c r="M47" s="446" t="e">
        <f t="shared" si="33"/>
        <v>#DIV/0!</v>
      </c>
      <c r="N47" s="441">
        <f>('January Budget'!N49+'February Budget'!N49+'March Budget'!N49+'April Budget'!N49+'May Budget'!N49+'June Budget'!N49+'July Budget'!N49+'August Budget'!N49+'September Budget'!N49+'October Budget'!N49+'November Budget'!N49+'December Budget'!N49)</f>
        <v>0</v>
      </c>
      <c r="O47" s="446" t="e">
        <f t="shared" si="34"/>
        <v>#DIV/0!</v>
      </c>
      <c r="P47" s="441">
        <f>('January Budget'!P49+'February Budget'!P49+'March Budget'!P49+'April Budget'!P49+'May Budget'!P49+'June Budget'!P49+'July Budget'!P49+'August Budget'!P49+'September Budget'!P49+'October Budget'!P49+'November Budget'!P49+'December Budget'!P49)</f>
        <v>0</v>
      </c>
      <c r="Q47" s="446" t="e">
        <f t="shared" si="35"/>
        <v>#DIV/0!</v>
      </c>
      <c r="R47" s="441">
        <f>('January Budget'!R49+'February Budget'!R49+'March Budget'!R49+'April Budget'!R49+'May Budget'!R49+'June Budget'!R49+'July Budget'!R49+'August Budget'!R49+'September Budget'!R49+'October Budget'!R49+'November Budget'!R49+'December Budget'!R49)</f>
        <v>0</v>
      </c>
      <c r="S47" s="446" t="e">
        <f t="shared" si="36"/>
        <v>#DIV/0!</v>
      </c>
      <c r="T47" s="441">
        <f>('January Budget'!T49+'February Budget'!T49+'March Budget'!T49+'April Budget'!T49+'May Budget'!T49+'June Budget'!T49+'July Budget'!T49+'August Budget'!T49+'September Budget'!T49+'October Budget'!T49+'November Budget'!T49+'December Budget'!T49)</f>
        <v>0</v>
      </c>
      <c r="U47" s="446" t="e">
        <f t="shared" si="37"/>
        <v>#DIV/0!</v>
      </c>
      <c r="V47" s="441">
        <f>('January Budget'!V49+'February Budget'!V49+'March Budget'!V49+'April Budget'!V49+'May Budget'!V49+'June Budget'!V49+'July Budget'!V49+'August Budget'!V49+'September Budget'!V49+'October Budget'!V49+'November Budget'!V49+'December Budget'!V49)</f>
        <v>0</v>
      </c>
      <c r="W47" s="446" t="e">
        <f t="shared" si="38"/>
        <v>#DIV/0!</v>
      </c>
      <c r="X47" s="441">
        <f>('January Budget'!X49+'February Budget'!X49+'March Budget'!X49+'April Budget'!X49+'May Budget'!X49+'June Budget'!X49+'July Budget'!X49+'August Budget'!X49+'September Budget'!X49+'October Budget'!X49+'November Budget'!X49+'December Budget'!X49)</f>
        <v>0</v>
      </c>
      <c r="Y47" s="446" t="e">
        <f t="shared" si="39"/>
        <v>#DIV/0!</v>
      </c>
      <c r="Z47" s="441">
        <f>('January Budget'!Z49+'February Budget'!Z49+'March Budget'!Z49+'April Budget'!Z49+'May Budget'!Z49+'June Budget'!Z49+'July Budget'!Z49+'August Budget'!Z49+'September Budget'!Z49+'October Budget'!Z49+'November Budget'!Z49+'December Budget'!Z49)</f>
        <v>0</v>
      </c>
      <c r="AA47" s="446" t="e">
        <f t="shared" si="40"/>
        <v>#DIV/0!</v>
      </c>
      <c r="AB47" s="441">
        <f>('January Budget'!AB49+'February Budget'!AB49+'March Budget'!AB49+'April Budget'!AB49+'May Budget'!AB49+'June Budget'!AB49+'July Budget'!AB49+'August Budget'!AB49+'September Budget'!AB49+'October Budget'!AB49+'November Budget'!AB49+'December Budget'!AB49)</f>
        <v>0</v>
      </c>
      <c r="AC47" s="446" t="e">
        <f t="shared" si="41"/>
        <v>#DIV/0!</v>
      </c>
      <c r="AD47" s="441">
        <f>('January Budget'!AD49+'February Budget'!AD49+'March Budget'!AD49+'April Budget'!AD49+'May Budget'!AD49+'June Budget'!AD49+'July Budget'!AD49+'August Budget'!AD49+'September Budget'!AD49+'October Budget'!AD49+'November Budget'!AD49+'December Budget'!AD49)</f>
        <v>0</v>
      </c>
      <c r="AE47" s="448" t="e">
        <f t="shared" si="42"/>
        <v>#DIV/0!</v>
      </c>
    </row>
    <row r="48" spans="2:31">
      <c r="B48" s="307" t="s">
        <v>381</v>
      </c>
      <c r="C48" s="371" t="s">
        <v>261</v>
      </c>
      <c r="D48" s="443">
        <f t="shared" si="29"/>
        <v>0</v>
      </c>
      <c r="E48" s="444" t="e">
        <f t="shared" si="30"/>
        <v>#DIV/0!</v>
      </c>
      <c r="F48" s="441">
        <f>('January Budget'!F50+'February Budget'!F50+'March Budget'!F50+'April Budget'!F50+'May Budget'!F50+'June Budget'!F50+'July Budget'!F50+'August Budget'!F50+'September Budget'!F50+'October Budget'!F50+'November Budget'!F50+'December Budget'!F50)</f>
        <v>0</v>
      </c>
      <c r="G48" s="446" t="e">
        <f t="shared" si="31"/>
        <v>#DIV/0!</v>
      </c>
      <c r="H48" s="441">
        <f>('January Budget'!H50+'February Budget'!H50+'March Budget'!H50+'April Budget'!H50+'May Budget'!H50+'June Budget'!H50+'July Budget'!H50+'August Budget'!H50+'September Budget'!H50+'October Budget'!H50+'November Budget'!H50+'December Budget'!H50)</f>
        <v>0</v>
      </c>
      <c r="I48" s="446" t="e">
        <f t="shared" si="31"/>
        <v>#DIV/0!</v>
      </c>
      <c r="J48" s="441">
        <f>('January Budget'!J50+'February Budget'!J50+'March Budget'!J50+'April Budget'!J50+'May Budget'!J50+'June Budget'!J50+'July Budget'!J50+'August Budget'!J50+'September Budget'!J50+'October Budget'!J50+'November Budget'!J50+'December Budget'!J50)</f>
        <v>0</v>
      </c>
      <c r="K48" s="446" t="e">
        <f t="shared" si="32"/>
        <v>#DIV/0!</v>
      </c>
      <c r="L48" s="441">
        <f>('January Budget'!L50+'February Budget'!L50+'March Budget'!L50+'April Budget'!L50+'May Budget'!L50+'June Budget'!L50+'July Budget'!L50+'August Budget'!L50+'September Budget'!L50+'October Budget'!L50+'November Budget'!L50+'December Budget'!L50)</f>
        <v>0</v>
      </c>
      <c r="M48" s="446" t="e">
        <f t="shared" si="33"/>
        <v>#DIV/0!</v>
      </c>
      <c r="N48" s="441">
        <f>('January Budget'!N50+'February Budget'!N50+'March Budget'!N50+'April Budget'!N50+'May Budget'!N50+'June Budget'!N50+'July Budget'!N50+'August Budget'!N50+'September Budget'!N50+'October Budget'!N50+'November Budget'!N50+'December Budget'!N50)</f>
        <v>0</v>
      </c>
      <c r="O48" s="446" t="e">
        <f t="shared" si="34"/>
        <v>#DIV/0!</v>
      </c>
      <c r="P48" s="441">
        <f>('January Budget'!P50+'February Budget'!P50+'March Budget'!P50+'April Budget'!P50+'May Budget'!P50+'June Budget'!P50+'July Budget'!P50+'August Budget'!P50+'September Budget'!P50+'October Budget'!P50+'November Budget'!P50+'December Budget'!P50)</f>
        <v>0</v>
      </c>
      <c r="Q48" s="446" t="e">
        <f t="shared" si="35"/>
        <v>#DIV/0!</v>
      </c>
      <c r="R48" s="441">
        <f>('January Budget'!R50+'February Budget'!R50+'March Budget'!R50+'April Budget'!R50+'May Budget'!R50+'June Budget'!R50+'July Budget'!R50+'August Budget'!R50+'September Budget'!R50+'October Budget'!R50+'November Budget'!R50+'December Budget'!R50)</f>
        <v>0</v>
      </c>
      <c r="S48" s="446" t="e">
        <f t="shared" si="36"/>
        <v>#DIV/0!</v>
      </c>
      <c r="T48" s="441">
        <f>('January Budget'!T50+'February Budget'!T50+'March Budget'!T50+'April Budget'!T50+'May Budget'!T50+'June Budget'!T50+'July Budget'!T50+'August Budget'!T50+'September Budget'!T50+'October Budget'!T50+'November Budget'!T50+'December Budget'!T50)</f>
        <v>0</v>
      </c>
      <c r="U48" s="446" t="e">
        <f t="shared" si="37"/>
        <v>#DIV/0!</v>
      </c>
      <c r="V48" s="441">
        <f>('January Budget'!V50+'February Budget'!V50+'March Budget'!V50+'April Budget'!V50+'May Budget'!V50+'June Budget'!V50+'July Budget'!V50+'August Budget'!V50+'September Budget'!V50+'October Budget'!V50+'November Budget'!V50+'December Budget'!V50)</f>
        <v>0</v>
      </c>
      <c r="W48" s="446" t="e">
        <f t="shared" si="38"/>
        <v>#DIV/0!</v>
      </c>
      <c r="X48" s="441">
        <f>('January Budget'!X50+'February Budget'!X50+'March Budget'!X50+'April Budget'!X50+'May Budget'!X50+'June Budget'!X50+'July Budget'!X50+'August Budget'!X50+'September Budget'!X50+'October Budget'!X50+'November Budget'!X50+'December Budget'!X50)</f>
        <v>0</v>
      </c>
      <c r="Y48" s="446" t="e">
        <f t="shared" si="39"/>
        <v>#DIV/0!</v>
      </c>
      <c r="Z48" s="441">
        <f>('January Budget'!Z50+'February Budget'!Z50+'March Budget'!Z50+'April Budget'!Z50+'May Budget'!Z50+'June Budget'!Z50+'July Budget'!Z50+'August Budget'!Z50+'September Budget'!Z50+'October Budget'!Z50+'November Budget'!Z50+'December Budget'!Z50)</f>
        <v>0</v>
      </c>
      <c r="AA48" s="446" t="e">
        <f t="shared" si="40"/>
        <v>#DIV/0!</v>
      </c>
      <c r="AB48" s="441">
        <f>('January Budget'!AB50+'February Budget'!AB50+'March Budget'!AB50+'April Budget'!AB50+'May Budget'!AB50+'June Budget'!AB50+'July Budget'!AB50+'August Budget'!AB50+'September Budget'!AB50+'October Budget'!AB50+'November Budget'!AB50+'December Budget'!AB50)</f>
        <v>0</v>
      </c>
      <c r="AC48" s="446" t="e">
        <f t="shared" si="41"/>
        <v>#DIV/0!</v>
      </c>
      <c r="AD48" s="441">
        <f>('January Budget'!AD50+'February Budget'!AD50+'March Budget'!AD50+'April Budget'!AD50+'May Budget'!AD50+'June Budget'!AD50+'July Budget'!AD50+'August Budget'!AD50+'September Budget'!AD50+'October Budget'!AD50+'November Budget'!AD50+'December Budget'!AD50)</f>
        <v>0</v>
      </c>
      <c r="AE48" s="448" t="e">
        <f t="shared" si="42"/>
        <v>#DIV/0!</v>
      </c>
    </row>
    <row r="49" spans="2:31">
      <c r="B49" s="307" t="s">
        <v>381</v>
      </c>
      <c r="C49" s="371" t="s">
        <v>262</v>
      </c>
      <c r="D49" s="443">
        <f t="shared" si="29"/>
        <v>0</v>
      </c>
      <c r="E49" s="444" t="e">
        <f t="shared" si="30"/>
        <v>#DIV/0!</v>
      </c>
      <c r="F49" s="441">
        <f>('January Budget'!F51+'February Budget'!F51+'March Budget'!F51+'April Budget'!F51+'May Budget'!F51+'June Budget'!F51+'July Budget'!F51+'August Budget'!F51+'September Budget'!F51+'October Budget'!F51+'November Budget'!F51+'December Budget'!F51)</f>
        <v>0</v>
      </c>
      <c r="G49" s="446" t="e">
        <f t="shared" si="31"/>
        <v>#DIV/0!</v>
      </c>
      <c r="H49" s="441">
        <f>('January Budget'!H51+'February Budget'!H51+'March Budget'!H51+'April Budget'!H51+'May Budget'!H51+'June Budget'!H51+'July Budget'!H51+'August Budget'!H51+'September Budget'!H51+'October Budget'!H51+'November Budget'!H51+'December Budget'!H51)</f>
        <v>0</v>
      </c>
      <c r="I49" s="446" t="e">
        <f t="shared" si="31"/>
        <v>#DIV/0!</v>
      </c>
      <c r="J49" s="441">
        <f>('January Budget'!J51+'February Budget'!J51+'March Budget'!J51+'April Budget'!J51+'May Budget'!J51+'June Budget'!J51+'July Budget'!J51+'August Budget'!J51+'September Budget'!J51+'October Budget'!J51+'November Budget'!J51+'December Budget'!J51)</f>
        <v>0</v>
      </c>
      <c r="K49" s="446" t="e">
        <f t="shared" si="32"/>
        <v>#DIV/0!</v>
      </c>
      <c r="L49" s="441">
        <f>('January Budget'!L51+'February Budget'!L51+'March Budget'!L51+'April Budget'!L51+'May Budget'!L51+'June Budget'!L51+'July Budget'!L51+'August Budget'!L51+'September Budget'!L51+'October Budget'!L51+'November Budget'!L51+'December Budget'!L51)</f>
        <v>0</v>
      </c>
      <c r="M49" s="446" t="e">
        <f t="shared" si="33"/>
        <v>#DIV/0!</v>
      </c>
      <c r="N49" s="441">
        <f>('January Budget'!N51+'February Budget'!N51+'March Budget'!N51+'April Budget'!N51+'May Budget'!N51+'June Budget'!N51+'July Budget'!N51+'August Budget'!N51+'September Budget'!N51+'October Budget'!N51+'November Budget'!N51+'December Budget'!N51)</f>
        <v>0</v>
      </c>
      <c r="O49" s="446" t="e">
        <f t="shared" si="34"/>
        <v>#DIV/0!</v>
      </c>
      <c r="P49" s="441">
        <f>('January Budget'!P51+'February Budget'!P51+'March Budget'!P51+'April Budget'!P51+'May Budget'!P51+'June Budget'!P51+'July Budget'!P51+'August Budget'!P51+'September Budget'!P51+'October Budget'!P51+'November Budget'!P51+'December Budget'!P51)</f>
        <v>0</v>
      </c>
      <c r="Q49" s="446" t="e">
        <f t="shared" si="35"/>
        <v>#DIV/0!</v>
      </c>
      <c r="R49" s="441">
        <f>('January Budget'!R51+'February Budget'!R51+'March Budget'!R51+'April Budget'!R51+'May Budget'!R51+'June Budget'!R51+'July Budget'!R51+'August Budget'!R51+'September Budget'!R51+'October Budget'!R51+'November Budget'!R51+'December Budget'!R51)</f>
        <v>0</v>
      </c>
      <c r="S49" s="446" t="e">
        <f t="shared" si="36"/>
        <v>#DIV/0!</v>
      </c>
      <c r="T49" s="441">
        <f>('January Budget'!T51+'February Budget'!T51+'March Budget'!T51+'April Budget'!T51+'May Budget'!T51+'June Budget'!T51+'July Budget'!T51+'August Budget'!T51+'September Budget'!T51+'October Budget'!T51+'November Budget'!T51+'December Budget'!T51)</f>
        <v>0</v>
      </c>
      <c r="U49" s="446" t="e">
        <f t="shared" si="37"/>
        <v>#DIV/0!</v>
      </c>
      <c r="V49" s="441">
        <f>('January Budget'!V51+'February Budget'!V51+'March Budget'!V51+'April Budget'!V51+'May Budget'!V51+'June Budget'!V51+'July Budget'!V51+'August Budget'!V51+'September Budget'!V51+'October Budget'!V51+'November Budget'!V51+'December Budget'!V51)</f>
        <v>0</v>
      </c>
      <c r="W49" s="446" t="e">
        <f t="shared" si="38"/>
        <v>#DIV/0!</v>
      </c>
      <c r="X49" s="441">
        <f>('January Budget'!X51+'February Budget'!X51+'March Budget'!X51+'April Budget'!X51+'May Budget'!X51+'June Budget'!X51+'July Budget'!X51+'August Budget'!X51+'September Budget'!X51+'October Budget'!X51+'November Budget'!X51+'December Budget'!X51)</f>
        <v>0</v>
      </c>
      <c r="Y49" s="446" t="e">
        <f t="shared" si="39"/>
        <v>#DIV/0!</v>
      </c>
      <c r="Z49" s="441">
        <f>('January Budget'!Z51+'February Budget'!Z51+'March Budget'!Z51+'April Budget'!Z51+'May Budget'!Z51+'June Budget'!Z51+'July Budget'!Z51+'August Budget'!Z51+'September Budget'!Z51+'October Budget'!Z51+'November Budget'!Z51+'December Budget'!Z51)</f>
        <v>0</v>
      </c>
      <c r="AA49" s="446" t="e">
        <f t="shared" si="40"/>
        <v>#DIV/0!</v>
      </c>
      <c r="AB49" s="441">
        <f>('January Budget'!AB51+'February Budget'!AB51+'March Budget'!AB51+'April Budget'!AB51+'May Budget'!AB51+'June Budget'!AB51+'July Budget'!AB51+'August Budget'!AB51+'September Budget'!AB51+'October Budget'!AB51+'November Budget'!AB51+'December Budget'!AB51)</f>
        <v>0</v>
      </c>
      <c r="AC49" s="446" t="e">
        <f t="shared" si="41"/>
        <v>#DIV/0!</v>
      </c>
      <c r="AD49" s="441">
        <f>('January Budget'!AD51+'February Budget'!AD51+'March Budget'!AD51+'April Budget'!AD51+'May Budget'!AD51+'June Budget'!AD51+'July Budget'!AD51+'August Budget'!AD51+'September Budget'!AD51+'October Budget'!AD51+'November Budget'!AD51+'December Budget'!AD51)</f>
        <v>0</v>
      </c>
      <c r="AE49" s="448" t="e">
        <f t="shared" si="42"/>
        <v>#DIV/0!</v>
      </c>
    </row>
    <row r="50" spans="2:31">
      <c r="B50" s="307" t="s">
        <v>381</v>
      </c>
      <c r="C50" s="371" t="s">
        <v>263</v>
      </c>
      <c r="D50" s="443">
        <f t="shared" si="29"/>
        <v>0</v>
      </c>
      <c r="E50" s="444" t="e">
        <f t="shared" si="30"/>
        <v>#DIV/0!</v>
      </c>
      <c r="F50" s="441">
        <f>('January Budget'!F52+'February Budget'!F52+'March Budget'!F52+'April Budget'!F52+'May Budget'!F52+'June Budget'!F52+'July Budget'!F52+'August Budget'!F52+'September Budget'!F52+'October Budget'!F52+'November Budget'!F52+'December Budget'!F52)</f>
        <v>0</v>
      </c>
      <c r="G50" s="446" t="e">
        <f t="shared" si="31"/>
        <v>#DIV/0!</v>
      </c>
      <c r="H50" s="441">
        <f>('January Budget'!H52+'February Budget'!H52+'March Budget'!H52+'April Budget'!H52+'May Budget'!H52+'June Budget'!H52+'July Budget'!H52+'August Budget'!H52+'September Budget'!H52+'October Budget'!H52+'November Budget'!H52+'December Budget'!H52)</f>
        <v>0</v>
      </c>
      <c r="I50" s="446" t="e">
        <f t="shared" si="31"/>
        <v>#DIV/0!</v>
      </c>
      <c r="J50" s="441">
        <f>('January Budget'!J52+'February Budget'!J52+'March Budget'!J52+'April Budget'!J52+'May Budget'!J52+'June Budget'!J52+'July Budget'!J52+'August Budget'!J52+'September Budget'!J52+'October Budget'!J52+'November Budget'!J52+'December Budget'!J52)</f>
        <v>0</v>
      </c>
      <c r="K50" s="446" t="e">
        <f t="shared" si="32"/>
        <v>#DIV/0!</v>
      </c>
      <c r="L50" s="441">
        <f>('January Budget'!L52+'February Budget'!L52+'March Budget'!L52+'April Budget'!L52+'May Budget'!L52+'June Budget'!L52+'July Budget'!L52+'August Budget'!L52+'September Budget'!L52+'October Budget'!L52+'November Budget'!L52+'December Budget'!L52)</f>
        <v>0</v>
      </c>
      <c r="M50" s="446" t="e">
        <f t="shared" si="33"/>
        <v>#DIV/0!</v>
      </c>
      <c r="N50" s="441">
        <f>('January Budget'!N52+'February Budget'!N52+'March Budget'!N52+'April Budget'!N52+'May Budget'!N52+'June Budget'!N52+'July Budget'!N52+'August Budget'!N52+'September Budget'!N52+'October Budget'!N52+'November Budget'!N52+'December Budget'!N52)</f>
        <v>0</v>
      </c>
      <c r="O50" s="446" t="e">
        <f t="shared" si="34"/>
        <v>#DIV/0!</v>
      </c>
      <c r="P50" s="441">
        <f>('January Budget'!P52+'February Budget'!P52+'March Budget'!P52+'April Budget'!P52+'May Budget'!P52+'June Budget'!P52+'July Budget'!P52+'August Budget'!P52+'September Budget'!P52+'October Budget'!P52+'November Budget'!P52+'December Budget'!P52)</f>
        <v>0</v>
      </c>
      <c r="Q50" s="446" t="e">
        <f t="shared" si="35"/>
        <v>#DIV/0!</v>
      </c>
      <c r="R50" s="441">
        <f>('January Budget'!R52+'February Budget'!R52+'March Budget'!R52+'April Budget'!R52+'May Budget'!R52+'June Budget'!R52+'July Budget'!R52+'August Budget'!R52+'September Budget'!R52+'October Budget'!R52+'November Budget'!R52+'December Budget'!R52)</f>
        <v>0</v>
      </c>
      <c r="S50" s="446" t="e">
        <f t="shared" si="36"/>
        <v>#DIV/0!</v>
      </c>
      <c r="T50" s="441">
        <f>('January Budget'!T52+'February Budget'!T52+'March Budget'!T52+'April Budget'!T52+'May Budget'!T52+'June Budget'!T52+'July Budget'!T52+'August Budget'!T52+'September Budget'!T52+'October Budget'!T52+'November Budget'!T52+'December Budget'!T52)</f>
        <v>0</v>
      </c>
      <c r="U50" s="446" t="e">
        <f t="shared" si="37"/>
        <v>#DIV/0!</v>
      </c>
      <c r="V50" s="441">
        <f>('January Budget'!V52+'February Budget'!V52+'March Budget'!V52+'April Budget'!V52+'May Budget'!V52+'June Budget'!V52+'July Budget'!V52+'August Budget'!V52+'September Budget'!V52+'October Budget'!V52+'November Budget'!V52+'December Budget'!V52)</f>
        <v>0</v>
      </c>
      <c r="W50" s="446" t="e">
        <f t="shared" si="38"/>
        <v>#DIV/0!</v>
      </c>
      <c r="X50" s="441">
        <f>('January Budget'!X52+'February Budget'!X52+'March Budget'!X52+'April Budget'!X52+'May Budget'!X52+'June Budget'!X52+'July Budget'!X52+'August Budget'!X52+'September Budget'!X52+'October Budget'!X52+'November Budget'!X52+'December Budget'!X52)</f>
        <v>0</v>
      </c>
      <c r="Y50" s="446" t="e">
        <f t="shared" si="39"/>
        <v>#DIV/0!</v>
      </c>
      <c r="Z50" s="441">
        <f>('January Budget'!Z52+'February Budget'!Z52+'March Budget'!Z52+'April Budget'!Z52+'May Budget'!Z52+'June Budget'!Z52+'July Budget'!Z52+'August Budget'!Z52+'September Budget'!Z52+'October Budget'!Z52+'November Budget'!Z52+'December Budget'!Z52)</f>
        <v>0</v>
      </c>
      <c r="AA50" s="446" t="e">
        <f t="shared" si="40"/>
        <v>#DIV/0!</v>
      </c>
      <c r="AB50" s="441">
        <f>('January Budget'!AB52+'February Budget'!AB52+'March Budget'!AB52+'April Budget'!AB52+'May Budget'!AB52+'June Budget'!AB52+'July Budget'!AB52+'August Budget'!AB52+'September Budget'!AB52+'October Budget'!AB52+'November Budget'!AB52+'December Budget'!AB52)</f>
        <v>0</v>
      </c>
      <c r="AC50" s="446" t="e">
        <f t="shared" si="41"/>
        <v>#DIV/0!</v>
      </c>
      <c r="AD50" s="441">
        <f>('January Budget'!AD52+'February Budget'!AD52+'March Budget'!AD52+'April Budget'!AD52+'May Budget'!AD52+'June Budget'!AD52+'July Budget'!AD52+'August Budget'!AD52+'September Budget'!AD52+'October Budget'!AD52+'November Budget'!AD52+'December Budget'!AD52)</f>
        <v>0</v>
      </c>
      <c r="AE50" s="448" t="e">
        <f t="shared" si="42"/>
        <v>#DIV/0!</v>
      </c>
    </row>
    <row r="51" spans="2:31">
      <c r="B51" s="307" t="s">
        <v>381</v>
      </c>
      <c r="C51" s="371" t="s">
        <v>264</v>
      </c>
      <c r="D51" s="443">
        <f t="shared" si="29"/>
        <v>0</v>
      </c>
      <c r="E51" s="444" t="e">
        <f t="shared" si="30"/>
        <v>#DIV/0!</v>
      </c>
      <c r="F51" s="441">
        <f>('January Budget'!F53+'February Budget'!F53+'March Budget'!F53+'April Budget'!F53+'May Budget'!F53+'June Budget'!F53+'July Budget'!F53+'August Budget'!F53+'September Budget'!F53+'October Budget'!F53+'November Budget'!F53+'December Budget'!F53)</f>
        <v>0</v>
      </c>
      <c r="G51" s="446" t="e">
        <f t="shared" si="31"/>
        <v>#DIV/0!</v>
      </c>
      <c r="H51" s="441">
        <f>('January Budget'!H53+'February Budget'!H53+'March Budget'!H53+'April Budget'!H53+'May Budget'!H53+'June Budget'!H53+'July Budget'!H53+'August Budget'!H53+'September Budget'!H53+'October Budget'!H53+'November Budget'!H53+'December Budget'!H53)</f>
        <v>0</v>
      </c>
      <c r="I51" s="446" t="e">
        <f t="shared" si="31"/>
        <v>#DIV/0!</v>
      </c>
      <c r="J51" s="441">
        <f>('January Budget'!J53+'February Budget'!J53+'March Budget'!J53+'April Budget'!J53+'May Budget'!J53+'June Budget'!J53+'July Budget'!J53+'August Budget'!J53+'September Budget'!J53+'October Budget'!J53+'November Budget'!J53+'December Budget'!J53)</f>
        <v>0</v>
      </c>
      <c r="K51" s="446" t="e">
        <f t="shared" si="32"/>
        <v>#DIV/0!</v>
      </c>
      <c r="L51" s="441">
        <f>('January Budget'!L53+'February Budget'!L53+'March Budget'!L53+'April Budget'!L53+'May Budget'!L53+'June Budget'!L53+'July Budget'!L53+'August Budget'!L53+'September Budget'!L53+'October Budget'!L53+'November Budget'!L53+'December Budget'!L53)</f>
        <v>0</v>
      </c>
      <c r="M51" s="446" t="e">
        <f t="shared" si="33"/>
        <v>#DIV/0!</v>
      </c>
      <c r="N51" s="441">
        <f>('January Budget'!N53+'February Budget'!N53+'March Budget'!N53+'April Budget'!N53+'May Budget'!N53+'June Budget'!N53+'July Budget'!N53+'August Budget'!N53+'September Budget'!N53+'October Budget'!N53+'November Budget'!N53+'December Budget'!N53)</f>
        <v>0</v>
      </c>
      <c r="O51" s="446" t="e">
        <f t="shared" si="34"/>
        <v>#DIV/0!</v>
      </c>
      <c r="P51" s="441">
        <f>('January Budget'!P53+'February Budget'!P53+'March Budget'!P53+'April Budget'!P53+'May Budget'!P53+'June Budget'!P53+'July Budget'!P53+'August Budget'!P53+'September Budget'!P53+'October Budget'!P53+'November Budget'!P53+'December Budget'!P53)</f>
        <v>0</v>
      </c>
      <c r="Q51" s="446" t="e">
        <f t="shared" si="35"/>
        <v>#DIV/0!</v>
      </c>
      <c r="R51" s="441">
        <f>('January Budget'!R53+'February Budget'!R53+'March Budget'!R53+'April Budget'!R53+'May Budget'!R53+'June Budget'!R53+'July Budget'!R53+'August Budget'!R53+'September Budget'!R53+'October Budget'!R53+'November Budget'!R53+'December Budget'!R53)</f>
        <v>0</v>
      </c>
      <c r="S51" s="446" t="e">
        <f t="shared" si="36"/>
        <v>#DIV/0!</v>
      </c>
      <c r="T51" s="441">
        <f>('January Budget'!T53+'February Budget'!T53+'March Budget'!T53+'April Budget'!T53+'May Budget'!T53+'June Budget'!T53+'July Budget'!T53+'August Budget'!T53+'September Budget'!T53+'October Budget'!T53+'November Budget'!T53+'December Budget'!T53)</f>
        <v>0</v>
      </c>
      <c r="U51" s="446" t="e">
        <f t="shared" si="37"/>
        <v>#DIV/0!</v>
      </c>
      <c r="V51" s="441">
        <f>('January Budget'!V53+'February Budget'!V53+'March Budget'!V53+'April Budget'!V53+'May Budget'!V53+'June Budget'!V53+'July Budget'!V53+'August Budget'!V53+'September Budget'!V53+'October Budget'!V53+'November Budget'!V53+'December Budget'!V53)</f>
        <v>0</v>
      </c>
      <c r="W51" s="446" t="e">
        <f t="shared" si="38"/>
        <v>#DIV/0!</v>
      </c>
      <c r="X51" s="441">
        <f>('January Budget'!X53+'February Budget'!X53+'March Budget'!X53+'April Budget'!X53+'May Budget'!X53+'June Budget'!X53+'July Budget'!X53+'August Budget'!X53+'September Budget'!X53+'October Budget'!X53+'November Budget'!X53+'December Budget'!X53)</f>
        <v>0</v>
      </c>
      <c r="Y51" s="446" t="e">
        <f t="shared" si="39"/>
        <v>#DIV/0!</v>
      </c>
      <c r="Z51" s="441">
        <f>('January Budget'!Z53+'February Budget'!Z53+'March Budget'!Z53+'April Budget'!Z53+'May Budget'!Z53+'June Budget'!Z53+'July Budget'!Z53+'August Budget'!Z53+'September Budget'!Z53+'October Budget'!Z53+'November Budget'!Z53+'December Budget'!Z53)</f>
        <v>0</v>
      </c>
      <c r="AA51" s="446" t="e">
        <f t="shared" si="40"/>
        <v>#DIV/0!</v>
      </c>
      <c r="AB51" s="441">
        <f>('January Budget'!AB53+'February Budget'!AB53+'March Budget'!AB53+'April Budget'!AB53+'May Budget'!AB53+'June Budget'!AB53+'July Budget'!AB53+'August Budget'!AB53+'September Budget'!AB53+'October Budget'!AB53+'November Budget'!AB53+'December Budget'!AB53)</f>
        <v>0</v>
      </c>
      <c r="AC51" s="446" t="e">
        <f t="shared" si="41"/>
        <v>#DIV/0!</v>
      </c>
      <c r="AD51" s="441">
        <f>('January Budget'!AD53+'February Budget'!AD53+'March Budget'!AD53+'April Budget'!AD53+'May Budget'!AD53+'June Budget'!AD53+'July Budget'!AD53+'August Budget'!AD53+'September Budget'!AD53+'October Budget'!AD53+'November Budget'!AD53+'December Budget'!AD53)</f>
        <v>0</v>
      </c>
      <c r="AE51" s="448" t="e">
        <f t="shared" si="42"/>
        <v>#DIV/0!</v>
      </c>
    </row>
    <row r="52" spans="2:31">
      <c r="B52" s="307" t="s">
        <v>382</v>
      </c>
      <c r="C52" s="371" t="s">
        <v>265</v>
      </c>
      <c r="D52" s="443">
        <f t="shared" si="29"/>
        <v>0</v>
      </c>
      <c r="E52" s="444" t="e">
        <f t="shared" si="30"/>
        <v>#DIV/0!</v>
      </c>
      <c r="F52" s="441">
        <f>('January Budget'!F54+'February Budget'!F54+'March Budget'!F54+'April Budget'!F54+'May Budget'!F54+'June Budget'!F54+'July Budget'!F54+'August Budget'!F54+'September Budget'!F54+'October Budget'!F54+'November Budget'!F54+'December Budget'!F54)</f>
        <v>0</v>
      </c>
      <c r="G52" s="446" t="e">
        <f t="shared" si="31"/>
        <v>#DIV/0!</v>
      </c>
      <c r="H52" s="441">
        <f>('January Budget'!H54+'February Budget'!H54+'March Budget'!H54+'April Budget'!H54+'May Budget'!H54+'June Budget'!H54+'July Budget'!H54+'August Budget'!H54+'September Budget'!H54+'October Budget'!H54+'November Budget'!H54+'December Budget'!H54)</f>
        <v>0</v>
      </c>
      <c r="I52" s="446" t="e">
        <f t="shared" si="31"/>
        <v>#DIV/0!</v>
      </c>
      <c r="J52" s="441">
        <f>('January Budget'!J54+'February Budget'!J54+'March Budget'!J54+'April Budget'!J54+'May Budget'!J54+'June Budget'!J54+'July Budget'!J54+'August Budget'!J54+'September Budget'!J54+'October Budget'!J54+'November Budget'!J54+'December Budget'!J54)</f>
        <v>0</v>
      </c>
      <c r="K52" s="446" t="e">
        <f t="shared" si="32"/>
        <v>#DIV/0!</v>
      </c>
      <c r="L52" s="441">
        <f>('January Budget'!L54+'February Budget'!L54+'March Budget'!L54+'April Budget'!L54+'May Budget'!L54+'June Budget'!L54+'July Budget'!L54+'August Budget'!L54+'September Budget'!L54+'October Budget'!L54+'November Budget'!L54+'December Budget'!L54)</f>
        <v>0</v>
      </c>
      <c r="M52" s="446" t="e">
        <f t="shared" si="33"/>
        <v>#DIV/0!</v>
      </c>
      <c r="N52" s="441">
        <f>('January Budget'!N54+'February Budget'!N54+'March Budget'!N54+'April Budget'!N54+'May Budget'!N54+'June Budget'!N54+'July Budget'!N54+'August Budget'!N54+'September Budget'!N54+'October Budget'!N54+'November Budget'!N54+'December Budget'!N54)</f>
        <v>0</v>
      </c>
      <c r="O52" s="446" t="e">
        <f t="shared" si="34"/>
        <v>#DIV/0!</v>
      </c>
      <c r="P52" s="441">
        <f>('January Budget'!P54+'February Budget'!P54+'March Budget'!P54+'April Budget'!P54+'May Budget'!P54+'June Budget'!P54+'July Budget'!P54+'August Budget'!P54+'September Budget'!P54+'October Budget'!P54+'November Budget'!P54+'December Budget'!P54)</f>
        <v>0</v>
      </c>
      <c r="Q52" s="446" t="e">
        <f t="shared" si="35"/>
        <v>#DIV/0!</v>
      </c>
      <c r="R52" s="441">
        <f>('January Budget'!R54+'February Budget'!R54+'March Budget'!R54+'April Budget'!R54+'May Budget'!R54+'June Budget'!R54+'July Budget'!R54+'August Budget'!R54+'September Budget'!R54+'October Budget'!R54+'November Budget'!R54+'December Budget'!R54)</f>
        <v>0</v>
      </c>
      <c r="S52" s="446" t="e">
        <f t="shared" si="36"/>
        <v>#DIV/0!</v>
      </c>
      <c r="T52" s="441">
        <f>('January Budget'!T54+'February Budget'!T54+'March Budget'!T54+'April Budget'!T54+'May Budget'!T54+'June Budget'!T54+'July Budget'!T54+'August Budget'!T54+'September Budget'!T54+'October Budget'!T54+'November Budget'!T54+'December Budget'!T54)</f>
        <v>0</v>
      </c>
      <c r="U52" s="446" t="e">
        <f t="shared" si="37"/>
        <v>#DIV/0!</v>
      </c>
      <c r="V52" s="441">
        <f>('January Budget'!V54+'February Budget'!V54+'March Budget'!V54+'April Budget'!V54+'May Budget'!V54+'June Budget'!V54+'July Budget'!V54+'August Budget'!V54+'September Budget'!V54+'October Budget'!V54+'November Budget'!V54+'December Budget'!V54)</f>
        <v>0</v>
      </c>
      <c r="W52" s="446" t="e">
        <f t="shared" si="38"/>
        <v>#DIV/0!</v>
      </c>
      <c r="X52" s="441">
        <f>('January Budget'!X54+'February Budget'!X54+'March Budget'!X54+'April Budget'!X54+'May Budget'!X54+'June Budget'!X54+'July Budget'!X54+'August Budget'!X54+'September Budget'!X54+'October Budget'!X54+'November Budget'!X54+'December Budget'!X54)</f>
        <v>0</v>
      </c>
      <c r="Y52" s="446" t="e">
        <f t="shared" si="39"/>
        <v>#DIV/0!</v>
      </c>
      <c r="Z52" s="441">
        <f>('January Budget'!Z54+'February Budget'!Z54+'March Budget'!Z54+'April Budget'!Z54+'May Budget'!Z54+'June Budget'!Z54+'July Budget'!Z54+'August Budget'!Z54+'September Budget'!Z54+'October Budget'!Z54+'November Budget'!Z54+'December Budget'!Z54)</f>
        <v>0</v>
      </c>
      <c r="AA52" s="446" t="e">
        <f t="shared" si="40"/>
        <v>#DIV/0!</v>
      </c>
      <c r="AB52" s="441">
        <f>('January Budget'!AB54+'February Budget'!AB54+'March Budget'!AB54+'April Budget'!AB54+'May Budget'!AB54+'June Budget'!AB54+'July Budget'!AB54+'August Budget'!AB54+'September Budget'!AB54+'October Budget'!AB54+'November Budget'!AB54+'December Budget'!AB54)</f>
        <v>0</v>
      </c>
      <c r="AC52" s="446" t="e">
        <f t="shared" si="41"/>
        <v>#DIV/0!</v>
      </c>
      <c r="AD52" s="441">
        <f>('January Budget'!AD54+'February Budget'!AD54+'March Budget'!AD54+'April Budget'!AD54+'May Budget'!AD54+'June Budget'!AD54+'July Budget'!AD54+'August Budget'!AD54+'September Budget'!AD54+'October Budget'!AD54+'November Budget'!AD54+'December Budget'!AD54)</f>
        <v>0</v>
      </c>
      <c r="AE52" s="448" t="e">
        <f t="shared" si="42"/>
        <v>#DIV/0!</v>
      </c>
    </row>
    <row r="53" spans="2:31">
      <c r="B53" s="307" t="s">
        <v>382</v>
      </c>
      <c r="C53" s="371" t="s">
        <v>266</v>
      </c>
      <c r="D53" s="443">
        <f t="shared" si="29"/>
        <v>0</v>
      </c>
      <c r="E53" s="444" t="e">
        <f t="shared" si="30"/>
        <v>#DIV/0!</v>
      </c>
      <c r="F53" s="441">
        <f>('January Budget'!F55+'February Budget'!F55+'March Budget'!F55+'April Budget'!F55+'May Budget'!F55+'June Budget'!F55+'July Budget'!F55+'August Budget'!F55+'September Budget'!F55+'October Budget'!F55+'November Budget'!F55+'December Budget'!F55)</f>
        <v>0</v>
      </c>
      <c r="G53" s="446" t="e">
        <f t="shared" si="31"/>
        <v>#DIV/0!</v>
      </c>
      <c r="H53" s="441">
        <f>('January Budget'!H55+'February Budget'!H55+'March Budget'!H55+'April Budget'!H55+'May Budget'!H55+'June Budget'!H55+'July Budget'!H55+'August Budget'!H55+'September Budget'!H55+'October Budget'!H55+'November Budget'!H55+'December Budget'!H55)</f>
        <v>0</v>
      </c>
      <c r="I53" s="446" t="e">
        <f t="shared" si="31"/>
        <v>#DIV/0!</v>
      </c>
      <c r="J53" s="441">
        <f>('January Budget'!J55+'February Budget'!J55+'March Budget'!J55+'April Budget'!J55+'May Budget'!J55+'June Budget'!J55+'July Budget'!J55+'August Budget'!J55+'September Budget'!J55+'October Budget'!J55+'November Budget'!J55+'December Budget'!J55)</f>
        <v>0</v>
      </c>
      <c r="K53" s="446" t="e">
        <f t="shared" si="32"/>
        <v>#DIV/0!</v>
      </c>
      <c r="L53" s="441">
        <f>('January Budget'!L55+'February Budget'!L55+'March Budget'!L55+'April Budget'!L55+'May Budget'!L55+'June Budget'!L55+'July Budget'!L55+'August Budget'!L55+'September Budget'!L55+'October Budget'!L55+'November Budget'!L55+'December Budget'!L55)</f>
        <v>0</v>
      </c>
      <c r="M53" s="446" t="e">
        <f t="shared" si="33"/>
        <v>#DIV/0!</v>
      </c>
      <c r="N53" s="441">
        <f>('January Budget'!N55+'February Budget'!N55+'March Budget'!N55+'April Budget'!N55+'May Budget'!N55+'June Budget'!N55+'July Budget'!N55+'August Budget'!N55+'September Budget'!N55+'October Budget'!N55+'November Budget'!N55+'December Budget'!N55)</f>
        <v>0</v>
      </c>
      <c r="O53" s="446" t="e">
        <f t="shared" si="34"/>
        <v>#DIV/0!</v>
      </c>
      <c r="P53" s="441">
        <f>('January Budget'!P55+'February Budget'!P55+'March Budget'!P55+'April Budget'!P55+'May Budget'!P55+'June Budget'!P55+'July Budget'!P55+'August Budget'!P55+'September Budget'!P55+'October Budget'!P55+'November Budget'!P55+'December Budget'!P55)</f>
        <v>0</v>
      </c>
      <c r="Q53" s="446" t="e">
        <f t="shared" si="35"/>
        <v>#DIV/0!</v>
      </c>
      <c r="R53" s="441">
        <f>('January Budget'!R55+'February Budget'!R55+'March Budget'!R55+'April Budget'!R55+'May Budget'!R55+'June Budget'!R55+'July Budget'!R55+'August Budget'!R55+'September Budget'!R55+'October Budget'!R55+'November Budget'!R55+'December Budget'!R55)</f>
        <v>0</v>
      </c>
      <c r="S53" s="446" t="e">
        <f t="shared" si="36"/>
        <v>#DIV/0!</v>
      </c>
      <c r="T53" s="441">
        <f>('January Budget'!T55+'February Budget'!T55+'March Budget'!T55+'April Budget'!T55+'May Budget'!T55+'June Budget'!T55+'July Budget'!T55+'August Budget'!T55+'September Budget'!T55+'October Budget'!T55+'November Budget'!T55+'December Budget'!T55)</f>
        <v>0</v>
      </c>
      <c r="U53" s="446" t="e">
        <f t="shared" si="37"/>
        <v>#DIV/0!</v>
      </c>
      <c r="V53" s="441">
        <f>('January Budget'!V55+'February Budget'!V55+'March Budget'!V55+'April Budget'!V55+'May Budget'!V55+'June Budget'!V55+'July Budget'!V55+'August Budget'!V55+'September Budget'!V55+'October Budget'!V55+'November Budget'!V55+'December Budget'!V55)</f>
        <v>0</v>
      </c>
      <c r="W53" s="446" t="e">
        <f t="shared" si="38"/>
        <v>#DIV/0!</v>
      </c>
      <c r="X53" s="441">
        <f>('January Budget'!X55+'February Budget'!X55+'March Budget'!X55+'April Budget'!X55+'May Budget'!X55+'June Budget'!X55+'July Budget'!X55+'August Budget'!X55+'September Budget'!X55+'October Budget'!X55+'November Budget'!X55+'December Budget'!X55)</f>
        <v>0</v>
      </c>
      <c r="Y53" s="446" t="e">
        <f t="shared" si="39"/>
        <v>#DIV/0!</v>
      </c>
      <c r="Z53" s="441">
        <f>('January Budget'!Z55+'February Budget'!Z55+'March Budget'!Z55+'April Budget'!Z55+'May Budget'!Z55+'June Budget'!Z55+'July Budget'!Z55+'August Budget'!Z55+'September Budget'!Z55+'October Budget'!Z55+'November Budget'!Z55+'December Budget'!Z55)</f>
        <v>0</v>
      </c>
      <c r="AA53" s="446" t="e">
        <f t="shared" si="40"/>
        <v>#DIV/0!</v>
      </c>
      <c r="AB53" s="441">
        <f>('January Budget'!AB55+'February Budget'!AB55+'March Budget'!AB55+'April Budget'!AB55+'May Budget'!AB55+'June Budget'!AB55+'July Budget'!AB55+'August Budget'!AB55+'September Budget'!AB55+'October Budget'!AB55+'November Budget'!AB55+'December Budget'!AB55)</f>
        <v>0</v>
      </c>
      <c r="AC53" s="446" t="e">
        <f t="shared" si="41"/>
        <v>#DIV/0!</v>
      </c>
      <c r="AD53" s="441">
        <f>('January Budget'!AD55+'February Budget'!AD55+'March Budget'!AD55+'April Budget'!AD55+'May Budget'!AD55+'June Budget'!AD55+'July Budget'!AD55+'August Budget'!AD55+'September Budget'!AD55+'October Budget'!AD55+'November Budget'!AD55+'December Budget'!AD55)</f>
        <v>0</v>
      </c>
      <c r="AE53" s="448" t="e">
        <f t="shared" si="42"/>
        <v>#DIV/0!</v>
      </c>
    </row>
    <row r="54" spans="2:31">
      <c r="B54" s="307" t="s">
        <v>382</v>
      </c>
      <c r="C54" s="371" t="s">
        <v>267</v>
      </c>
      <c r="D54" s="443">
        <f t="shared" si="29"/>
        <v>0</v>
      </c>
      <c r="E54" s="444" t="e">
        <f t="shared" si="30"/>
        <v>#DIV/0!</v>
      </c>
      <c r="F54" s="441">
        <f>('January Budget'!F56+'February Budget'!F56+'March Budget'!F56+'April Budget'!F56+'May Budget'!F56+'June Budget'!F56+'July Budget'!F56+'August Budget'!F56+'September Budget'!F56+'October Budget'!F56+'November Budget'!F56+'December Budget'!F56)</f>
        <v>0</v>
      </c>
      <c r="G54" s="446" t="e">
        <f t="shared" si="31"/>
        <v>#DIV/0!</v>
      </c>
      <c r="H54" s="441">
        <f>('January Budget'!H56+'February Budget'!H56+'March Budget'!H56+'April Budget'!H56+'May Budget'!H56+'June Budget'!H56+'July Budget'!H56+'August Budget'!H56+'September Budget'!H56+'October Budget'!H56+'November Budget'!H56+'December Budget'!H56)</f>
        <v>0</v>
      </c>
      <c r="I54" s="446" t="e">
        <f t="shared" si="31"/>
        <v>#DIV/0!</v>
      </c>
      <c r="J54" s="441">
        <f>('January Budget'!J56+'February Budget'!J56+'March Budget'!J56+'April Budget'!J56+'May Budget'!J56+'June Budget'!J56+'July Budget'!J56+'August Budget'!J56+'September Budget'!J56+'October Budget'!J56+'November Budget'!J56+'December Budget'!J56)</f>
        <v>0</v>
      </c>
      <c r="K54" s="446" t="e">
        <f t="shared" si="32"/>
        <v>#DIV/0!</v>
      </c>
      <c r="L54" s="441">
        <f>('January Budget'!L56+'February Budget'!L56+'March Budget'!L56+'April Budget'!L56+'May Budget'!L56+'June Budget'!L56+'July Budget'!L56+'August Budget'!L56+'September Budget'!L56+'October Budget'!L56+'November Budget'!L56+'December Budget'!L56)</f>
        <v>0</v>
      </c>
      <c r="M54" s="446" t="e">
        <f t="shared" si="33"/>
        <v>#DIV/0!</v>
      </c>
      <c r="N54" s="441">
        <f>('January Budget'!N56+'February Budget'!N56+'March Budget'!N56+'April Budget'!N56+'May Budget'!N56+'June Budget'!N56+'July Budget'!N56+'August Budget'!N56+'September Budget'!N56+'October Budget'!N56+'November Budget'!N56+'December Budget'!N56)</f>
        <v>0</v>
      </c>
      <c r="O54" s="446" t="e">
        <f t="shared" si="34"/>
        <v>#DIV/0!</v>
      </c>
      <c r="P54" s="441">
        <f>('January Budget'!P56+'February Budget'!P56+'March Budget'!P56+'April Budget'!P56+'May Budget'!P56+'June Budget'!P56+'July Budget'!P56+'August Budget'!P56+'September Budget'!P56+'October Budget'!P56+'November Budget'!P56+'December Budget'!P56)</f>
        <v>0</v>
      </c>
      <c r="Q54" s="446" t="e">
        <f t="shared" si="35"/>
        <v>#DIV/0!</v>
      </c>
      <c r="R54" s="441">
        <f>('January Budget'!R56+'February Budget'!R56+'March Budget'!R56+'April Budget'!R56+'May Budget'!R56+'June Budget'!R56+'July Budget'!R56+'August Budget'!R56+'September Budget'!R56+'October Budget'!R56+'November Budget'!R56+'December Budget'!R56)</f>
        <v>0</v>
      </c>
      <c r="S54" s="446" t="e">
        <f t="shared" si="36"/>
        <v>#DIV/0!</v>
      </c>
      <c r="T54" s="441">
        <f>('January Budget'!T56+'February Budget'!T56+'March Budget'!T56+'April Budget'!T56+'May Budget'!T56+'June Budget'!T56+'July Budget'!T56+'August Budget'!T56+'September Budget'!T56+'October Budget'!T56+'November Budget'!T56+'December Budget'!T56)</f>
        <v>0</v>
      </c>
      <c r="U54" s="446" t="e">
        <f t="shared" si="37"/>
        <v>#DIV/0!</v>
      </c>
      <c r="V54" s="441">
        <f>('January Budget'!V56+'February Budget'!V56+'March Budget'!V56+'April Budget'!V56+'May Budget'!V56+'June Budget'!V56+'July Budget'!V56+'August Budget'!V56+'September Budget'!V56+'October Budget'!V56+'November Budget'!V56+'December Budget'!V56)</f>
        <v>0</v>
      </c>
      <c r="W54" s="446" t="e">
        <f t="shared" si="38"/>
        <v>#DIV/0!</v>
      </c>
      <c r="X54" s="441">
        <f>('January Budget'!X56+'February Budget'!X56+'March Budget'!X56+'April Budget'!X56+'May Budget'!X56+'June Budget'!X56+'July Budget'!X56+'August Budget'!X56+'September Budget'!X56+'October Budget'!X56+'November Budget'!X56+'December Budget'!X56)</f>
        <v>0</v>
      </c>
      <c r="Y54" s="446" t="e">
        <f t="shared" si="39"/>
        <v>#DIV/0!</v>
      </c>
      <c r="Z54" s="441">
        <f>('January Budget'!Z56+'February Budget'!Z56+'March Budget'!Z56+'April Budget'!Z56+'May Budget'!Z56+'June Budget'!Z56+'July Budget'!Z56+'August Budget'!Z56+'September Budget'!Z56+'October Budget'!Z56+'November Budget'!Z56+'December Budget'!Z56)</f>
        <v>0</v>
      </c>
      <c r="AA54" s="446" t="e">
        <f t="shared" si="40"/>
        <v>#DIV/0!</v>
      </c>
      <c r="AB54" s="441">
        <f>('January Budget'!AB56+'February Budget'!AB56+'March Budget'!AB56+'April Budget'!AB56+'May Budget'!AB56+'June Budget'!AB56+'July Budget'!AB56+'August Budget'!AB56+'September Budget'!AB56+'October Budget'!AB56+'November Budget'!AB56+'December Budget'!AB56)</f>
        <v>0</v>
      </c>
      <c r="AC54" s="446" t="e">
        <f t="shared" si="41"/>
        <v>#DIV/0!</v>
      </c>
      <c r="AD54" s="441">
        <f>('January Budget'!AD56+'February Budget'!AD56+'March Budget'!AD56+'April Budget'!AD56+'May Budget'!AD56+'June Budget'!AD56+'July Budget'!AD56+'August Budget'!AD56+'September Budget'!AD56+'October Budget'!AD56+'November Budget'!AD56+'December Budget'!AD56)</f>
        <v>0</v>
      </c>
      <c r="AE54" s="448" t="e">
        <f t="shared" si="42"/>
        <v>#DIV/0!</v>
      </c>
    </row>
    <row r="55" spans="2:31">
      <c r="B55" s="307" t="s">
        <v>382</v>
      </c>
      <c r="C55" s="371" t="s">
        <v>268</v>
      </c>
      <c r="D55" s="443">
        <f t="shared" si="29"/>
        <v>0</v>
      </c>
      <c r="E55" s="444" t="e">
        <f t="shared" si="30"/>
        <v>#DIV/0!</v>
      </c>
      <c r="F55" s="441">
        <f>('January Budget'!F57+'February Budget'!F57+'March Budget'!F57+'April Budget'!F57+'May Budget'!F57+'June Budget'!F57+'July Budget'!F57+'August Budget'!F57+'September Budget'!F57+'October Budget'!F57+'November Budget'!F57+'December Budget'!F57)</f>
        <v>0</v>
      </c>
      <c r="G55" s="446" t="e">
        <f t="shared" ref="G55:I58" si="43">+F55/F$5</f>
        <v>#DIV/0!</v>
      </c>
      <c r="H55" s="441">
        <f>('January Budget'!H57+'February Budget'!H57+'March Budget'!H57+'April Budget'!H57+'May Budget'!H57+'June Budget'!H57+'July Budget'!H57+'August Budget'!H57+'September Budget'!H57+'October Budget'!H57+'November Budget'!H57+'December Budget'!H57)</f>
        <v>0</v>
      </c>
      <c r="I55" s="446" t="e">
        <f t="shared" si="43"/>
        <v>#DIV/0!</v>
      </c>
      <c r="J55" s="441">
        <f>('January Budget'!J57+'February Budget'!J57+'March Budget'!J57+'April Budget'!J57+'May Budget'!J57+'June Budget'!J57+'July Budget'!J57+'August Budget'!J57+'September Budget'!J57+'October Budget'!J57+'November Budget'!J57+'December Budget'!J57)</f>
        <v>0</v>
      </c>
      <c r="K55" s="446" t="e">
        <f t="shared" si="32"/>
        <v>#DIV/0!</v>
      </c>
      <c r="L55" s="441">
        <f>('January Budget'!L57+'February Budget'!L57+'March Budget'!L57+'April Budget'!L57+'May Budget'!L57+'June Budget'!L57+'July Budget'!L57+'August Budget'!L57+'September Budget'!L57+'October Budget'!L57+'November Budget'!L57+'December Budget'!L57)</f>
        <v>0</v>
      </c>
      <c r="M55" s="446" t="e">
        <f t="shared" si="33"/>
        <v>#DIV/0!</v>
      </c>
      <c r="N55" s="441">
        <f>('January Budget'!N57+'February Budget'!N57+'March Budget'!N57+'April Budget'!N57+'May Budget'!N57+'June Budget'!N57+'July Budget'!N57+'August Budget'!N57+'September Budget'!N57+'October Budget'!N57+'November Budget'!N57+'December Budget'!N57)</f>
        <v>0</v>
      </c>
      <c r="O55" s="446" t="e">
        <f t="shared" si="34"/>
        <v>#DIV/0!</v>
      </c>
      <c r="P55" s="441">
        <f>('January Budget'!P57+'February Budget'!P57+'March Budget'!P57+'April Budget'!P57+'May Budget'!P57+'June Budget'!P57+'July Budget'!P57+'August Budget'!P57+'September Budget'!P57+'October Budget'!P57+'November Budget'!P57+'December Budget'!P57)</f>
        <v>0</v>
      </c>
      <c r="Q55" s="446" t="e">
        <f t="shared" si="35"/>
        <v>#DIV/0!</v>
      </c>
      <c r="R55" s="441">
        <f>('January Budget'!R57+'February Budget'!R57+'March Budget'!R57+'April Budget'!R57+'May Budget'!R57+'June Budget'!R57+'July Budget'!R57+'August Budget'!R57+'September Budget'!R57+'October Budget'!R57+'November Budget'!R57+'December Budget'!R57)</f>
        <v>0</v>
      </c>
      <c r="S55" s="446" t="e">
        <f t="shared" si="36"/>
        <v>#DIV/0!</v>
      </c>
      <c r="T55" s="441">
        <f>('January Budget'!T57+'February Budget'!T57+'March Budget'!T57+'April Budget'!T57+'May Budget'!T57+'June Budget'!T57+'July Budget'!T57+'August Budget'!T57+'September Budget'!T57+'October Budget'!T57+'November Budget'!T57+'December Budget'!T57)</f>
        <v>0</v>
      </c>
      <c r="U55" s="446" t="e">
        <f t="shared" si="37"/>
        <v>#DIV/0!</v>
      </c>
      <c r="V55" s="441">
        <f>('January Budget'!V57+'February Budget'!V57+'March Budget'!V57+'April Budget'!V57+'May Budget'!V57+'June Budget'!V57+'July Budget'!V57+'August Budget'!V57+'September Budget'!V57+'October Budget'!V57+'November Budget'!V57+'December Budget'!V57)</f>
        <v>0</v>
      </c>
      <c r="W55" s="446" t="e">
        <f t="shared" si="38"/>
        <v>#DIV/0!</v>
      </c>
      <c r="X55" s="441">
        <f>('January Budget'!X57+'February Budget'!X57+'March Budget'!X57+'April Budget'!X57+'May Budget'!X57+'June Budget'!X57+'July Budget'!X57+'August Budget'!X57+'September Budget'!X57+'October Budget'!X57+'November Budget'!X57+'December Budget'!X57)</f>
        <v>0</v>
      </c>
      <c r="Y55" s="446" t="e">
        <f t="shared" si="39"/>
        <v>#DIV/0!</v>
      </c>
      <c r="Z55" s="441">
        <f>('January Budget'!Z57+'February Budget'!Z57+'March Budget'!Z57+'April Budget'!Z57+'May Budget'!Z57+'June Budget'!Z57+'July Budget'!Z57+'August Budget'!Z57+'September Budget'!Z57+'October Budget'!Z57+'November Budget'!Z57+'December Budget'!Z57)</f>
        <v>0</v>
      </c>
      <c r="AA55" s="446" t="e">
        <f t="shared" si="40"/>
        <v>#DIV/0!</v>
      </c>
      <c r="AB55" s="441">
        <f>('January Budget'!AB57+'February Budget'!AB57+'March Budget'!AB57+'April Budget'!AB57+'May Budget'!AB57+'June Budget'!AB57+'July Budget'!AB57+'August Budget'!AB57+'September Budget'!AB57+'October Budget'!AB57+'November Budget'!AB57+'December Budget'!AB57)</f>
        <v>0</v>
      </c>
      <c r="AC55" s="446" t="e">
        <f t="shared" si="41"/>
        <v>#DIV/0!</v>
      </c>
      <c r="AD55" s="441">
        <f>('January Budget'!AD57+'February Budget'!AD57+'March Budget'!AD57+'April Budget'!AD57+'May Budget'!AD57+'June Budget'!AD57+'July Budget'!AD57+'August Budget'!AD57+'September Budget'!AD57+'October Budget'!AD57+'November Budget'!AD57+'December Budget'!AD57)</f>
        <v>0</v>
      </c>
      <c r="AE55" s="448" t="e">
        <f t="shared" si="42"/>
        <v>#DIV/0!</v>
      </c>
    </row>
    <row r="56" spans="2:31">
      <c r="B56" s="307" t="s">
        <v>381</v>
      </c>
      <c r="C56" s="371" t="s">
        <v>269</v>
      </c>
      <c r="D56" s="443">
        <f t="shared" si="29"/>
        <v>0</v>
      </c>
      <c r="E56" s="444" t="e">
        <f t="shared" si="30"/>
        <v>#DIV/0!</v>
      </c>
      <c r="F56" s="441">
        <f>('January Budget'!F58+'February Budget'!F58+'March Budget'!F58+'April Budget'!F58+'May Budget'!F58+'June Budget'!F58+'July Budget'!F58+'August Budget'!F58+'September Budget'!F58+'October Budget'!F58+'November Budget'!F58+'December Budget'!F58)</f>
        <v>0</v>
      </c>
      <c r="G56" s="446" t="e">
        <f t="shared" si="43"/>
        <v>#DIV/0!</v>
      </c>
      <c r="H56" s="441">
        <f>('January Budget'!H58+'February Budget'!H58+'March Budget'!H58+'April Budget'!H58+'May Budget'!H58+'June Budget'!H58+'July Budget'!H58+'August Budget'!H58+'September Budget'!H58+'October Budget'!H58+'November Budget'!H58+'December Budget'!H58)</f>
        <v>0</v>
      </c>
      <c r="I56" s="446" t="e">
        <f t="shared" si="43"/>
        <v>#DIV/0!</v>
      </c>
      <c r="J56" s="441">
        <f>('January Budget'!J58+'February Budget'!J58+'March Budget'!J58+'April Budget'!J58+'May Budget'!J58+'June Budget'!J58+'July Budget'!J58+'August Budget'!J58+'September Budget'!J58+'October Budget'!J58+'November Budget'!J58+'December Budget'!J58)</f>
        <v>0</v>
      </c>
      <c r="K56" s="446" t="e">
        <f t="shared" si="32"/>
        <v>#DIV/0!</v>
      </c>
      <c r="L56" s="441">
        <f>('January Budget'!L58+'February Budget'!L58+'March Budget'!L58+'April Budget'!L58+'May Budget'!L58+'June Budget'!L58+'July Budget'!L58+'August Budget'!L58+'September Budget'!L58+'October Budget'!L58+'November Budget'!L58+'December Budget'!L58)</f>
        <v>0</v>
      </c>
      <c r="M56" s="446" t="e">
        <f t="shared" si="33"/>
        <v>#DIV/0!</v>
      </c>
      <c r="N56" s="441">
        <f>('January Budget'!N58+'February Budget'!N58+'March Budget'!N58+'April Budget'!N58+'May Budget'!N58+'June Budget'!N58+'July Budget'!N58+'August Budget'!N58+'September Budget'!N58+'October Budget'!N58+'November Budget'!N58+'December Budget'!N58)</f>
        <v>0</v>
      </c>
      <c r="O56" s="446" t="e">
        <f t="shared" si="34"/>
        <v>#DIV/0!</v>
      </c>
      <c r="P56" s="441">
        <f>('January Budget'!P58+'February Budget'!P58+'March Budget'!P58+'April Budget'!P58+'May Budget'!P58+'June Budget'!P58+'July Budget'!P58+'August Budget'!P58+'September Budget'!P58+'October Budget'!P58+'November Budget'!P58+'December Budget'!P58)</f>
        <v>0</v>
      </c>
      <c r="Q56" s="446" t="e">
        <f t="shared" si="35"/>
        <v>#DIV/0!</v>
      </c>
      <c r="R56" s="441">
        <f>('January Budget'!R58+'February Budget'!R58+'March Budget'!R58+'April Budget'!R58+'May Budget'!R58+'June Budget'!R58+'July Budget'!R58+'August Budget'!R58+'September Budget'!R58+'October Budget'!R58+'November Budget'!R58+'December Budget'!R58)</f>
        <v>0</v>
      </c>
      <c r="S56" s="446" t="e">
        <f t="shared" si="36"/>
        <v>#DIV/0!</v>
      </c>
      <c r="T56" s="441">
        <f>('January Budget'!T58+'February Budget'!T58+'March Budget'!T58+'April Budget'!T58+'May Budget'!T58+'June Budget'!T58+'July Budget'!T58+'August Budget'!T58+'September Budget'!T58+'October Budget'!T58+'November Budget'!T58+'December Budget'!T58)</f>
        <v>0</v>
      </c>
      <c r="U56" s="446" t="e">
        <f t="shared" si="37"/>
        <v>#DIV/0!</v>
      </c>
      <c r="V56" s="441">
        <f>('January Budget'!V58+'February Budget'!V58+'March Budget'!V58+'April Budget'!V58+'May Budget'!V58+'June Budget'!V58+'July Budget'!V58+'August Budget'!V58+'September Budget'!V58+'October Budget'!V58+'November Budget'!V58+'December Budget'!V58)</f>
        <v>0</v>
      </c>
      <c r="W56" s="446" t="e">
        <f t="shared" si="38"/>
        <v>#DIV/0!</v>
      </c>
      <c r="X56" s="441">
        <f>('January Budget'!X58+'February Budget'!X58+'March Budget'!X58+'April Budget'!X58+'May Budget'!X58+'June Budget'!X58+'July Budget'!X58+'August Budget'!X58+'September Budget'!X58+'October Budget'!X58+'November Budget'!X58+'December Budget'!X58)</f>
        <v>0</v>
      </c>
      <c r="Y56" s="446" t="e">
        <f t="shared" si="39"/>
        <v>#DIV/0!</v>
      </c>
      <c r="Z56" s="441">
        <f>('January Budget'!Z58+'February Budget'!Z58+'March Budget'!Z58+'April Budget'!Z58+'May Budget'!Z58+'June Budget'!Z58+'July Budget'!Z58+'August Budget'!Z58+'September Budget'!Z58+'October Budget'!Z58+'November Budget'!Z58+'December Budget'!Z58)</f>
        <v>0</v>
      </c>
      <c r="AA56" s="446" t="e">
        <f t="shared" si="40"/>
        <v>#DIV/0!</v>
      </c>
      <c r="AB56" s="441">
        <f>('January Budget'!AB58+'February Budget'!AB58+'March Budget'!AB58+'April Budget'!AB58+'May Budget'!AB58+'June Budget'!AB58+'July Budget'!AB58+'August Budget'!AB58+'September Budget'!AB58+'October Budget'!AB58+'November Budget'!AB58+'December Budget'!AB58)</f>
        <v>0</v>
      </c>
      <c r="AC56" s="446" t="e">
        <f t="shared" si="41"/>
        <v>#DIV/0!</v>
      </c>
      <c r="AD56" s="441">
        <f>('January Budget'!AD58+'February Budget'!AD58+'March Budget'!AD58+'April Budget'!AD58+'May Budget'!AD58+'June Budget'!AD58+'July Budget'!AD58+'August Budget'!AD58+'September Budget'!AD58+'October Budget'!AD58+'November Budget'!AD58+'December Budget'!AD58)</f>
        <v>0</v>
      </c>
      <c r="AE56" s="448" t="e">
        <f t="shared" si="42"/>
        <v>#DIV/0!</v>
      </c>
    </row>
    <row r="57" spans="2:31">
      <c r="B57" s="307" t="s">
        <v>382</v>
      </c>
      <c r="C57" s="371" t="s">
        <v>270</v>
      </c>
      <c r="D57" s="443">
        <f t="shared" si="29"/>
        <v>0</v>
      </c>
      <c r="E57" s="444" t="e">
        <f t="shared" si="30"/>
        <v>#DIV/0!</v>
      </c>
      <c r="F57" s="441">
        <f>('January Budget'!F59+'February Budget'!F59+'March Budget'!F59+'April Budget'!F59+'May Budget'!F59+'June Budget'!F59+'July Budget'!F59+'August Budget'!F59+'September Budget'!F59+'October Budget'!F59+'November Budget'!F59+'December Budget'!F59)</f>
        <v>0</v>
      </c>
      <c r="G57" s="446" t="e">
        <f t="shared" si="43"/>
        <v>#DIV/0!</v>
      </c>
      <c r="H57" s="441">
        <f>('January Budget'!H59+'February Budget'!H59+'March Budget'!H59+'April Budget'!H59+'May Budget'!H59+'June Budget'!H59+'July Budget'!H59+'August Budget'!H59+'September Budget'!H59+'October Budget'!H59+'November Budget'!H59+'December Budget'!H59)</f>
        <v>0</v>
      </c>
      <c r="I57" s="446" t="e">
        <f t="shared" si="43"/>
        <v>#DIV/0!</v>
      </c>
      <c r="J57" s="441">
        <f>('January Budget'!J59+'February Budget'!J59+'March Budget'!J59+'April Budget'!J59+'May Budget'!J59+'June Budget'!J59+'July Budget'!J59+'August Budget'!J59+'September Budget'!J59+'October Budget'!J59+'November Budget'!J59+'December Budget'!J59)</f>
        <v>0</v>
      </c>
      <c r="K57" s="446" t="e">
        <f t="shared" si="32"/>
        <v>#DIV/0!</v>
      </c>
      <c r="L57" s="441">
        <f>('January Budget'!L59+'February Budget'!L59+'March Budget'!L59+'April Budget'!L59+'May Budget'!L59+'June Budget'!L59+'July Budget'!L59+'August Budget'!L59+'September Budget'!L59+'October Budget'!L59+'November Budget'!L59+'December Budget'!L59)</f>
        <v>0</v>
      </c>
      <c r="M57" s="446" t="e">
        <f t="shared" si="33"/>
        <v>#DIV/0!</v>
      </c>
      <c r="N57" s="441">
        <f>('January Budget'!N59+'February Budget'!N59+'March Budget'!N59+'April Budget'!N59+'May Budget'!N59+'June Budget'!N59+'July Budget'!N59+'August Budget'!N59+'September Budget'!N59+'October Budget'!N59+'November Budget'!N59+'December Budget'!N59)</f>
        <v>0</v>
      </c>
      <c r="O57" s="446" t="e">
        <f t="shared" si="34"/>
        <v>#DIV/0!</v>
      </c>
      <c r="P57" s="441">
        <f>('January Budget'!P59+'February Budget'!P59+'March Budget'!P59+'April Budget'!P59+'May Budget'!P59+'June Budget'!P59+'July Budget'!P59+'August Budget'!P59+'September Budget'!P59+'October Budget'!P59+'November Budget'!P59+'December Budget'!P59)</f>
        <v>0</v>
      </c>
      <c r="Q57" s="446" t="e">
        <f t="shared" si="35"/>
        <v>#DIV/0!</v>
      </c>
      <c r="R57" s="441">
        <f>('January Budget'!R59+'February Budget'!R59+'March Budget'!R59+'April Budget'!R59+'May Budget'!R59+'June Budget'!R59+'July Budget'!R59+'August Budget'!R59+'September Budget'!R59+'October Budget'!R59+'November Budget'!R59+'December Budget'!R59)</f>
        <v>0</v>
      </c>
      <c r="S57" s="446" t="e">
        <f t="shared" si="36"/>
        <v>#DIV/0!</v>
      </c>
      <c r="T57" s="441">
        <f>('January Budget'!T59+'February Budget'!T59+'March Budget'!T59+'April Budget'!T59+'May Budget'!T59+'June Budget'!T59+'July Budget'!T59+'August Budget'!T59+'September Budget'!T59+'October Budget'!T59+'November Budget'!T59+'December Budget'!T59)</f>
        <v>0</v>
      </c>
      <c r="U57" s="446" t="e">
        <f t="shared" si="37"/>
        <v>#DIV/0!</v>
      </c>
      <c r="V57" s="441">
        <f>('January Budget'!V59+'February Budget'!V59+'March Budget'!V59+'April Budget'!V59+'May Budget'!V59+'June Budget'!V59+'July Budget'!V59+'August Budget'!V59+'September Budget'!V59+'October Budget'!V59+'November Budget'!V59+'December Budget'!V59)</f>
        <v>0</v>
      </c>
      <c r="W57" s="446" t="e">
        <f t="shared" si="38"/>
        <v>#DIV/0!</v>
      </c>
      <c r="X57" s="441">
        <f>('January Budget'!X59+'February Budget'!X59+'March Budget'!X59+'April Budget'!X59+'May Budget'!X59+'June Budget'!X59+'July Budget'!X59+'August Budget'!X59+'September Budget'!X59+'October Budget'!X59+'November Budget'!X59+'December Budget'!X59)</f>
        <v>0</v>
      </c>
      <c r="Y57" s="446" t="e">
        <f t="shared" si="39"/>
        <v>#DIV/0!</v>
      </c>
      <c r="Z57" s="441">
        <f>('January Budget'!Z59+'February Budget'!Z59+'March Budget'!Z59+'April Budget'!Z59+'May Budget'!Z59+'June Budget'!Z59+'July Budget'!Z59+'August Budget'!Z59+'September Budget'!Z59+'October Budget'!Z59+'November Budget'!Z59+'December Budget'!Z59)</f>
        <v>0</v>
      </c>
      <c r="AA57" s="446" t="e">
        <f t="shared" si="40"/>
        <v>#DIV/0!</v>
      </c>
      <c r="AB57" s="441">
        <f>('January Budget'!AB59+'February Budget'!AB59+'March Budget'!AB59+'April Budget'!AB59+'May Budget'!AB59+'June Budget'!AB59+'July Budget'!AB59+'August Budget'!AB59+'September Budget'!AB59+'October Budget'!AB59+'November Budget'!AB59+'December Budget'!AB59)</f>
        <v>0</v>
      </c>
      <c r="AC57" s="446" t="e">
        <f t="shared" si="41"/>
        <v>#DIV/0!</v>
      </c>
      <c r="AD57" s="441">
        <f>('January Budget'!AD59+'February Budget'!AD59+'March Budget'!AD59+'April Budget'!AD59+'May Budget'!AD59+'June Budget'!AD59+'July Budget'!AD59+'August Budget'!AD59+'September Budget'!AD59+'October Budget'!AD59+'November Budget'!AD59+'December Budget'!AD59)</f>
        <v>0</v>
      </c>
      <c r="AE57" s="448" t="e">
        <f t="shared" si="42"/>
        <v>#DIV/0!</v>
      </c>
    </row>
    <row r="58" spans="2:31">
      <c r="B58" s="307"/>
      <c r="C58" s="385" t="s">
        <v>272</v>
      </c>
      <c r="D58" s="454">
        <f>SUM(D39:D57)</f>
        <v>0</v>
      </c>
      <c r="E58" s="455" t="e">
        <f>+D58/$D$5</f>
        <v>#DIV/0!</v>
      </c>
      <c r="F58" s="239">
        <f>SUM(F39:F57)</f>
        <v>0</v>
      </c>
      <c r="G58" s="456" t="e">
        <f t="shared" si="43"/>
        <v>#DIV/0!</v>
      </c>
      <c r="H58" s="239">
        <f>SUM(H39:H57)</f>
        <v>0</v>
      </c>
      <c r="I58" s="456" t="e">
        <f t="shared" si="43"/>
        <v>#DIV/0!</v>
      </c>
      <c r="J58" s="239">
        <f>SUM(J39:J57)</f>
        <v>0</v>
      </c>
      <c r="K58" s="456" t="e">
        <f t="shared" si="32"/>
        <v>#DIV/0!</v>
      </c>
      <c r="L58" s="239">
        <f>SUM(L39:L57)</f>
        <v>0</v>
      </c>
      <c r="M58" s="456" t="e">
        <f t="shared" si="33"/>
        <v>#DIV/0!</v>
      </c>
      <c r="N58" s="239">
        <f>SUM(N39:N57)</f>
        <v>0</v>
      </c>
      <c r="O58" s="456" t="e">
        <f t="shared" si="34"/>
        <v>#DIV/0!</v>
      </c>
      <c r="P58" s="239">
        <f>SUM(P39:P57)</f>
        <v>0</v>
      </c>
      <c r="Q58" s="456" t="e">
        <f t="shared" si="35"/>
        <v>#DIV/0!</v>
      </c>
      <c r="R58" s="239">
        <f>SUM(R39:R57)</f>
        <v>0</v>
      </c>
      <c r="S58" s="456" t="e">
        <f t="shared" si="36"/>
        <v>#DIV/0!</v>
      </c>
      <c r="T58" s="239">
        <f>SUM(T39:T57)</f>
        <v>0</v>
      </c>
      <c r="U58" s="456" t="e">
        <f t="shared" si="37"/>
        <v>#DIV/0!</v>
      </c>
      <c r="V58" s="239">
        <f>SUM(V39:V57)</f>
        <v>0</v>
      </c>
      <c r="W58" s="456" t="e">
        <f t="shared" si="38"/>
        <v>#DIV/0!</v>
      </c>
      <c r="X58" s="239">
        <f>SUM(X39:X57)</f>
        <v>0</v>
      </c>
      <c r="Y58" s="456" t="e">
        <f t="shared" si="39"/>
        <v>#DIV/0!</v>
      </c>
      <c r="Z58" s="239">
        <f>SUM(Z39:Z57)</f>
        <v>0</v>
      </c>
      <c r="AA58" s="456" t="e">
        <f t="shared" si="40"/>
        <v>#DIV/0!</v>
      </c>
      <c r="AB58" s="239">
        <f>SUM(AB39:AB57)</f>
        <v>0</v>
      </c>
      <c r="AC58" s="456" t="e">
        <f t="shared" si="41"/>
        <v>#DIV/0!</v>
      </c>
      <c r="AD58" s="239">
        <f>SUM(AD39:AD57)</f>
        <v>0</v>
      </c>
      <c r="AE58" s="457" t="e">
        <f t="shared" si="42"/>
        <v>#DIV/0!</v>
      </c>
    </row>
    <row r="59" spans="2:31">
      <c r="B59" s="307"/>
      <c r="C59" s="3"/>
      <c r="D59" s="443"/>
      <c r="E59" s="139"/>
      <c r="F59" s="232"/>
      <c r="G59" s="446"/>
      <c r="H59" s="232"/>
      <c r="I59" s="446"/>
      <c r="J59" s="232"/>
      <c r="K59" s="446"/>
      <c r="L59" s="232"/>
      <c r="M59" s="446"/>
      <c r="N59" s="232"/>
      <c r="O59" s="446"/>
      <c r="P59" s="232"/>
      <c r="Q59" s="446"/>
      <c r="R59" s="232"/>
      <c r="S59" s="446"/>
      <c r="T59" s="232"/>
      <c r="U59" s="446"/>
      <c r="V59" s="232"/>
      <c r="W59" s="446"/>
      <c r="X59" s="232"/>
      <c r="Y59" s="446"/>
      <c r="Z59" s="232"/>
      <c r="AA59" s="446"/>
      <c r="AB59" s="232"/>
      <c r="AC59" s="446"/>
      <c r="AD59" s="232"/>
      <c r="AE59" s="448"/>
    </row>
    <row r="60" spans="2:31">
      <c r="B60" s="307"/>
      <c r="C60" s="386" t="s">
        <v>287</v>
      </c>
      <c r="D60" s="443"/>
      <c r="E60" s="139"/>
      <c r="F60" s="232"/>
      <c r="G60" s="446"/>
      <c r="H60" s="232"/>
      <c r="I60" s="446"/>
      <c r="J60" s="232"/>
      <c r="K60" s="446"/>
      <c r="L60" s="232"/>
      <c r="M60" s="446"/>
      <c r="N60" s="232"/>
      <c r="O60" s="446"/>
      <c r="P60" s="232"/>
      <c r="Q60" s="446"/>
      <c r="R60" s="232"/>
      <c r="S60" s="446"/>
      <c r="T60" s="232"/>
      <c r="U60" s="446"/>
      <c r="V60" s="232"/>
      <c r="W60" s="446"/>
      <c r="X60" s="232"/>
      <c r="Y60" s="446"/>
      <c r="Z60" s="232"/>
      <c r="AA60" s="446"/>
      <c r="AB60" s="232"/>
      <c r="AC60" s="446"/>
      <c r="AD60" s="232"/>
      <c r="AE60" s="448"/>
    </row>
    <row r="61" spans="2:31">
      <c r="B61" s="307" t="s">
        <v>381</v>
      </c>
      <c r="C61" s="371" t="s">
        <v>273</v>
      </c>
      <c r="D61" s="443">
        <f t="shared" ref="D61:D74" si="44">+F61+H61+J61+L61+N61+P61+R61+T61+V61+X61+Z61+AB61+AD61</f>
        <v>0</v>
      </c>
      <c r="E61" s="444" t="e">
        <f t="shared" ref="E61:E74" si="45">+D61/$D$5</f>
        <v>#DIV/0!</v>
      </c>
      <c r="F61" s="441">
        <f>('January Budget'!F63+'February Budget'!F63+'March Budget'!F63+'April Budget'!F63+'May Budget'!F63+'June Budget'!F63+'July Budget'!F63+'August Budget'!F63+'September Budget'!F63+'October Budget'!F63+'November Budget'!F63+'December Budget'!F63)</f>
        <v>0</v>
      </c>
      <c r="G61" s="446" t="e">
        <f t="shared" ref="G61:I75" si="46">+F61/F$5</f>
        <v>#DIV/0!</v>
      </c>
      <c r="H61" s="441">
        <f>('January Budget'!H63+'February Budget'!H63+'March Budget'!H63+'April Budget'!H63+'May Budget'!H63+'June Budget'!H63+'July Budget'!H63+'August Budget'!H63+'September Budget'!H63+'October Budget'!H63+'November Budget'!H63+'December Budget'!H63)</f>
        <v>0</v>
      </c>
      <c r="I61" s="446" t="e">
        <f t="shared" si="46"/>
        <v>#DIV/0!</v>
      </c>
      <c r="J61" s="441">
        <f>('January Budget'!J63+'February Budget'!J63+'March Budget'!J63+'April Budget'!J63+'May Budget'!J63+'June Budget'!J63+'July Budget'!J63+'August Budget'!J63+'September Budget'!J63+'October Budget'!J63+'November Budget'!J63+'December Budget'!J63)</f>
        <v>0</v>
      </c>
      <c r="K61" s="446" t="e">
        <f t="shared" ref="K61:K75" si="47">+J61/J$5</f>
        <v>#DIV/0!</v>
      </c>
      <c r="L61" s="441">
        <f>('January Budget'!L63+'February Budget'!L63+'March Budget'!L63+'April Budget'!L63+'May Budget'!L63+'June Budget'!L63+'July Budget'!L63+'August Budget'!L63+'September Budget'!L63+'October Budget'!L63+'November Budget'!L63+'December Budget'!L63)</f>
        <v>0</v>
      </c>
      <c r="M61" s="446" t="e">
        <f t="shared" ref="M61:M75" si="48">+L61/L$5</f>
        <v>#DIV/0!</v>
      </c>
      <c r="N61" s="441">
        <f>('January Budget'!N63+'February Budget'!N63+'March Budget'!N63+'April Budget'!N63+'May Budget'!N63+'June Budget'!N63+'July Budget'!N63+'August Budget'!N63+'September Budget'!N63+'October Budget'!N63+'November Budget'!N63+'December Budget'!N63)</f>
        <v>0</v>
      </c>
      <c r="O61" s="446" t="e">
        <f t="shared" ref="O61:O75" si="49">+N61/N$5</f>
        <v>#DIV/0!</v>
      </c>
      <c r="P61" s="441">
        <f>('January Budget'!P63+'February Budget'!P63+'March Budget'!P63+'April Budget'!P63+'May Budget'!P63+'June Budget'!P63+'July Budget'!P63+'August Budget'!P63+'September Budget'!P63+'October Budget'!P63+'November Budget'!P63+'December Budget'!P63)</f>
        <v>0</v>
      </c>
      <c r="Q61" s="446" t="e">
        <f t="shared" ref="Q61:Q75" si="50">+P61/P$5</f>
        <v>#DIV/0!</v>
      </c>
      <c r="R61" s="441">
        <f>('January Budget'!R63+'February Budget'!R63+'March Budget'!R63+'April Budget'!R63+'May Budget'!R63+'June Budget'!R63+'July Budget'!R63+'August Budget'!R63+'September Budget'!R63+'October Budget'!R63+'November Budget'!R63+'December Budget'!R63)</f>
        <v>0</v>
      </c>
      <c r="S61" s="446" t="e">
        <f t="shared" ref="S61:S75" si="51">+R61/R$5</f>
        <v>#DIV/0!</v>
      </c>
      <c r="T61" s="441">
        <f>('January Budget'!T63+'February Budget'!T63+'March Budget'!T63+'April Budget'!T63+'May Budget'!T63+'June Budget'!T63+'July Budget'!T63+'August Budget'!T63+'September Budget'!T63+'October Budget'!T63+'November Budget'!T63+'December Budget'!T63)</f>
        <v>0</v>
      </c>
      <c r="U61" s="446" t="e">
        <f t="shared" ref="U61:U75" si="52">+T61/T$5</f>
        <v>#DIV/0!</v>
      </c>
      <c r="V61" s="441">
        <f>('January Budget'!V63+'February Budget'!V63+'March Budget'!V63+'April Budget'!V63+'May Budget'!V63+'June Budget'!V63+'July Budget'!V63+'August Budget'!V63+'September Budget'!V63+'October Budget'!V63+'November Budget'!V63+'December Budget'!V63)</f>
        <v>0</v>
      </c>
      <c r="W61" s="446" t="e">
        <f t="shared" ref="W61:W75" si="53">+V61/V$5</f>
        <v>#DIV/0!</v>
      </c>
      <c r="X61" s="441">
        <f>('January Budget'!X63+'February Budget'!X63+'March Budget'!X63+'April Budget'!X63+'May Budget'!X63+'June Budget'!X63+'July Budget'!X63+'August Budget'!X63+'September Budget'!X63+'October Budget'!X63+'November Budget'!X63+'December Budget'!X63)</f>
        <v>0</v>
      </c>
      <c r="Y61" s="446" t="e">
        <f t="shared" ref="Y61:Y75" si="54">+X61/X$5</f>
        <v>#DIV/0!</v>
      </c>
      <c r="Z61" s="441">
        <f>('January Budget'!Z63+'February Budget'!Z63+'March Budget'!Z63+'April Budget'!Z63+'May Budget'!Z63+'June Budget'!Z63+'July Budget'!Z63+'August Budget'!Z63+'September Budget'!Z63+'October Budget'!Z63+'November Budget'!Z63+'December Budget'!Z63)</f>
        <v>0</v>
      </c>
      <c r="AA61" s="446" t="e">
        <f t="shared" ref="AA61:AA75" si="55">+Z61/Z$5</f>
        <v>#DIV/0!</v>
      </c>
      <c r="AB61" s="441">
        <f>('January Budget'!AB63+'February Budget'!AB63+'March Budget'!AB63+'April Budget'!AB63+'May Budget'!AB63+'June Budget'!AB63+'July Budget'!AB63+'August Budget'!AB63+'September Budget'!AB63+'October Budget'!AB63+'November Budget'!AB63+'December Budget'!AB63)</f>
        <v>0</v>
      </c>
      <c r="AC61" s="446" t="e">
        <f t="shared" ref="AC61:AC75" si="56">+AB61/AB$5</f>
        <v>#DIV/0!</v>
      </c>
      <c r="AD61" s="441">
        <f>('January Budget'!AD63+'February Budget'!AD63+'March Budget'!AD63+'April Budget'!AD63+'May Budget'!AD63+'June Budget'!AD63+'July Budget'!AD63+'August Budget'!AD63+'September Budget'!AD63+'October Budget'!AD63+'November Budget'!AD63+'December Budget'!AD63)</f>
        <v>0</v>
      </c>
      <c r="AE61" s="448" t="e">
        <f t="shared" ref="AE61:AE75" si="57">+AD61/AD$5</f>
        <v>#DIV/0!</v>
      </c>
    </row>
    <row r="62" spans="2:31">
      <c r="B62" s="307" t="s">
        <v>381</v>
      </c>
      <c r="C62" s="371" t="s">
        <v>274</v>
      </c>
      <c r="D62" s="443">
        <f t="shared" si="44"/>
        <v>0</v>
      </c>
      <c r="E62" s="444" t="e">
        <f t="shared" si="45"/>
        <v>#DIV/0!</v>
      </c>
      <c r="F62" s="441">
        <f>('January Budget'!F64+'February Budget'!F64+'March Budget'!F64+'April Budget'!F64+'May Budget'!F64+'June Budget'!F64+'July Budget'!F64+'August Budget'!F64+'September Budget'!F64+'October Budget'!F64+'November Budget'!F64+'December Budget'!F64)</f>
        <v>0</v>
      </c>
      <c r="G62" s="446" t="e">
        <f t="shared" si="46"/>
        <v>#DIV/0!</v>
      </c>
      <c r="H62" s="441">
        <f>('January Budget'!H64+'February Budget'!H64+'March Budget'!H64+'April Budget'!H64+'May Budget'!H64+'June Budget'!H64+'July Budget'!H64+'August Budget'!H64+'September Budget'!H64+'October Budget'!H64+'November Budget'!H64+'December Budget'!H64)</f>
        <v>0</v>
      </c>
      <c r="I62" s="446" t="e">
        <f t="shared" si="46"/>
        <v>#DIV/0!</v>
      </c>
      <c r="J62" s="441">
        <f>('January Budget'!J64+'February Budget'!J64+'March Budget'!J64+'April Budget'!J64+'May Budget'!J64+'June Budget'!J64+'July Budget'!J64+'August Budget'!J64+'September Budget'!J64+'October Budget'!J64+'November Budget'!J64+'December Budget'!J64)</f>
        <v>0</v>
      </c>
      <c r="K62" s="446" t="e">
        <f t="shared" si="47"/>
        <v>#DIV/0!</v>
      </c>
      <c r="L62" s="441">
        <f>('January Budget'!L64+'February Budget'!L64+'March Budget'!L64+'April Budget'!L64+'May Budget'!L64+'June Budget'!L64+'July Budget'!L64+'August Budget'!L64+'September Budget'!L64+'October Budget'!L64+'November Budget'!L64+'December Budget'!L64)</f>
        <v>0</v>
      </c>
      <c r="M62" s="446" t="e">
        <f t="shared" si="48"/>
        <v>#DIV/0!</v>
      </c>
      <c r="N62" s="441">
        <f>('January Budget'!N64+'February Budget'!N64+'March Budget'!N64+'April Budget'!N64+'May Budget'!N64+'June Budget'!N64+'July Budget'!N64+'August Budget'!N64+'September Budget'!N64+'October Budget'!N64+'November Budget'!N64+'December Budget'!N64)</f>
        <v>0</v>
      </c>
      <c r="O62" s="446" t="e">
        <f t="shared" si="49"/>
        <v>#DIV/0!</v>
      </c>
      <c r="P62" s="441">
        <f>('January Budget'!P64+'February Budget'!P64+'March Budget'!P64+'April Budget'!P64+'May Budget'!P64+'June Budget'!P64+'July Budget'!P64+'August Budget'!P64+'September Budget'!P64+'October Budget'!P64+'November Budget'!P64+'December Budget'!P64)</f>
        <v>0</v>
      </c>
      <c r="Q62" s="446" t="e">
        <f t="shared" si="50"/>
        <v>#DIV/0!</v>
      </c>
      <c r="R62" s="441">
        <f>('January Budget'!R64+'February Budget'!R64+'March Budget'!R64+'April Budget'!R64+'May Budget'!R64+'June Budget'!R64+'July Budget'!R64+'August Budget'!R64+'September Budget'!R64+'October Budget'!R64+'November Budget'!R64+'December Budget'!R64)</f>
        <v>0</v>
      </c>
      <c r="S62" s="446" t="e">
        <f t="shared" si="51"/>
        <v>#DIV/0!</v>
      </c>
      <c r="T62" s="441">
        <f>('January Budget'!T64+'February Budget'!T64+'March Budget'!T64+'April Budget'!T64+'May Budget'!T64+'June Budget'!T64+'July Budget'!T64+'August Budget'!T64+'September Budget'!T64+'October Budget'!T64+'November Budget'!T64+'December Budget'!T64)</f>
        <v>0</v>
      </c>
      <c r="U62" s="446" t="e">
        <f t="shared" si="52"/>
        <v>#DIV/0!</v>
      </c>
      <c r="V62" s="441">
        <f>('January Budget'!V64+'February Budget'!V64+'March Budget'!V64+'April Budget'!V64+'May Budget'!V64+'June Budget'!V64+'July Budget'!V64+'August Budget'!V64+'September Budget'!V64+'October Budget'!V64+'November Budget'!V64+'December Budget'!V64)</f>
        <v>0</v>
      </c>
      <c r="W62" s="446" t="e">
        <f t="shared" si="53"/>
        <v>#DIV/0!</v>
      </c>
      <c r="X62" s="441">
        <f>('January Budget'!X64+'February Budget'!X64+'March Budget'!X64+'April Budget'!X64+'May Budget'!X64+'June Budget'!X64+'July Budget'!X64+'August Budget'!X64+'September Budget'!X64+'October Budget'!X64+'November Budget'!X64+'December Budget'!X64)</f>
        <v>0</v>
      </c>
      <c r="Y62" s="446" t="e">
        <f t="shared" si="54"/>
        <v>#DIV/0!</v>
      </c>
      <c r="Z62" s="441">
        <f>('January Budget'!Z64+'February Budget'!Z64+'March Budget'!Z64+'April Budget'!Z64+'May Budget'!Z64+'June Budget'!Z64+'July Budget'!Z64+'August Budget'!Z64+'September Budget'!Z64+'October Budget'!Z64+'November Budget'!Z64+'December Budget'!Z64)</f>
        <v>0</v>
      </c>
      <c r="AA62" s="446" t="e">
        <f t="shared" si="55"/>
        <v>#DIV/0!</v>
      </c>
      <c r="AB62" s="441">
        <f>('January Budget'!AB64+'February Budget'!AB64+'March Budget'!AB64+'April Budget'!AB64+'May Budget'!AB64+'June Budget'!AB64+'July Budget'!AB64+'August Budget'!AB64+'September Budget'!AB64+'October Budget'!AB64+'November Budget'!AB64+'December Budget'!AB64)</f>
        <v>0</v>
      </c>
      <c r="AC62" s="446" t="e">
        <f t="shared" si="56"/>
        <v>#DIV/0!</v>
      </c>
      <c r="AD62" s="441">
        <f>('January Budget'!AD64+'February Budget'!AD64+'March Budget'!AD64+'April Budget'!AD64+'May Budget'!AD64+'June Budget'!AD64+'July Budget'!AD64+'August Budget'!AD64+'September Budget'!AD64+'October Budget'!AD64+'November Budget'!AD64+'December Budget'!AD64)</f>
        <v>0</v>
      </c>
      <c r="AE62" s="448" t="e">
        <f t="shared" si="57"/>
        <v>#DIV/0!</v>
      </c>
    </row>
    <row r="63" spans="2:31">
      <c r="B63" s="307" t="s">
        <v>381</v>
      </c>
      <c r="C63" s="371" t="s">
        <v>275</v>
      </c>
      <c r="D63" s="443">
        <f t="shared" si="44"/>
        <v>0</v>
      </c>
      <c r="E63" s="444" t="e">
        <f t="shared" si="45"/>
        <v>#DIV/0!</v>
      </c>
      <c r="F63" s="441">
        <f>('January Budget'!F65+'February Budget'!F65+'March Budget'!F65+'April Budget'!F65+'May Budget'!F65+'June Budget'!F65+'July Budget'!F65+'August Budget'!F65+'September Budget'!F65+'October Budget'!F65+'November Budget'!F65+'December Budget'!F65)</f>
        <v>0</v>
      </c>
      <c r="G63" s="446" t="e">
        <f t="shared" si="46"/>
        <v>#DIV/0!</v>
      </c>
      <c r="H63" s="441">
        <f>('January Budget'!H65+'February Budget'!H65+'March Budget'!H65+'April Budget'!H65+'May Budget'!H65+'June Budget'!H65+'July Budget'!H65+'August Budget'!H65+'September Budget'!H65+'October Budget'!H65+'November Budget'!H65+'December Budget'!H65)</f>
        <v>0</v>
      </c>
      <c r="I63" s="446" t="e">
        <f t="shared" si="46"/>
        <v>#DIV/0!</v>
      </c>
      <c r="J63" s="441">
        <f>('January Budget'!J65+'February Budget'!J65+'March Budget'!J65+'April Budget'!J65+'May Budget'!J65+'June Budget'!J65+'July Budget'!J65+'August Budget'!J65+'September Budget'!J65+'October Budget'!J65+'November Budget'!J65+'December Budget'!J65)</f>
        <v>0</v>
      </c>
      <c r="K63" s="446" t="e">
        <f t="shared" si="47"/>
        <v>#DIV/0!</v>
      </c>
      <c r="L63" s="441">
        <f>('January Budget'!L65+'February Budget'!L65+'March Budget'!L65+'April Budget'!L65+'May Budget'!L65+'June Budget'!L65+'July Budget'!L65+'August Budget'!L65+'September Budget'!L65+'October Budget'!L65+'November Budget'!L65+'December Budget'!L65)</f>
        <v>0</v>
      </c>
      <c r="M63" s="446" t="e">
        <f t="shared" si="48"/>
        <v>#DIV/0!</v>
      </c>
      <c r="N63" s="441">
        <f>('January Budget'!N65+'February Budget'!N65+'March Budget'!N65+'April Budget'!N65+'May Budget'!N65+'June Budget'!N65+'July Budget'!N65+'August Budget'!N65+'September Budget'!N65+'October Budget'!N65+'November Budget'!N65+'December Budget'!N65)</f>
        <v>0</v>
      </c>
      <c r="O63" s="446" t="e">
        <f t="shared" si="49"/>
        <v>#DIV/0!</v>
      </c>
      <c r="P63" s="441">
        <f>('January Budget'!P65+'February Budget'!P65+'March Budget'!P65+'April Budget'!P65+'May Budget'!P65+'June Budget'!P65+'July Budget'!P65+'August Budget'!P65+'September Budget'!P65+'October Budget'!P65+'November Budget'!P65+'December Budget'!P65)</f>
        <v>0</v>
      </c>
      <c r="Q63" s="446" t="e">
        <f t="shared" si="50"/>
        <v>#DIV/0!</v>
      </c>
      <c r="R63" s="441">
        <f>('January Budget'!R65+'February Budget'!R65+'March Budget'!R65+'April Budget'!R65+'May Budget'!R65+'June Budget'!R65+'July Budget'!R65+'August Budget'!R65+'September Budget'!R65+'October Budget'!R65+'November Budget'!R65+'December Budget'!R65)</f>
        <v>0</v>
      </c>
      <c r="S63" s="446" t="e">
        <f t="shared" si="51"/>
        <v>#DIV/0!</v>
      </c>
      <c r="T63" s="441">
        <f>('January Budget'!T65+'February Budget'!T65+'March Budget'!T65+'April Budget'!T65+'May Budget'!T65+'June Budget'!T65+'July Budget'!T65+'August Budget'!T65+'September Budget'!T65+'October Budget'!T65+'November Budget'!T65+'December Budget'!T65)</f>
        <v>0</v>
      </c>
      <c r="U63" s="446" t="e">
        <f t="shared" si="52"/>
        <v>#DIV/0!</v>
      </c>
      <c r="V63" s="441">
        <f>('January Budget'!V65+'February Budget'!V65+'March Budget'!V65+'April Budget'!V65+'May Budget'!V65+'June Budget'!V65+'July Budget'!V65+'August Budget'!V65+'September Budget'!V65+'October Budget'!V65+'November Budget'!V65+'December Budget'!V65)</f>
        <v>0</v>
      </c>
      <c r="W63" s="446" t="e">
        <f t="shared" si="53"/>
        <v>#DIV/0!</v>
      </c>
      <c r="X63" s="441">
        <f>('January Budget'!X65+'February Budget'!X65+'March Budget'!X65+'April Budget'!X65+'May Budget'!X65+'June Budget'!X65+'July Budget'!X65+'August Budget'!X65+'September Budget'!X65+'October Budget'!X65+'November Budget'!X65+'December Budget'!X65)</f>
        <v>0</v>
      </c>
      <c r="Y63" s="446" t="e">
        <f t="shared" si="54"/>
        <v>#DIV/0!</v>
      </c>
      <c r="Z63" s="441">
        <f>('January Budget'!Z65+'February Budget'!Z65+'March Budget'!Z65+'April Budget'!Z65+'May Budget'!Z65+'June Budget'!Z65+'July Budget'!Z65+'August Budget'!Z65+'September Budget'!Z65+'October Budget'!Z65+'November Budget'!Z65+'December Budget'!Z65)</f>
        <v>0</v>
      </c>
      <c r="AA63" s="446" t="e">
        <f t="shared" si="55"/>
        <v>#DIV/0!</v>
      </c>
      <c r="AB63" s="441">
        <f>('January Budget'!AB65+'February Budget'!AB65+'March Budget'!AB65+'April Budget'!AB65+'May Budget'!AB65+'June Budget'!AB65+'July Budget'!AB65+'August Budget'!AB65+'September Budget'!AB65+'October Budget'!AB65+'November Budget'!AB65+'December Budget'!AB65)</f>
        <v>0</v>
      </c>
      <c r="AC63" s="446" t="e">
        <f t="shared" si="56"/>
        <v>#DIV/0!</v>
      </c>
      <c r="AD63" s="441">
        <f>('January Budget'!AD65+'February Budget'!AD65+'March Budget'!AD65+'April Budget'!AD65+'May Budget'!AD65+'June Budget'!AD65+'July Budget'!AD65+'August Budget'!AD65+'September Budget'!AD65+'October Budget'!AD65+'November Budget'!AD65+'December Budget'!AD65)</f>
        <v>0</v>
      </c>
      <c r="AE63" s="448" t="e">
        <f t="shared" si="57"/>
        <v>#DIV/0!</v>
      </c>
    </row>
    <row r="64" spans="2:31">
      <c r="B64" s="307" t="s">
        <v>381</v>
      </c>
      <c r="C64" s="371" t="s">
        <v>276</v>
      </c>
      <c r="D64" s="443">
        <f t="shared" si="44"/>
        <v>0</v>
      </c>
      <c r="E64" s="444" t="e">
        <f t="shared" si="45"/>
        <v>#DIV/0!</v>
      </c>
      <c r="F64" s="441">
        <f>('January Budget'!F66+'February Budget'!F66+'March Budget'!F66+'April Budget'!F66+'May Budget'!F66+'June Budget'!F66+'July Budget'!F66+'August Budget'!F66+'September Budget'!F66+'October Budget'!F66+'November Budget'!F66+'December Budget'!F66)</f>
        <v>0</v>
      </c>
      <c r="G64" s="446" t="e">
        <f t="shared" si="46"/>
        <v>#DIV/0!</v>
      </c>
      <c r="H64" s="441">
        <f>('January Budget'!H66+'February Budget'!H66+'March Budget'!H66+'April Budget'!H66+'May Budget'!H66+'June Budget'!H66+'July Budget'!H66+'August Budget'!H66+'September Budget'!H66+'October Budget'!H66+'November Budget'!H66+'December Budget'!H66)</f>
        <v>0</v>
      </c>
      <c r="I64" s="446" t="e">
        <f t="shared" si="46"/>
        <v>#DIV/0!</v>
      </c>
      <c r="J64" s="441">
        <f>('January Budget'!J66+'February Budget'!J66+'March Budget'!J66+'April Budget'!J66+'May Budget'!J66+'June Budget'!J66+'July Budget'!J66+'August Budget'!J66+'September Budget'!J66+'October Budget'!J66+'November Budget'!J66+'December Budget'!J66)</f>
        <v>0</v>
      </c>
      <c r="K64" s="446" t="e">
        <f t="shared" si="47"/>
        <v>#DIV/0!</v>
      </c>
      <c r="L64" s="441">
        <f>('January Budget'!L66+'February Budget'!L66+'March Budget'!L66+'April Budget'!L66+'May Budget'!L66+'June Budget'!L66+'July Budget'!L66+'August Budget'!L66+'September Budget'!L66+'October Budget'!L66+'November Budget'!L66+'December Budget'!L66)</f>
        <v>0</v>
      </c>
      <c r="M64" s="446" t="e">
        <f t="shared" si="48"/>
        <v>#DIV/0!</v>
      </c>
      <c r="N64" s="441">
        <f>('January Budget'!N66+'February Budget'!N66+'March Budget'!N66+'April Budget'!N66+'May Budget'!N66+'June Budget'!N66+'July Budget'!N66+'August Budget'!N66+'September Budget'!N66+'October Budget'!N66+'November Budget'!N66+'December Budget'!N66)</f>
        <v>0</v>
      </c>
      <c r="O64" s="446" t="e">
        <f t="shared" si="49"/>
        <v>#DIV/0!</v>
      </c>
      <c r="P64" s="441">
        <f>('January Budget'!P66+'February Budget'!P66+'March Budget'!P66+'April Budget'!P66+'May Budget'!P66+'June Budget'!P66+'July Budget'!P66+'August Budget'!P66+'September Budget'!P66+'October Budget'!P66+'November Budget'!P66+'December Budget'!P66)</f>
        <v>0</v>
      </c>
      <c r="Q64" s="446" t="e">
        <f t="shared" si="50"/>
        <v>#DIV/0!</v>
      </c>
      <c r="R64" s="441">
        <f>('January Budget'!R66+'February Budget'!R66+'March Budget'!R66+'April Budget'!R66+'May Budget'!R66+'June Budget'!R66+'July Budget'!R66+'August Budget'!R66+'September Budget'!R66+'October Budget'!R66+'November Budget'!R66+'December Budget'!R66)</f>
        <v>0</v>
      </c>
      <c r="S64" s="446" t="e">
        <f t="shared" si="51"/>
        <v>#DIV/0!</v>
      </c>
      <c r="T64" s="441">
        <f>('January Budget'!T66+'February Budget'!T66+'March Budget'!T66+'April Budget'!T66+'May Budget'!T66+'June Budget'!T66+'July Budget'!T66+'August Budget'!T66+'September Budget'!T66+'October Budget'!T66+'November Budget'!T66+'December Budget'!T66)</f>
        <v>0</v>
      </c>
      <c r="U64" s="446" t="e">
        <f t="shared" si="52"/>
        <v>#DIV/0!</v>
      </c>
      <c r="V64" s="441">
        <f>('January Budget'!V66+'February Budget'!V66+'March Budget'!V66+'April Budget'!V66+'May Budget'!V66+'June Budget'!V66+'July Budget'!V66+'August Budget'!V66+'September Budget'!V66+'October Budget'!V66+'November Budget'!V66+'December Budget'!V66)</f>
        <v>0</v>
      </c>
      <c r="W64" s="446" t="e">
        <f t="shared" si="53"/>
        <v>#DIV/0!</v>
      </c>
      <c r="X64" s="441">
        <f>('January Budget'!X66+'February Budget'!X66+'March Budget'!X66+'April Budget'!X66+'May Budget'!X66+'June Budget'!X66+'July Budget'!X66+'August Budget'!X66+'September Budget'!X66+'October Budget'!X66+'November Budget'!X66+'December Budget'!X66)</f>
        <v>0</v>
      </c>
      <c r="Y64" s="446" t="e">
        <f t="shared" si="54"/>
        <v>#DIV/0!</v>
      </c>
      <c r="Z64" s="441">
        <f>('January Budget'!Z66+'February Budget'!Z66+'March Budget'!Z66+'April Budget'!Z66+'May Budget'!Z66+'June Budget'!Z66+'July Budget'!Z66+'August Budget'!Z66+'September Budget'!Z66+'October Budget'!Z66+'November Budget'!Z66+'December Budget'!Z66)</f>
        <v>0</v>
      </c>
      <c r="AA64" s="446" t="e">
        <f t="shared" si="55"/>
        <v>#DIV/0!</v>
      </c>
      <c r="AB64" s="441">
        <f>('January Budget'!AB66+'February Budget'!AB66+'March Budget'!AB66+'April Budget'!AB66+'May Budget'!AB66+'June Budget'!AB66+'July Budget'!AB66+'August Budget'!AB66+'September Budget'!AB66+'October Budget'!AB66+'November Budget'!AB66+'December Budget'!AB66)</f>
        <v>0</v>
      </c>
      <c r="AC64" s="446" t="e">
        <f t="shared" si="56"/>
        <v>#DIV/0!</v>
      </c>
      <c r="AD64" s="441">
        <f>('January Budget'!AD66+'February Budget'!AD66+'March Budget'!AD66+'April Budget'!AD66+'May Budget'!AD66+'June Budget'!AD66+'July Budget'!AD66+'August Budget'!AD66+'September Budget'!AD66+'October Budget'!AD66+'November Budget'!AD66+'December Budget'!AD66)</f>
        <v>0</v>
      </c>
      <c r="AE64" s="448" t="e">
        <f t="shared" si="57"/>
        <v>#DIV/0!</v>
      </c>
    </row>
    <row r="65" spans="2:31">
      <c r="B65" s="307" t="s">
        <v>382</v>
      </c>
      <c r="C65" s="371" t="s">
        <v>277</v>
      </c>
      <c r="D65" s="443">
        <f t="shared" si="44"/>
        <v>0</v>
      </c>
      <c r="E65" s="444" t="e">
        <f t="shared" si="45"/>
        <v>#DIV/0!</v>
      </c>
      <c r="F65" s="441">
        <f>('January Budget'!F67+'February Budget'!F67+'March Budget'!F67+'April Budget'!F67+'May Budget'!F67+'June Budget'!F67+'July Budget'!F67+'August Budget'!F67+'September Budget'!F67+'October Budget'!F67+'November Budget'!F67+'December Budget'!F67)</f>
        <v>0</v>
      </c>
      <c r="G65" s="446" t="e">
        <f t="shared" si="46"/>
        <v>#DIV/0!</v>
      </c>
      <c r="H65" s="441">
        <f>('January Budget'!H67+'February Budget'!H67+'March Budget'!H67+'April Budget'!H67+'May Budget'!H67+'June Budget'!H67+'July Budget'!H67+'August Budget'!H67+'September Budget'!H67+'October Budget'!H67+'November Budget'!H67+'December Budget'!H67)</f>
        <v>0</v>
      </c>
      <c r="I65" s="446" t="e">
        <f t="shared" si="46"/>
        <v>#DIV/0!</v>
      </c>
      <c r="J65" s="441">
        <f>('January Budget'!J67+'February Budget'!J67+'March Budget'!J67+'April Budget'!J67+'May Budget'!J67+'June Budget'!J67+'July Budget'!J67+'August Budget'!J67+'September Budget'!J67+'October Budget'!J67+'November Budget'!J67+'December Budget'!J67)</f>
        <v>0</v>
      </c>
      <c r="K65" s="446" t="e">
        <f t="shared" si="47"/>
        <v>#DIV/0!</v>
      </c>
      <c r="L65" s="441">
        <f>('January Budget'!L67+'February Budget'!L67+'March Budget'!L67+'April Budget'!L67+'May Budget'!L67+'June Budget'!L67+'July Budget'!L67+'August Budget'!L67+'September Budget'!L67+'October Budget'!L67+'November Budget'!L67+'December Budget'!L67)</f>
        <v>0</v>
      </c>
      <c r="M65" s="446" t="e">
        <f t="shared" si="48"/>
        <v>#DIV/0!</v>
      </c>
      <c r="N65" s="441">
        <f>('January Budget'!N67+'February Budget'!N67+'March Budget'!N67+'April Budget'!N67+'May Budget'!N67+'June Budget'!N67+'July Budget'!N67+'August Budget'!N67+'September Budget'!N67+'October Budget'!N67+'November Budget'!N67+'December Budget'!N67)</f>
        <v>0</v>
      </c>
      <c r="O65" s="446" t="e">
        <f t="shared" si="49"/>
        <v>#DIV/0!</v>
      </c>
      <c r="P65" s="441">
        <f>('January Budget'!P67+'February Budget'!P67+'March Budget'!P67+'April Budget'!P67+'May Budget'!P67+'June Budget'!P67+'July Budget'!P67+'August Budget'!P67+'September Budget'!P67+'October Budget'!P67+'November Budget'!P67+'December Budget'!P67)</f>
        <v>0</v>
      </c>
      <c r="Q65" s="446" t="e">
        <f t="shared" si="50"/>
        <v>#DIV/0!</v>
      </c>
      <c r="R65" s="441">
        <f>('January Budget'!R67+'February Budget'!R67+'March Budget'!R67+'April Budget'!R67+'May Budget'!R67+'June Budget'!R67+'July Budget'!R67+'August Budget'!R67+'September Budget'!R67+'October Budget'!R67+'November Budget'!R67+'December Budget'!R67)</f>
        <v>0</v>
      </c>
      <c r="S65" s="446" t="e">
        <f t="shared" si="51"/>
        <v>#DIV/0!</v>
      </c>
      <c r="T65" s="441">
        <f>('January Budget'!T67+'February Budget'!T67+'March Budget'!T67+'April Budget'!T67+'May Budget'!T67+'June Budget'!T67+'July Budget'!T67+'August Budget'!T67+'September Budget'!T67+'October Budget'!T67+'November Budget'!T67+'December Budget'!T67)</f>
        <v>0</v>
      </c>
      <c r="U65" s="446" t="e">
        <f t="shared" si="52"/>
        <v>#DIV/0!</v>
      </c>
      <c r="V65" s="441">
        <f>('January Budget'!V67+'February Budget'!V67+'March Budget'!V67+'April Budget'!V67+'May Budget'!V67+'June Budget'!V67+'July Budget'!V67+'August Budget'!V67+'September Budget'!V67+'October Budget'!V67+'November Budget'!V67+'December Budget'!V67)</f>
        <v>0</v>
      </c>
      <c r="W65" s="446" t="e">
        <f t="shared" si="53"/>
        <v>#DIV/0!</v>
      </c>
      <c r="X65" s="441">
        <f>('January Budget'!X67+'February Budget'!X67+'March Budget'!X67+'April Budget'!X67+'May Budget'!X67+'June Budget'!X67+'July Budget'!X67+'August Budget'!X67+'September Budget'!X67+'October Budget'!X67+'November Budget'!X67+'December Budget'!X67)</f>
        <v>0</v>
      </c>
      <c r="Y65" s="446" t="e">
        <f t="shared" si="54"/>
        <v>#DIV/0!</v>
      </c>
      <c r="Z65" s="441">
        <f>('January Budget'!Z67+'February Budget'!Z67+'March Budget'!Z67+'April Budget'!Z67+'May Budget'!Z67+'June Budget'!Z67+'July Budget'!Z67+'August Budget'!Z67+'September Budget'!Z67+'October Budget'!Z67+'November Budget'!Z67+'December Budget'!Z67)</f>
        <v>0</v>
      </c>
      <c r="AA65" s="446" t="e">
        <f t="shared" si="55"/>
        <v>#DIV/0!</v>
      </c>
      <c r="AB65" s="441">
        <f>('January Budget'!AB67+'February Budget'!AB67+'March Budget'!AB67+'April Budget'!AB67+'May Budget'!AB67+'June Budget'!AB67+'July Budget'!AB67+'August Budget'!AB67+'September Budget'!AB67+'October Budget'!AB67+'November Budget'!AB67+'December Budget'!AB67)</f>
        <v>0</v>
      </c>
      <c r="AC65" s="446" t="e">
        <f t="shared" si="56"/>
        <v>#DIV/0!</v>
      </c>
      <c r="AD65" s="441">
        <f>('January Budget'!AD67+'February Budget'!AD67+'March Budget'!AD67+'April Budget'!AD67+'May Budget'!AD67+'June Budget'!AD67+'July Budget'!AD67+'August Budget'!AD67+'September Budget'!AD67+'October Budget'!AD67+'November Budget'!AD67+'December Budget'!AD67)</f>
        <v>0</v>
      </c>
      <c r="AE65" s="448" t="e">
        <f t="shared" si="57"/>
        <v>#DIV/0!</v>
      </c>
    </row>
    <row r="66" spans="2:31">
      <c r="B66" s="307" t="s">
        <v>382</v>
      </c>
      <c r="C66" s="371" t="s">
        <v>278</v>
      </c>
      <c r="D66" s="443">
        <f t="shared" si="44"/>
        <v>0</v>
      </c>
      <c r="E66" s="444" t="e">
        <f t="shared" si="45"/>
        <v>#DIV/0!</v>
      </c>
      <c r="F66" s="441">
        <f>('January Budget'!F68+'February Budget'!F68+'March Budget'!F68+'April Budget'!F68+'May Budget'!F68+'June Budget'!F68+'July Budget'!F68+'August Budget'!F68+'September Budget'!F68+'October Budget'!F68+'November Budget'!F68+'December Budget'!F68)</f>
        <v>0</v>
      </c>
      <c r="G66" s="446" t="e">
        <f t="shared" si="46"/>
        <v>#DIV/0!</v>
      </c>
      <c r="H66" s="441">
        <f>('January Budget'!H68+'February Budget'!H68+'March Budget'!H68+'April Budget'!H68+'May Budget'!H68+'June Budget'!H68+'July Budget'!H68+'August Budget'!H68+'September Budget'!H68+'October Budget'!H68+'November Budget'!H68+'December Budget'!H68)</f>
        <v>0</v>
      </c>
      <c r="I66" s="446" t="e">
        <f t="shared" si="46"/>
        <v>#DIV/0!</v>
      </c>
      <c r="J66" s="441">
        <f>('January Budget'!J68+'February Budget'!J68+'March Budget'!J68+'April Budget'!J68+'May Budget'!J68+'June Budget'!J68+'July Budget'!J68+'August Budget'!J68+'September Budget'!J68+'October Budget'!J68+'November Budget'!J68+'December Budget'!J68)</f>
        <v>0</v>
      </c>
      <c r="K66" s="446" t="e">
        <f t="shared" si="47"/>
        <v>#DIV/0!</v>
      </c>
      <c r="L66" s="441">
        <f>('January Budget'!L68+'February Budget'!L68+'March Budget'!L68+'April Budget'!L68+'May Budget'!L68+'June Budget'!L68+'July Budget'!L68+'August Budget'!L68+'September Budget'!L68+'October Budget'!L68+'November Budget'!L68+'December Budget'!L68)</f>
        <v>0</v>
      </c>
      <c r="M66" s="446" t="e">
        <f t="shared" si="48"/>
        <v>#DIV/0!</v>
      </c>
      <c r="N66" s="441">
        <f>('January Budget'!N68+'February Budget'!N68+'March Budget'!N68+'April Budget'!N68+'May Budget'!N68+'June Budget'!N68+'July Budget'!N68+'August Budget'!N68+'September Budget'!N68+'October Budget'!N68+'November Budget'!N68+'December Budget'!N68)</f>
        <v>0</v>
      </c>
      <c r="O66" s="446" t="e">
        <f t="shared" si="49"/>
        <v>#DIV/0!</v>
      </c>
      <c r="P66" s="441">
        <f>('January Budget'!P68+'February Budget'!P68+'March Budget'!P68+'April Budget'!P68+'May Budget'!P68+'June Budget'!P68+'July Budget'!P68+'August Budget'!P68+'September Budget'!P68+'October Budget'!P68+'November Budget'!P68+'December Budget'!P68)</f>
        <v>0</v>
      </c>
      <c r="Q66" s="446" t="e">
        <f t="shared" si="50"/>
        <v>#DIV/0!</v>
      </c>
      <c r="R66" s="441">
        <f>('January Budget'!R68+'February Budget'!R68+'March Budget'!R68+'April Budget'!R68+'May Budget'!R68+'June Budget'!R68+'July Budget'!R68+'August Budget'!R68+'September Budget'!R68+'October Budget'!R68+'November Budget'!R68+'December Budget'!R68)</f>
        <v>0</v>
      </c>
      <c r="S66" s="446" t="e">
        <f t="shared" si="51"/>
        <v>#DIV/0!</v>
      </c>
      <c r="T66" s="441">
        <f>('January Budget'!T68+'February Budget'!T68+'March Budget'!T68+'April Budget'!T68+'May Budget'!T68+'June Budget'!T68+'July Budget'!T68+'August Budget'!T68+'September Budget'!T68+'October Budget'!T68+'November Budget'!T68+'December Budget'!T68)</f>
        <v>0</v>
      </c>
      <c r="U66" s="446" t="e">
        <f t="shared" si="52"/>
        <v>#DIV/0!</v>
      </c>
      <c r="V66" s="441">
        <f>('January Budget'!V68+'February Budget'!V68+'March Budget'!V68+'April Budget'!V68+'May Budget'!V68+'June Budget'!V68+'July Budget'!V68+'August Budget'!V68+'September Budget'!V68+'October Budget'!V68+'November Budget'!V68+'December Budget'!V68)</f>
        <v>0</v>
      </c>
      <c r="W66" s="446" t="e">
        <f t="shared" si="53"/>
        <v>#DIV/0!</v>
      </c>
      <c r="X66" s="441">
        <f>('January Budget'!X68+'February Budget'!X68+'March Budget'!X68+'April Budget'!X68+'May Budget'!X68+'June Budget'!X68+'July Budget'!X68+'August Budget'!X68+'September Budget'!X68+'October Budget'!X68+'November Budget'!X68+'December Budget'!X68)</f>
        <v>0</v>
      </c>
      <c r="Y66" s="446" t="e">
        <f t="shared" si="54"/>
        <v>#DIV/0!</v>
      </c>
      <c r="Z66" s="441">
        <f>('January Budget'!Z68+'February Budget'!Z68+'March Budget'!Z68+'April Budget'!Z68+'May Budget'!Z68+'June Budget'!Z68+'July Budget'!Z68+'August Budget'!Z68+'September Budget'!Z68+'October Budget'!Z68+'November Budget'!Z68+'December Budget'!Z68)</f>
        <v>0</v>
      </c>
      <c r="AA66" s="446" t="e">
        <f t="shared" si="55"/>
        <v>#DIV/0!</v>
      </c>
      <c r="AB66" s="441">
        <f>('January Budget'!AB68+'February Budget'!AB68+'March Budget'!AB68+'April Budget'!AB68+'May Budget'!AB68+'June Budget'!AB68+'July Budget'!AB68+'August Budget'!AB68+'September Budget'!AB68+'October Budget'!AB68+'November Budget'!AB68+'December Budget'!AB68)</f>
        <v>0</v>
      </c>
      <c r="AC66" s="446" t="e">
        <f t="shared" si="56"/>
        <v>#DIV/0!</v>
      </c>
      <c r="AD66" s="441">
        <f>('January Budget'!AD68+'February Budget'!AD68+'March Budget'!AD68+'April Budget'!AD68+'May Budget'!AD68+'June Budget'!AD68+'July Budget'!AD68+'August Budget'!AD68+'September Budget'!AD68+'October Budget'!AD68+'November Budget'!AD68+'December Budget'!AD68)</f>
        <v>0</v>
      </c>
      <c r="AE66" s="448" t="e">
        <f t="shared" si="57"/>
        <v>#DIV/0!</v>
      </c>
    </row>
    <row r="67" spans="2:31">
      <c r="B67" s="307" t="s">
        <v>382</v>
      </c>
      <c r="C67" s="371" t="s">
        <v>279</v>
      </c>
      <c r="D67" s="443">
        <f t="shared" si="44"/>
        <v>0</v>
      </c>
      <c r="E67" s="444" t="e">
        <f t="shared" si="45"/>
        <v>#DIV/0!</v>
      </c>
      <c r="F67" s="441">
        <f>('January Budget'!F69+'February Budget'!F69+'March Budget'!F69+'April Budget'!F69+'May Budget'!F69+'June Budget'!F69+'July Budget'!F69+'August Budget'!F69+'September Budget'!F69+'October Budget'!F69+'November Budget'!F69+'December Budget'!F69)</f>
        <v>0</v>
      </c>
      <c r="G67" s="446" t="e">
        <f t="shared" si="46"/>
        <v>#DIV/0!</v>
      </c>
      <c r="H67" s="441">
        <f>('January Budget'!H69+'February Budget'!H69+'March Budget'!H69+'April Budget'!H69+'May Budget'!H69+'June Budget'!H69+'July Budget'!H69+'August Budget'!H69+'September Budget'!H69+'October Budget'!H69+'November Budget'!H69+'December Budget'!H69)</f>
        <v>0</v>
      </c>
      <c r="I67" s="446" t="e">
        <f t="shared" si="46"/>
        <v>#DIV/0!</v>
      </c>
      <c r="J67" s="441">
        <f>('January Budget'!J69+'February Budget'!J69+'March Budget'!J69+'April Budget'!J69+'May Budget'!J69+'June Budget'!J69+'July Budget'!J69+'August Budget'!J69+'September Budget'!J69+'October Budget'!J69+'November Budget'!J69+'December Budget'!J69)</f>
        <v>0</v>
      </c>
      <c r="K67" s="446" t="e">
        <f t="shared" si="47"/>
        <v>#DIV/0!</v>
      </c>
      <c r="L67" s="441">
        <f>('January Budget'!L69+'February Budget'!L69+'March Budget'!L69+'April Budget'!L69+'May Budget'!L69+'June Budget'!L69+'July Budget'!L69+'August Budget'!L69+'September Budget'!L69+'October Budget'!L69+'November Budget'!L69+'December Budget'!L69)</f>
        <v>0</v>
      </c>
      <c r="M67" s="446" t="e">
        <f t="shared" si="48"/>
        <v>#DIV/0!</v>
      </c>
      <c r="N67" s="441">
        <f>('January Budget'!N69+'February Budget'!N69+'March Budget'!N69+'April Budget'!N69+'May Budget'!N69+'June Budget'!N69+'July Budget'!N69+'August Budget'!N69+'September Budget'!N69+'October Budget'!N69+'November Budget'!N69+'December Budget'!N69)</f>
        <v>0</v>
      </c>
      <c r="O67" s="446" t="e">
        <f t="shared" si="49"/>
        <v>#DIV/0!</v>
      </c>
      <c r="P67" s="441">
        <f>('January Budget'!P69+'February Budget'!P69+'March Budget'!P69+'April Budget'!P69+'May Budget'!P69+'June Budget'!P69+'July Budget'!P69+'August Budget'!P69+'September Budget'!P69+'October Budget'!P69+'November Budget'!P69+'December Budget'!P69)</f>
        <v>0</v>
      </c>
      <c r="Q67" s="446" t="e">
        <f t="shared" si="50"/>
        <v>#DIV/0!</v>
      </c>
      <c r="R67" s="441">
        <f>('January Budget'!R69+'February Budget'!R69+'March Budget'!R69+'April Budget'!R69+'May Budget'!R69+'June Budget'!R69+'July Budget'!R69+'August Budget'!R69+'September Budget'!R69+'October Budget'!R69+'November Budget'!R69+'December Budget'!R69)</f>
        <v>0</v>
      </c>
      <c r="S67" s="446" t="e">
        <f t="shared" si="51"/>
        <v>#DIV/0!</v>
      </c>
      <c r="T67" s="441">
        <f>('January Budget'!T69+'February Budget'!T69+'March Budget'!T69+'April Budget'!T69+'May Budget'!T69+'June Budget'!T69+'July Budget'!T69+'August Budget'!T69+'September Budget'!T69+'October Budget'!T69+'November Budget'!T69+'December Budget'!T69)</f>
        <v>0</v>
      </c>
      <c r="U67" s="446" t="e">
        <f t="shared" si="52"/>
        <v>#DIV/0!</v>
      </c>
      <c r="V67" s="441">
        <f>('January Budget'!V69+'February Budget'!V69+'March Budget'!V69+'April Budget'!V69+'May Budget'!V69+'June Budget'!V69+'July Budget'!V69+'August Budget'!V69+'September Budget'!V69+'October Budget'!V69+'November Budget'!V69+'December Budget'!V69)</f>
        <v>0</v>
      </c>
      <c r="W67" s="446" t="e">
        <f t="shared" si="53"/>
        <v>#DIV/0!</v>
      </c>
      <c r="X67" s="441">
        <f>('January Budget'!X69+'February Budget'!X69+'March Budget'!X69+'April Budget'!X69+'May Budget'!X69+'June Budget'!X69+'July Budget'!X69+'August Budget'!X69+'September Budget'!X69+'October Budget'!X69+'November Budget'!X69+'December Budget'!X69)</f>
        <v>0</v>
      </c>
      <c r="Y67" s="446" t="e">
        <f t="shared" si="54"/>
        <v>#DIV/0!</v>
      </c>
      <c r="Z67" s="441">
        <f>('January Budget'!Z69+'February Budget'!Z69+'March Budget'!Z69+'April Budget'!Z69+'May Budget'!Z69+'June Budget'!Z69+'July Budget'!Z69+'August Budget'!Z69+'September Budget'!Z69+'October Budget'!Z69+'November Budget'!Z69+'December Budget'!Z69)</f>
        <v>0</v>
      </c>
      <c r="AA67" s="446" t="e">
        <f t="shared" si="55"/>
        <v>#DIV/0!</v>
      </c>
      <c r="AB67" s="441">
        <f>('January Budget'!AB69+'February Budget'!AB69+'March Budget'!AB69+'April Budget'!AB69+'May Budget'!AB69+'June Budget'!AB69+'July Budget'!AB69+'August Budget'!AB69+'September Budget'!AB69+'October Budget'!AB69+'November Budget'!AB69+'December Budget'!AB69)</f>
        <v>0</v>
      </c>
      <c r="AC67" s="446" t="e">
        <f t="shared" si="56"/>
        <v>#DIV/0!</v>
      </c>
      <c r="AD67" s="441">
        <f>('January Budget'!AD69+'February Budget'!AD69+'March Budget'!AD69+'April Budget'!AD69+'May Budget'!AD69+'June Budget'!AD69+'July Budget'!AD69+'August Budget'!AD69+'September Budget'!AD69+'October Budget'!AD69+'November Budget'!AD69+'December Budget'!AD69)</f>
        <v>0</v>
      </c>
      <c r="AE67" s="448" t="e">
        <f t="shared" si="57"/>
        <v>#DIV/0!</v>
      </c>
    </row>
    <row r="68" spans="2:31">
      <c r="B68" s="307" t="s">
        <v>381</v>
      </c>
      <c r="C68" s="371" t="s">
        <v>280</v>
      </c>
      <c r="D68" s="443">
        <f t="shared" si="44"/>
        <v>0</v>
      </c>
      <c r="E68" s="444" t="e">
        <f t="shared" si="45"/>
        <v>#DIV/0!</v>
      </c>
      <c r="F68" s="441">
        <f>('January Budget'!F70+'February Budget'!F70+'March Budget'!F70+'April Budget'!F70+'May Budget'!F70+'June Budget'!F70+'July Budget'!F70+'August Budget'!F70+'September Budget'!F70+'October Budget'!F70+'November Budget'!F70+'December Budget'!F70)</f>
        <v>0</v>
      </c>
      <c r="G68" s="446" t="e">
        <f t="shared" si="46"/>
        <v>#DIV/0!</v>
      </c>
      <c r="H68" s="441">
        <f>('January Budget'!H70+'February Budget'!H70+'March Budget'!H70+'April Budget'!H70+'May Budget'!H70+'June Budget'!H70+'July Budget'!H70+'August Budget'!H70+'September Budget'!H70+'October Budget'!H70+'November Budget'!H70+'December Budget'!H70)</f>
        <v>0</v>
      </c>
      <c r="I68" s="446" t="e">
        <f t="shared" si="46"/>
        <v>#DIV/0!</v>
      </c>
      <c r="J68" s="441">
        <f>('January Budget'!J70+'February Budget'!J70+'March Budget'!J70+'April Budget'!J70+'May Budget'!J70+'June Budget'!J70+'July Budget'!J70+'August Budget'!J70+'September Budget'!J70+'October Budget'!J70+'November Budget'!J70+'December Budget'!J70)</f>
        <v>0</v>
      </c>
      <c r="K68" s="446" t="e">
        <f t="shared" si="47"/>
        <v>#DIV/0!</v>
      </c>
      <c r="L68" s="441">
        <f>('January Budget'!L70+'February Budget'!L70+'March Budget'!L70+'April Budget'!L70+'May Budget'!L70+'June Budget'!L70+'July Budget'!L70+'August Budget'!L70+'September Budget'!L70+'October Budget'!L70+'November Budget'!L70+'December Budget'!L70)</f>
        <v>0</v>
      </c>
      <c r="M68" s="446" t="e">
        <f t="shared" si="48"/>
        <v>#DIV/0!</v>
      </c>
      <c r="N68" s="441">
        <f>('January Budget'!N70+'February Budget'!N70+'March Budget'!N70+'April Budget'!N70+'May Budget'!N70+'June Budget'!N70+'July Budget'!N70+'August Budget'!N70+'September Budget'!N70+'October Budget'!N70+'November Budget'!N70+'December Budget'!N70)</f>
        <v>0</v>
      </c>
      <c r="O68" s="446" t="e">
        <f t="shared" si="49"/>
        <v>#DIV/0!</v>
      </c>
      <c r="P68" s="441">
        <f>('January Budget'!P70+'February Budget'!P70+'March Budget'!P70+'April Budget'!P70+'May Budget'!P70+'June Budget'!P70+'July Budget'!P70+'August Budget'!P70+'September Budget'!P70+'October Budget'!P70+'November Budget'!P70+'December Budget'!P70)</f>
        <v>0</v>
      </c>
      <c r="Q68" s="446" t="e">
        <f t="shared" si="50"/>
        <v>#DIV/0!</v>
      </c>
      <c r="R68" s="441">
        <f>('January Budget'!R70+'February Budget'!R70+'March Budget'!R70+'April Budget'!R70+'May Budget'!R70+'June Budget'!R70+'July Budget'!R70+'August Budget'!R70+'September Budget'!R70+'October Budget'!R70+'November Budget'!R70+'December Budget'!R70)</f>
        <v>0</v>
      </c>
      <c r="S68" s="446" t="e">
        <f t="shared" si="51"/>
        <v>#DIV/0!</v>
      </c>
      <c r="T68" s="441">
        <f>('January Budget'!T70+'February Budget'!T70+'March Budget'!T70+'April Budget'!T70+'May Budget'!T70+'June Budget'!T70+'July Budget'!T70+'August Budget'!T70+'September Budget'!T70+'October Budget'!T70+'November Budget'!T70+'December Budget'!T70)</f>
        <v>0</v>
      </c>
      <c r="U68" s="446" t="e">
        <f t="shared" si="52"/>
        <v>#DIV/0!</v>
      </c>
      <c r="V68" s="441">
        <f>('January Budget'!V70+'February Budget'!V70+'March Budget'!V70+'April Budget'!V70+'May Budget'!V70+'June Budget'!V70+'July Budget'!V70+'August Budget'!V70+'September Budget'!V70+'October Budget'!V70+'November Budget'!V70+'December Budget'!V70)</f>
        <v>0</v>
      </c>
      <c r="W68" s="446" t="e">
        <f t="shared" si="53"/>
        <v>#DIV/0!</v>
      </c>
      <c r="X68" s="441">
        <f>('January Budget'!X70+'February Budget'!X70+'March Budget'!X70+'April Budget'!X70+'May Budget'!X70+'June Budget'!X70+'July Budget'!X70+'August Budget'!X70+'September Budget'!X70+'October Budget'!X70+'November Budget'!X70+'December Budget'!X70)</f>
        <v>0</v>
      </c>
      <c r="Y68" s="446" t="e">
        <f t="shared" si="54"/>
        <v>#DIV/0!</v>
      </c>
      <c r="Z68" s="441">
        <f>('January Budget'!Z70+'February Budget'!Z70+'March Budget'!Z70+'April Budget'!Z70+'May Budget'!Z70+'June Budget'!Z70+'July Budget'!Z70+'August Budget'!Z70+'September Budget'!Z70+'October Budget'!Z70+'November Budget'!Z70+'December Budget'!Z70)</f>
        <v>0</v>
      </c>
      <c r="AA68" s="446" t="e">
        <f t="shared" si="55"/>
        <v>#DIV/0!</v>
      </c>
      <c r="AB68" s="441">
        <f>('January Budget'!AB70+'February Budget'!AB70+'March Budget'!AB70+'April Budget'!AB70+'May Budget'!AB70+'June Budget'!AB70+'July Budget'!AB70+'August Budget'!AB70+'September Budget'!AB70+'October Budget'!AB70+'November Budget'!AB70+'December Budget'!AB70)</f>
        <v>0</v>
      </c>
      <c r="AC68" s="446" t="e">
        <f t="shared" si="56"/>
        <v>#DIV/0!</v>
      </c>
      <c r="AD68" s="441">
        <f>('January Budget'!AD70+'February Budget'!AD70+'March Budget'!AD70+'April Budget'!AD70+'May Budget'!AD70+'June Budget'!AD70+'July Budget'!AD70+'August Budget'!AD70+'September Budget'!AD70+'October Budget'!AD70+'November Budget'!AD70+'December Budget'!AD70)</f>
        <v>0</v>
      </c>
      <c r="AE68" s="448" t="e">
        <f t="shared" si="57"/>
        <v>#DIV/0!</v>
      </c>
    </row>
    <row r="69" spans="2:31">
      <c r="B69" s="307" t="s">
        <v>381</v>
      </c>
      <c r="C69" s="371" t="s">
        <v>281</v>
      </c>
      <c r="D69" s="443">
        <f t="shared" si="44"/>
        <v>0</v>
      </c>
      <c r="E69" s="444" t="e">
        <f t="shared" si="45"/>
        <v>#DIV/0!</v>
      </c>
      <c r="F69" s="441">
        <f>('January Budget'!F71+'February Budget'!F71+'March Budget'!F71+'April Budget'!F71+'May Budget'!F71+'June Budget'!F71+'July Budget'!F71+'August Budget'!F71+'September Budget'!F71+'October Budget'!F71+'November Budget'!F71+'December Budget'!F71)</f>
        <v>0</v>
      </c>
      <c r="G69" s="446" t="e">
        <f t="shared" si="46"/>
        <v>#DIV/0!</v>
      </c>
      <c r="H69" s="441">
        <f>('January Budget'!H71+'February Budget'!H71+'March Budget'!H71+'April Budget'!H71+'May Budget'!H71+'June Budget'!H71+'July Budget'!H71+'August Budget'!H71+'September Budget'!H71+'October Budget'!H71+'November Budget'!H71+'December Budget'!H71)</f>
        <v>0</v>
      </c>
      <c r="I69" s="446" t="e">
        <f t="shared" si="46"/>
        <v>#DIV/0!</v>
      </c>
      <c r="J69" s="441">
        <f>('January Budget'!J71+'February Budget'!J71+'March Budget'!J71+'April Budget'!J71+'May Budget'!J71+'June Budget'!J71+'July Budget'!J71+'August Budget'!J71+'September Budget'!J71+'October Budget'!J71+'November Budget'!J71+'December Budget'!J71)</f>
        <v>0</v>
      </c>
      <c r="K69" s="446" t="e">
        <f t="shared" si="47"/>
        <v>#DIV/0!</v>
      </c>
      <c r="L69" s="441">
        <f>('January Budget'!L71+'February Budget'!L71+'March Budget'!L71+'April Budget'!L71+'May Budget'!L71+'June Budget'!L71+'July Budget'!L71+'August Budget'!L71+'September Budget'!L71+'October Budget'!L71+'November Budget'!L71+'December Budget'!L71)</f>
        <v>0</v>
      </c>
      <c r="M69" s="446" t="e">
        <f t="shared" si="48"/>
        <v>#DIV/0!</v>
      </c>
      <c r="N69" s="441">
        <f>('January Budget'!N71+'February Budget'!N71+'March Budget'!N71+'April Budget'!N71+'May Budget'!N71+'June Budget'!N71+'July Budget'!N71+'August Budget'!N71+'September Budget'!N71+'October Budget'!N71+'November Budget'!N71+'December Budget'!N71)</f>
        <v>0</v>
      </c>
      <c r="O69" s="446" t="e">
        <f t="shared" si="49"/>
        <v>#DIV/0!</v>
      </c>
      <c r="P69" s="441">
        <f>('January Budget'!P71+'February Budget'!P71+'March Budget'!P71+'April Budget'!P71+'May Budget'!P71+'June Budget'!P71+'July Budget'!P71+'August Budget'!P71+'September Budget'!P71+'October Budget'!P71+'November Budget'!P71+'December Budget'!P71)</f>
        <v>0</v>
      </c>
      <c r="Q69" s="446" t="e">
        <f t="shared" si="50"/>
        <v>#DIV/0!</v>
      </c>
      <c r="R69" s="441">
        <f>('January Budget'!R71+'February Budget'!R71+'March Budget'!R71+'April Budget'!R71+'May Budget'!R71+'June Budget'!R71+'July Budget'!R71+'August Budget'!R71+'September Budget'!R71+'October Budget'!R71+'November Budget'!R71+'December Budget'!R71)</f>
        <v>0</v>
      </c>
      <c r="S69" s="446" t="e">
        <f t="shared" si="51"/>
        <v>#DIV/0!</v>
      </c>
      <c r="T69" s="441">
        <f>('January Budget'!T71+'February Budget'!T71+'March Budget'!T71+'April Budget'!T71+'May Budget'!T71+'June Budget'!T71+'July Budget'!T71+'August Budget'!T71+'September Budget'!T71+'October Budget'!T71+'November Budget'!T71+'December Budget'!T71)</f>
        <v>0</v>
      </c>
      <c r="U69" s="446" t="e">
        <f t="shared" si="52"/>
        <v>#DIV/0!</v>
      </c>
      <c r="V69" s="441">
        <f>('January Budget'!V71+'February Budget'!V71+'March Budget'!V71+'April Budget'!V71+'May Budget'!V71+'June Budget'!V71+'July Budget'!V71+'August Budget'!V71+'September Budget'!V71+'October Budget'!V71+'November Budget'!V71+'December Budget'!V71)</f>
        <v>0</v>
      </c>
      <c r="W69" s="446" t="e">
        <f t="shared" si="53"/>
        <v>#DIV/0!</v>
      </c>
      <c r="X69" s="441">
        <f>('January Budget'!X71+'February Budget'!X71+'March Budget'!X71+'April Budget'!X71+'May Budget'!X71+'June Budget'!X71+'July Budget'!X71+'August Budget'!X71+'September Budget'!X71+'October Budget'!X71+'November Budget'!X71+'December Budget'!X71)</f>
        <v>0</v>
      </c>
      <c r="Y69" s="446" t="e">
        <f t="shared" si="54"/>
        <v>#DIV/0!</v>
      </c>
      <c r="Z69" s="441">
        <f>('January Budget'!Z71+'February Budget'!Z71+'March Budget'!Z71+'April Budget'!Z71+'May Budget'!Z71+'June Budget'!Z71+'July Budget'!Z71+'August Budget'!Z71+'September Budget'!Z71+'October Budget'!Z71+'November Budget'!Z71+'December Budget'!Z71)</f>
        <v>0</v>
      </c>
      <c r="AA69" s="446" t="e">
        <f t="shared" si="55"/>
        <v>#DIV/0!</v>
      </c>
      <c r="AB69" s="441">
        <f>('January Budget'!AB71+'February Budget'!AB71+'March Budget'!AB71+'April Budget'!AB71+'May Budget'!AB71+'June Budget'!AB71+'July Budget'!AB71+'August Budget'!AB71+'September Budget'!AB71+'October Budget'!AB71+'November Budget'!AB71+'December Budget'!AB71)</f>
        <v>0</v>
      </c>
      <c r="AC69" s="446" t="e">
        <f t="shared" si="56"/>
        <v>#DIV/0!</v>
      </c>
      <c r="AD69" s="441">
        <f>('January Budget'!AD71+'February Budget'!AD71+'March Budget'!AD71+'April Budget'!AD71+'May Budget'!AD71+'June Budget'!AD71+'July Budget'!AD71+'August Budget'!AD71+'September Budget'!AD71+'October Budget'!AD71+'November Budget'!AD71+'December Budget'!AD71)</f>
        <v>0</v>
      </c>
      <c r="AE69" s="448" t="e">
        <f t="shared" si="57"/>
        <v>#DIV/0!</v>
      </c>
    </row>
    <row r="70" spans="2:31">
      <c r="B70" s="307" t="s">
        <v>381</v>
      </c>
      <c r="C70" s="371" t="s">
        <v>282</v>
      </c>
      <c r="D70" s="443">
        <f t="shared" si="44"/>
        <v>0</v>
      </c>
      <c r="E70" s="444" t="e">
        <f t="shared" si="45"/>
        <v>#DIV/0!</v>
      </c>
      <c r="F70" s="441">
        <f>('January Budget'!F72+'February Budget'!F72+'March Budget'!F72+'April Budget'!F72+'May Budget'!F72+'June Budget'!F72+'July Budget'!F72+'August Budget'!F72+'September Budget'!F72+'October Budget'!F72+'November Budget'!F72+'December Budget'!F72)</f>
        <v>0</v>
      </c>
      <c r="G70" s="446" t="e">
        <f t="shared" si="46"/>
        <v>#DIV/0!</v>
      </c>
      <c r="H70" s="441">
        <f>('January Budget'!H72+'February Budget'!H72+'March Budget'!H72+'April Budget'!H72+'May Budget'!H72+'June Budget'!H72+'July Budget'!H72+'August Budget'!H72+'September Budget'!H72+'October Budget'!H72+'November Budget'!H72+'December Budget'!H72)</f>
        <v>0</v>
      </c>
      <c r="I70" s="446" t="e">
        <f t="shared" si="46"/>
        <v>#DIV/0!</v>
      </c>
      <c r="J70" s="441">
        <f>('January Budget'!J72+'February Budget'!J72+'March Budget'!J72+'April Budget'!J72+'May Budget'!J72+'June Budget'!J72+'July Budget'!J72+'August Budget'!J72+'September Budget'!J72+'October Budget'!J72+'November Budget'!J72+'December Budget'!J72)</f>
        <v>0</v>
      </c>
      <c r="K70" s="446" t="e">
        <f t="shared" si="47"/>
        <v>#DIV/0!</v>
      </c>
      <c r="L70" s="441">
        <f>('January Budget'!L72+'February Budget'!L72+'March Budget'!L72+'April Budget'!L72+'May Budget'!L72+'June Budget'!L72+'July Budget'!L72+'August Budget'!L72+'September Budget'!L72+'October Budget'!L72+'November Budget'!L72+'December Budget'!L72)</f>
        <v>0</v>
      </c>
      <c r="M70" s="446" t="e">
        <f t="shared" si="48"/>
        <v>#DIV/0!</v>
      </c>
      <c r="N70" s="441">
        <f>('January Budget'!N72+'February Budget'!N72+'March Budget'!N72+'April Budget'!N72+'May Budget'!N72+'June Budget'!N72+'July Budget'!N72+'August Budget'!N72+'September Budget'!N72+'October Budget'!N72+'November Budget'!N72+'December Budget'!N72)</f>
        <v>0</v>
      </c>
      <c r="O70" s="446" t="e">
        <f t="shared" si="49"/>
        <v>#DIV/0!</v>
      </c>
      <c r="P70" s="441">
        <f>('January Budget'!P72+'February Budget'!P72+'March Budget'!P72+'April Budget'!P72+'May Budget'!P72+'June Budget'!P72+'July Budget'!P72+'August Budget'!P72+'September Budget'!P72+'October Budget'!P72+'November Budget'!P72+'December Budget'!P72)</f>
        <v>0</v>
      </c>
      <c r="Q70" s="446" t="e">
        <f t="shared" si="50"/>
        <v>#DIV/0!</v>
      </c>
      <c r="R70" s="441">
        <f>('January Budget'!R72+'February Budget'!R72+'March Budget'!R72+'April Budget'!R72+'May Budget'!R72+'June Budget'!R72+'July Budget'!R72+'August Budget'!R72+'September Budget'!R72+'October Budget'!R72+'November Budget'!R72+'December Budget'!R72)</f>
        <v>0</v>
      </c>
      <c r="S70" s="446" t="e">
        <f t="shared" si="51"/>
        <v>#DIV/0!</v>
      </c>
      <c r="T70" s="441">
        <f>('January Budget'!T72+'February Budget'!T72+'March Budget'!T72+'April Budget'!T72+'May Budget'!T72+'June Budget'!T72+'July Budget'!T72+'August Budget'!T72+'September Budget'!T72+'October Budget'!T72+'November Budget'!T72+'December Budget'!T72)</f>
        <v>0</v>
      </c>
      <c r="U70" s="446" t="e">
        <f t="shared" si="52"/>
        <v>#DIV/0!</v>
      </c>
      <c r="V70" s="441">
        <f>('January Budget'!V72+'February Budget'!V72+'March Budget'!V72+'April Budget'!V72+'May Budget'!V72+'June Budget'!V72+'July Budget'!V72+'August Budget'!V72+'September Budget'!V72+'October Budget'!V72+'November Budget'!V72+'December Budget'!V72)</f>
        <v>0</v>
      </c>
      <c r="W70" s="446" t="e">
        <f t="shared" si="53"/>
        <v>#DIV/0!</v>
      </c>
      <c r="X70" s="441">
        <f>('January Budget'!X72+'February Budget'!X72+'March Budget'!X72+'April Budget'!X72+'May Budget'!X72+'June Budget'!X72+'July Budget'!X72+'August Budget'!X72+'September Budget'!X72+'October Budget'!X72+'November Budget'!X72+'December Budget'!X72)</f>
        <v>0</v>
      </c>
      <c r="Y70" s="446" t="e">
        <f t="shared" si="54"/>
        <v>#DIV/0!</v>
      </c>
      <c r="Z70" s="441">
        <f>('January Budget'!Z72+'February Budget'!Z72+'March Budget'!Z72+'April Budget'!Z72+'May Budget'!Z72+'June Budget'!Z72+'July Budget'!Z72+'August Budget'!Z72+'September Budget'!Z72+'October Budget'!Z72+'November Budget'!Z72+'December Budget'!Z72)</f>
        <v>0</v>
      </c>
      <c r="AA70" s="446" t="e">
        <f t="shared" si="55"/>
        <v>#DIV/0!</v>
      </c>
      <c r="AB70" s="441">
        <f>('January Budget'!AB72+'February Budget'!AB72+'March Budget'!AB72+'April Budget'!AB72+'May Budget'!AB72+'June Budget'!AB72+'July Budget'!AB72+'August Budget'!AB72+'September Budget'!AB72+'October Budget'!AB72+'November Budget'!AB72+'December Budget'!AB72)</f>
        <v>0</v>
      </c>
      <c r="AC70" s="446" t="e">
        <f t="shared" si="56"/>
        <v>#DIV/0!</v>
      </c>
      <c r="AD70" s="441">
        <f>('January Budget'!AD72+'February Budget'!AD72+'March Budget'!AD72+'April Budget'!AD72+'May Budget'!AD72+'June Budget'!AD72+'July Budget'!AD72+'August Budget'!AD72+'September Budget'!AD72+'October Budget'!AD72+'November Budget'!AD72+'December Budget'!AD72)</f>
        <v>0</v>
      </c>
      <c r="AE70" s="448" t="e">
        <f t="shared" si="57"/>
        <v>#DIV/0!</v>
      </c>
    </row>
    <row r="71" spans="2:31">
      <c r="B71" s="307" t="s">
        <v>382</v>
      </c>
      <c r="C71" s="371" t="s">
        <v>283</v>
      </c>
      <c r="D71" s="443">
        <f t="shared" si="44"/>
        <v>1000000.0000000001</v>
      </c>
      <c r="E71" s="444" t="e">
        <f t="shared" si="45"/>
        <v>#DIV/0!</v>
      </c>
      <c r="F71" s="441">
        <f>('January Budget'!F73+'February Budget'!F73+'March Budget'!F73+'April Budget'!F73+'May Budget'!F73+'June Budget'!F73+'July Budget'!F73+'August Budget'!F73+'September Budget'!F73+'October Budget'!F73+'November Budget'!F73+'December Budget'!F73)</f>
        <v>1000000.0000000001</v>
      </c>
      <c r="G71" s="446" t="e">
        <f t="shared" si="46"/>
        <v>#DIV/0!</v>
      </c>
      <c r="H71" s="441">
        <f>('January Budget'!H73+'February Budget'!H73+'March Budget'!H73+'April Budget'!H73+'May Budget'!H73+'June Budget'!H73+'July Budget'!H73+'August Budget'!H73+'September Budget'!H73+'October Budget'!H73+'November Budget'!H73+'December Budget'!H73)</f>
        <v>0</v>
      </c>
      <c r="I71" s="446" t="e">
        <f t="shared" si="46"/>
        <v>#DIV/0!</v>
      </c>
      <c r="J71" s="441">
        <f>('January Budget'!J73+'February Budget'!J73+'March Budget'!J73+'April Budget'!J73+'May Budget'!J73+'June Budget'!J73+'July Budget'!J73+'August Budget'!J73+'September Budget'!J73+'October Budget'!J73+'November Budget'!J73+'December Budget'!J73)</f>
        <v>0</v>
      </c>
      <c r="K71" s="446" t="e">
        <f t="shared" si="47"/>
        <v>#DIV/0!</v>
      </c>
      <c r="L71" s="441">
        <f>('January Budget'!L73+'February Budget'!L73+'March Budget'!L73+'April Budget'!L73+'May Budget'!L73+'June Budget'!L73+'July Budget'!L73+'August Budget'!L73+'September Budget'!L73+'October Budget'!L73+'November Budget'!L73+'December Budget'!L73)</f>
        <v>0</v>
      </c>
      <c r="M71" s="446" t="e">
        <f t="shared" si="48"/>
        <v>#DIV/0!</v>
      </c>
      <c r="N71" s="441">
        <f>('January Budget'!N73+'February Budget'!N73+'March Budget'!N73+'April Budget'!N73+'May Budget'!N73+'June Budget'!N73+'July Budget'!N73+'August Budget'!N73+'September Budget'!N73+'October Budget'!N73+'November Budget'!N73+'December Budget'!N73)</f>
        <v>0</v>
      </c>
      <c r="O71" s="446" t="e">
        <f t="shared" si="49"/>
        <v>#DIV/0!</v>
      </c>
      <c r="P71" s="441">
        <f>('January Budget'!P73+'February Budget'!P73+'March Budget'!P73+'April Budget'!P73+'May Budget'!P73+'June Budget'!P73+'July Budget'!P73+'August Budget'!P73+'September Budget'!P73+'October Budget'!P73+'November Budget'!P73+'December Budget'!P73)</f>
        <v>0</v>
      </c>
      <c r="Q71" s="446" t="e">
        <f t="shared" si="50"/>
        <v>#DIV/0!</v>
      </c>
      <c r="R71" s="441">
        <f>('January Budget'!R73+'February Budget'!R73+'March Budget'!R73+'April Budget'!R73+'May Budget'!R73+'June Budget'!R73+'July Budget'!R73+'August Budget'!R73+'September Budget'!R73+'October Budget'!R73+'November Budget'!R73+'December Budget'!R73)</f>
        <v>0</v>
      </c>
      <c r="S71" s="446" t="e">
        <f t="shared" si="51"/>
        <v>#DIV/0!</v>
      </c>
      <c r="T71" s="441">
        <f>('January Budget'!T73+'February Budget'!T73+'March Budget'!T73+'April Budget'!T73+'May Budget'!T73+'June Budget'!T73+'July Budget'!T73+'August Budget'!T73+'September Budget'!T73+'October Budget'!T73+'November Budget'!T73+'December Budget'!T73)</f>
        <v>0</v>
      </c>
      <c r="U71" s="446" t="e">
        <f t="shared" si="52"/>
        <v>#DIV/0!</v>
      </c>
      <c r="V71" s="441">
        <f>('January Budget'!V73+'February Budget'!V73+'March Budget'!V73+'April Budget'!V73+'May Budget'!V73+'June Budget'!V73+'July Budget'!V73+'August Budget'!V73+'September Budget'!V73+'October Budget'!V73+'November Budget'!V73+'December Budget'!V73)</f>
        <v>0</v>
      </c>
      <c r="W71" s="446" t="e">
        <f t="shared" si="53"/>
        <v>#DIV/0!</v>
      </c>
      <c r="X71" s="441">
        <f>('January Budget'!X73+'February Budget'!X73+'March Budget'!X73+'April Budget'!X73+'May Budget'!X73+'June Budget'!X73+'July Budget'!X73+'August Budget'!X73+'September Budget'!X73+'October Budget'!X73+'November Budget'!X73+'December Budget'!X73)</f>
        <v>0</v>
      </c>
      <c r="Y71" s="446" t="e">
        <f t="shared" si="54"/>
        <v>#DIV/0!</v>
      </c>
      <c r="Z71" s="441">
        <f>('January Budget'!Z73+'February Budget'!Z73+'March Budget'!Z73+'April Budget'!Z73+'May Budget'!Z73+'June Budget'!Z73+'July Budget'!Z73+'August Budget'!Z73+'September Budget'!Z73+'October Budget'!Z73+'November Budget'!Z73+'December Budget'!Z73)</f>
        <v>0</v>
      </c>
      <c r="AA71" s="446" t="e">
        <f t="shared" si="55"/>
        <v>#DIV/0!</v>
      </c>
      <c r="AB71" s="441">
        <f>('January Budget'!AB73+'February Budget'!AB73+'March Budget'!AB73+'April Budget'!AB73+'May Budget'!AB73+'June Budget'!AB73+'July Budget'!AB73+'August Budget'!AB73+'September Budget'!AB73+'October Budget'!AB73+'November Budget'!AB73+'December Budget'!AB73)</f>
        <v>0</v>
      </c>
      <c r="AC71" s="446" t="e">
        <f t="shared" si="56"/>
        <v>#DIV/0!</v>
      </c>
      <c r="AD71" s="441">
        <f>('January Budget'!AD73+'February Budget'!AD73+'March Budget'!AD73+'April Budget'!AD73+'May Budget'!AD73+'June Budget'!AD73+'July Budget'!AD73+'August Budget'!AD73+'September Budget'!AD73+'October Budget'!AD73+'November Budget'!AD73+'December Budget'!AD73)</f>
        <v>0</v>
      </c>
      <c r="AE71" s="448" t="e">
        <f t="shared" si="57"/>
        <v>#DIV/0!</v>
      </c>
    </row>
    <row r="72" spans="2:31">
      <c r="B72" s="307" t="s">
        <v>382</v>
      </c>
      <c r="C72" s="371" t="s">
        <v>284</v>
      </c>
      <c r="D72" s="443">
        <f t="shared" si="44"/>
        <v>0</v>
      </c>
      <c r="E72" s="444" t="e">
        <f t="shared" si="45"/>
        <v>#DIV/0!</v>
      </c>
      <c r="F72" s="441">
        <f>('January Budget'!F74+'February Budget'!F74+'March Budget'!F74+'April Budget'!F74+'May Budget'!F74+'June Budget'!F74+'July Budget'!F74+'August Budget'!F74+'September Budget'!F74+'October Budget'!F74+'November Budget'!F74+'December Budget'!F74)</f>
        <v>0</v>
      </c>
      <c r="G72" s="446" t="e">
        <f t="shared" si="46"/>
        <v>#DIV/0!</v>
      </c>
      <c r="H72" s="441">
        <f>('January Budget'!H74+'February Budget'!H74+'March Budget'!H74+'April Budget'!H74+'May Budget'!H74+'June Budget'!H74+'July Budget'!H74+'August Budget'!H74+'September Budget'!H74+'October Budget'!H74+'November Budget'!H74+'December Budget'!H74)</f>
        <v>0</v>
      </c>
      <c r="I72" s="446" t="e">
        <f t="shared" si="46"/>
        <v>#DIV/0!</v>
      </c>
      <c r="J72" s="441">
        <f>('January Budget'!J74+'February Budget'!J74+'March Budget'!J74+'April Budget'!J74+'May Budget'!J74+'June Budget'!J74+'July Budget'!J74+'August Budget'!J74+'September Budget'!J74+'October Budget'!J74+'November Budget'!J74+'December Budget'!J74)</f>
        <v>0</v>
      </c>
      <c r="K72" s="446" t="e">
        <f t="shared" si="47"/>
        <v>#DIV/0!</v>
      </c>
      <c r="L72" s="441">
        <f>('January Budget'!L74+'February Budget'!L74+'March Budget'!L74+'April Budget'!L74+'May Budget'!L74+'June Budget'!L74+'July Budget'!L74+'August Budget'!L74+'September Budget'!L74+'October Budget'!L74+'November Budget'!L74+'December Budget'!L74)</f>
        <v>0</v>
      </c>
      <c r="M72" s="446" t="e">
        <f t="shared" si="48"/>
        <v>#DIV/0!</v>
      </c>
      <c r="N72" s="441">
        <f>('January Budget'!N74+'February Budget'!N74+'March Budget'!N74+'April Budget'!N74+'May Budget'!N74+'June Budget'!N74+'July Budget'!N74+'August Budget'!N74+'September Budget'!N74+'October Budget'!N74+'November Budget'!N74+'December Budget'!N74)</f>
        <v>0</v>
      </c>
      <c r="O72" s="446" t="e">
        <f t="shared" si="49"/>
        <v>#DIV/0!</v>
      </c>
      <c r="P72" s="441">
        <f>('January Budget'!P74+'February Budget'!P74+'March Budget'!P74+'April Budget'!P74+'May Budget'!P74+'June Budget'!P74+'July Budget'!P74+'August Budget'!P74+'September Budget'!P74+'October Budget'!P74+'November Budget'!P74+'December Budget'!P74)</f>
        <v>0</v>
      </c>
      <c r="Q72" s="446" t="e">
        <f t="shared" si="50"/>
        <v>#DIV/0!</v>
      </c>
      <c r="R72" s="441">
        <f>('January Budget'!R74+'February Budget'!R74+'March Budget'!R74+'April Budget'!R74+'May Budget'!R74+'June Budget'!R74+'July Budget'!R74+'August Budget'!R74+'September Budget'!R74+'October Budget'!R74+'November Budget'!R74+'December Budget'!R74)</f>
        <v>0</v>
      </c>
      <c r="S72" s="446" t="e">
        <f t="shared" si="51"/>
        <v>#DIV/0!</v>
      </c>
      <c r="T72" s="441">
        <f>('January Budget'!T74+'February Budget'!T74+'March Budget'!T74+'April Budget'!T74+'May Budget'!T74+'June Budget'!T74+'July Budget'!T74+'August Budget'!T74+'September Budget'!T74+'October Budget'!T74+'November Budget'!T74+'December Budget'!T74)</f>
        <v>0</v>
      </c>
      <c r="U72" s="446" t="e">
        <f t="shared" si="52"/>
        <v>#DIV/0!</v>
      </c>
      <c r="V72" s="441">
        <f>('January Budget'!V74+'February Budget'!V74+'March Budget'!V74+'April Budget'!V74+'May Budget'!V74+'June Budget'!V74+'July Budget'!V74+'August Budget'!V74+'September Budget'!V74+'October Budget'!V74+'November Budget'!V74+'December Budget'!V74)</f>
        <v>0</v>
      </c>
      <c r="W72" s="446" t="e">
        <f t="shared" si="53"/>
        <v>#DIV/0!</v>
      </c>
      <c r="X72" s="441">
        <f>('January Budget'!X74+'February Budget'!X74+'March Budget'!X74+'April Budget'!X74+'May Budget'!X74+'June Budget'!X74+'July Budget'!X74+'August Budget'!X74+'September Budget'!X74+'October Budget'!X74+'November Budget'!X74+'December Budget'!X74)</f>
        <v>0</v>
      </c>
      <c r="Y72" s="446" t="e">
        <f t="shared" si="54"/>
        <v>#DIV/0!</v>
      </c>
      <c r="Z72" s="441">
        <f>('January Budget'!Z74+'February Budget'!Z74+'March Budget'!Z74+'April Budget'!Z74+'May Budget'!Z74+'June Budget'!Z74+'July Budget'!Z74+'August Budget'!Z74+'September Budget'!Z74+'October Budget'!Z74+'November Budget'!Z74+'December Budget'!Z74)</f>
        <v>0</v>
      </c>
      <c r="AA72" s="446" t="e">
        <f t="shared" si="55"/>
        <v>#DIV/0!</v>
      </c>
      <c r="AB72" s="441">
        <f>('January Budget'!AB74+'February Budget'!AB74+'March Budget'!AB74+'April Budget'!AB74+'May Budget'!AB74+'June Budget'!AB74+'July Budget'!AB74+'August Budget'!AB74+'September Budget'!AB74+'October Budget'!AB74+'November Budget'!AB74+'December Budget'!AB74)</f>
        <v>0</v>
      </c>
      <c r="AC72" s="446" t="e">
        <f t="shared" si="56"/>
        <v>#DIV/0!</v>
      </c>
      <c r="AD72" s="441">
        <f>('January Budget'!AD74+'February Budget'!AD74+'March Budget'!AD74+'April Budget'!AD74+'May Budget'!AD74+'June Budget'!AD74+'July Budget'!AD74+'August Budget'!AD74+'September Budget'!AD74+'October Budget'!AD74+'November Budget'!AD74+'December Budget'!AD74)</f>
        <v>0</v>
      </c>
      <c r="AE72" s="448" t="e">
        <f t="shared" si="57"/>
        <v>#DIV/0!</v>
      </c>
    </row>
    <row r="73" spans="2:31">
      <c r="B73" s="307" t="s">
        <v>381</v>
      </c>
      <c r="C73" s="371" t="s">
        <v>285</v>
      </c>
      <c r="D73" s="443">
        <f t="shared" si="44"/>
        <v>0</v>
      </c>
      <c r="E73" s="444" t="e">
        <f t="shared" si="45"/>
        <v>#DIV/0!</v>
      </c>
      <c r="F73" s="441">
        <f>('January Budget'!F75+'February Budget'!F75+'March Budget'!F75+'April Budget'!F75+'May Budget'!F75+'June Budget'!F75+'July Budget'!F75+'August Budget'!F75+'September Budget'!F75+'October Budget'!F75+'November Budget'!F75+'December Budget'!F75)</f>
        <v>0</v>
      </c>
      <c r="G73" s="446" t="e">
        <f t="shared" si="46"/>
        <v>#DIV/0!</v>
      </c>
      <c r="H73" s="441">
        <f>('January Budget'!H75+'February Budget'!H75+'March Budget'!H75+'April Budget'!H75+'May Budget'!H75+'June Budget'!H75+'July Budget'!H75+'August Budget'!H75+'September Budget'!H75+'October Budget'!H75+'November Budget'!H75+'December Budget'!H75)</f>
        <v>0</v>
      </c>
      <c r="I73" s="446" t="e">
        <f t="shared" si="46"/>
        <v>#DIV/0!</v>
      </c>
      <c r="J73" s="441">
        <f>('January Budget'!J75+'February Budget'!J75+'March Budget'!J75+'April Budget'!J75+'May Budget'!J75+'June Budget'!J75+'July Budget'!J75+'August Budget'!J75+'September Budget'!J75+'October Budget'!J75+'November Budget'!J75+'December Budget'!J75)</f>
        <v>0</v>
      </c>
      <c r="K73" s="446" t="e">
        <f t="shared" si="47"/>
        <v>#DIV/0!</v>
      </c>
      <c r="L73" s="441">
        <f>('January Budget'!L75+'February Budget'!L75+'March Budget'!L75+'April Budget'!L75+'May Budget'!L75+'June Budget'!L75+'July Budget'!L75+'August Budget'!L75+'September Budget'!L75+'October Budget'!L75+'November Budget'!L75+'December Budget'!L75)</f>
        <v>0</v>
      </c>
      <c r="M73" s="446" t="e">
        <f t="shared" si="48"/>
        <v>#DIV/0!</v>
      </c>
      <c r="N73" s="441">
        <f>('January Budget'!N75+'February Budget'!N75+'March Budget'!N75+'April Budget'!N75+'May Budget'!N75+'June Budget'!N75+'July Budget'!N75+'August Budget'!N75+'September Budget'!N75+'October Budget'!N75+'November Budget'!N75+'December Budget'!N75)</f>
        <v>0</v>
      </c>
      <c r="O73" s="446" t="e">
        <f t="shared" si="49"/>
        <v>#DIV/0!</v>
      </c>
      <c r="P73" s="441">
        <f>('January Budget'!P75+'February Budget'!P75+'March Budget'!P75+'April Budget'!P75+'May Budget'!P75+'June Budget'!P75+'July Budget'!P75+'August Budget'!P75+'September Budget'!P75+'October Budget'!P75+'November Budget'!P75+'December Budget'!P75)</f>
        <v>0</v>
      </c>
      <c r="Q73" s="446" t="e">
        <f t="shared" si="50"/>
        <v>#DIV/0!</v>
      </c>
      <c r="R73" s="441">
        <f>('January Budget'!R75+'February Budget'!R75+'March Budget'!R75+'April Budget'!R75+'May Budget'!R75+'June Budget'!R75+'July Budget'!R75+'August Budget'!R75+'September Budget'!R75+'October Budget'!R75+'November Budget'!R75+'December Budget'!R75)</f>
        <v>0</v>
      </c>
      <c r="S73" s="446" t="e">
        <f t="shared" si="51"/>
        <v>#DIV/0!</v>
      </c>
      <c r="T73" s="441">
        <f>('January Budget'!T75+'February Budget'!T75+'March Budget'!T75+'April Budget'!T75+'May Budget'!T75+'June Budget'!T75+'July Budget'!T75+'August Budget'!T75+'September Budget'!T75+'October Budget'!T75+'November Budget'!T75+'December Budget'!T75)</f>
        <v>0</v>
      </c>
      <c r="U73" s="446" t="e">
        <f t="shared" si="52"/>
        <v>#DIV/0!</v>
      </c>
      <c r="V73" s="441">
        <f>('January Budget'!V75+'February Budget'!V75+'March Budget'!V75+'April Budget'!V75+'May Budget'!V75+'June Budget'!V75+'July Budget'!V75+'August Budget'!V75+'September Budget'!V75+'October Budget'!V75+'November Budget'!V75+'December Budget'!V75)</f>
        <v>0</v>
      </c>
      <c r="W73" s="446" t="e">
        <f t="shared" si="53"/>
        <v>#DIV/0!</v>
      </c>
      <c r="X73" s="441">
        <f>('January Budget'!X75+'February Budget'!X75+'March Budget'!X75+'April Budget'!X75+'May Budget'!X75+'June Budget'!X75+'July Budget'!X75+'August Budget'!X75+'September Budget'!X75+'October Budget'!X75+'November Budget'!X75+'December Budget'!X75)</f>
        <v>0</v>
      </c>
      <c r="Y73" s="446" t="e">
        <f t="shared" si="54"/>
        <v>#DIV/0!</v>
      </c>
      <c r="Z73" s="441">
        <f>('January Budget'!Z75+'February Budget'!Z75+'March Budget'!Z75+'April Budget'!Z75+'May Budget'!Z75+'June Budget'!Z75+'July Budget'!Z75+'August Budget'!Z75+'September Budget'!Z75+'October Budget'!Z75+'November Budget'!Z75+'December Budget'!Z75)</f>
        <v>0</v>
      </c>
      <c r="AA73" s="446" t="e">
        <f t="shared" si="55"/>
        <v>#DIV/0!</v>
      </c>
      <c r="AB73" s="441">
        <f>('January Budget'!AB75+'February Budget'!AB75+'March Budget'!AB75+'April Budget'!AB75+'May Budget'!AB75+'June Budget'!AB75+'July Budget'!AB75+'August Budget'!AB75+'September Budget'!AB75+'October Budget'!AB75+'November Budget'!AB75+'December Budget'!AB75)</f>
        <v>0</v>
      </c>
      <c r="AC73" s="446" t="e">
        <f t="shared" si="56"/>
        <v>#DIV/0!</v>
      </c>
      <c r="AD73" s="441">
        <f>('January Budget'!AD75+'February Budget'!AD75+'March Budget'!AD75+'April Budget'!AD75+'May Budget'!AD75+'June Budget'!AD75+'July Budget'!AD75+'August Budget'!AD75+'September Budget'!AD75+'October Budget'!AD75+'November Budget'!AD75+'December Budget'!AD75)</f>
        <v>0</v>
      </c>
      <c r="AE73" s="448" t="e">
        <f t="shared" si="57"/>
        <v>#DIV/0!</v>
      </c>
    </row>
    <row r="74" spans="2:31">
      <c r="B74" s="307" t="s">
        <v>381</v>
      </c>
      <c r="C74" s="371" t="s">
        <v>286</v>
      </c>
      <c r="D74" s="443">
        <f t="shared" si="44"/>
        <v>0</v>
      </c>
      <c r="E74" s="444" t="e">
        <f t="shared" si="45"/>
        <v>#DIV/0!</v>
      </c>
      <c r="F74" s="441">
        <f>('January Budget'!F76+'February Budget'!F76+'March Budget'!F76+'April Budget'!F76+'May Budget'!F76+'June Budget'!F76+'July Budget'!F76+'August Budget'!F76+'September Budget'!F76+'October Budget'!F76+'November Budget'!F76+'December Budget'!F76)</f>
        <v>0</v>
      </c>
      <c r="G74" s="446" t="e">
        <f t="shared" si="46"/>
        <v>#DIV/0!</v>
      </c>
      <c r="H74" s="441">
        <f>('January Budget'!H76+'February Budget'!H76+'March Budget'!H76+'April Budget'!H76+'May Budget'!H76+'June Budget'!H76+'July Budget'!H76+'August Budget'!H76+'September Budget'!H76+'October Budget'!H76+'November Budget'!H76+'December Budget'!H76)</f>
        <v>0</v>
      </c>
      <c r="I74" s="446" t="e">
        <f t="shared" si="46"/>
        <v>#DIV/0!</v>
      </c>
      <c r="J74" s="441">
        <f>('January Budget'!J76+'February Budget'!J76+'March Budget'!J76+'April Budget'!J76+'May Budget'!J76+'June Budget'!J76+'July Budget'!J76+'August Budget'!J76+'September Budget'!J76+'October Budget'!J76+'November Budget'!J76+'December Budget'!J76)</f>
        <v>0</v>
      </c>
      <c r="K74" s="446" t="e">
        <f t="shared" si="47"/>
        <v>#DIV/0!</v>
      </c>
      <c r="L74" s="441">
        <f>('January Budget'!L76+'February Budget'!L76+'March Budget'!L76+'April Budget'!L76+'May Budget'!L76+'June Budget'!L76+'July Budget'!L76+'August Budget'!L76+'September Budget'!L76+'October Budget'!L76+'November Budget'!L76+'December Budget'!L76)</f>
        <v>0</v>
      </c>
      <c r="M74" s="446" t="e">
        <f t="shared" si="48"/>
        <v>#DIV/0!</v>
      </c>
      <c r="N74" s="441">
        <f>('January Budget'!N76+'February Budget'!N76+'March Budget'!N76+'April Budget'!N76+'May Budget'!N76+'June Budget'!N76+'July Budget'!N76+'August Budget'!N76+'September Budget'!N76+'October Budget'!N76+'November Budget'!N76+'December Budget'!N76)</f>
        <v>0</v>
      </c>
      <c r="O74" s="446" t="e">
        <f t="shared" si="49"/>
        <v>#DIV/0!</v>
      </c>
      <c r="P74" s="441">
        <f>('January Budget'!P76+'February Budget'!P76+'March Budget'!P76+'April Budget'!P76+'May Budget'!P76+'June Budget'!P76+'July Budget'!P76+'August Budget'!P76+'September Budget'!P76+'October Budget'!P76+'November Budget'!P76+'December Budget'!P76)</f>
        <v>0</v>
      </c>
      <c r="Q74" s="446" t="e">
        <f t="shared" si="50"/>
        <v>#DIV/0!</v>
      </c>
      <c r="R74" s="441">
        <f>('January Budget'!R76+'February Budget'!R76+'March Budget'!R76+'April Budget'!R76+'May Budget'!R76+'June Budget'!R76+'July Budget'!R76+'August Budget'!R76+'September Budget'!R76+'October Budget'!R76+'November Budget'!R76+'December Budget'!R76)</f>
        <v>0</v>
      </c>
      <c r="S74" s="446" t="e">
        <f t="shared" si="51"/>
        <v>#DIV/0!</v>
      </c>
      <c r="T74" s="441">
        <f>('January Budget'!T76+'February Budget'!T76+'March Budget'!T76+'April Budget'!T76+'May Budget'!T76+'June Budget'!T76+'July Budget'!T76+'August Budget'!T76+'September Budget'!T76+'October Budget'!T76+'November Budget'!T76+'December Budget'!T76)</f>
        <v>0</v>
      </c>
      <c r="U74" s="446" t="e">
        <f t="shared" si="52"/>
        <v>#DIV/0!</v>
      </c>
      <c r="V74" s="441">
        <f>('January Budget'!V76+'February Budget'!V76+'March Budget'!V76+'April Budget'!V76+'May Budget'!V76+'June Budget'!V76+'July Budget'!V76+'August Budget'!V76+'September Budget'!V76+'October Budget'!V76+'November Budget'!V76+'December Budget'!V76)</f>
        <v>0</v>
      </c>
      <c r="W74" s="446" t="e">
        <f t="shared" si="53"/>
        <v>#DIV/0!</v>
      </c>
      <c r="X74" s="441">
        <f>('January Budget'!X76+'February Budget'!X76+'March Budget'!X76+'April Budget'!X76+'May Budget'!X76+'June Budget'!X76+'July Budget'!X76+'August Budget'!X76+'September Budget'!X76+'October Budget'!X76+'November Budget'!X76+'December Budget'!X76)</f>
        <v>0</v>
      </c>
      <c r="Y74" s="446" t="e">
        <f t="shared" si="54"/>
        <v>#DIV/0!</v>
      </c>
      <c r="Z74" s="441">
        <f>('January Budget'!Z76+'February Budget'!Z76+'March Budget'!Z76+'April Budget'!Z76+'May Budget'!Z76+'June Budget'!Z76+'July Budget'!Z76+'August Budget'!Z76+'September Budget'!Z76+'October Budget'!Z76+'November Budget'!Z76+'December Budget'!Z76)</f>
        <v>0</v>
      </c>
      <c r="AA74" s="446" t="e">
        <f t="shared" si="55"/>
        <v>#DIV/0!</v>
      </c>
      <c r="AB74" s="441">
        <f>('January Budget'!AB76+'February Budget'!AB76+'March Budget'!AB76+'April Budget'!AB76+'May Budget'!AB76+'June Budget'!AB76+'July Budget'!AB76+'August Budget'!AB76+'September Budget'!AB76+'October Budget'!AB76+'November Budget'!AB76+'December Budget'!AB76)</f>
        <v>0</v>
      </c>
      <c r="AC74" s="446" t="e">
        <f t="shared" si="56"/>
        <v>#DIV/0!</v>
      </c>
      <c r="AD74" s="441">
        <f>('January Budget'!AD76+'February Budget'!AD76+'March Budget'!AD76+'April Budget'!AD76+'May Budget'!AD76+'June Budget'!AD76+'July Budget'!AD76+'August Budget'!AD76+'September Budget'!AD76+'October Budget'!AD76+'November Budget'!AD76+'December Budget'!AD76)</f>
        <v>0</v>
      </c>
      <c r="AE74" s="448" t="e">
        <f t="shared" si="57"/>
        <v>#DIV/0!</v>
      </c>
    </row>
    <row r="75" spans="2:31">
      <c r="B75" s="307"/>
      <c r="C75" s="385" t="s">
        <v>288</v>
      </c>
      <c r="D75" s="454">
        <f>SUM(D61:D74)</f>
        <v>1000000.0000000001</v>
      </c>
      <c r="E75" s="455" t="e">
        <f>+D75/$D$5</f>
        <v>#DIV/0!</v>
      </c>
      <c r="F75" s="239">
        <f>SUM(F61:F74)</f>
        <v>1000000.0000000001</v>
      </c>
      <c r="G75" s="456" t="e">
        <f t="shared" si="46"/>
        <v>#DIV/0!</v>
      </c>
      <c r="H75" s="239">
        <f>SUM(H61:H74)</f>
        <v>0</v>
      </c>
      <c r="I75" s="456" t="e">
        <f t="shared" si="46"/>
        <v>#DIV/0!</v>
      </c>
      <c r="J75" s="239">
        <f>SUM(J61:J74)</f>
        <v>0</v>
      </c>
      <c r="K75" s="456" t="e">
        <f t="shared" si="47"/>
        <v>#DIV/0!</v>
      </c>
      <c r="L75" s="239">
        <f>SUM(L61:L74)</f>
        <v>0</v>
      </c>
      <c r="M75" s="456" t="e">
        <f t="shared" si="48"/>
        <v>#DIV/0!</v>
      </c>
      <c r="N75" s="239">
        <f>SUM(N61:N74)</f>
        <v>0</v>
      </c>
      <c r="O75" s="456" t="e">
        <f t="shared" si="49"/>
        <v>#DIV/0!</v>
      </c>
      <c r="P75" s="239">
        <f>SUM(P61:P74)</f>
        <v>0</v>
      </c>
      <c r="Q75" s="456" t="e">
        <f t="shared" si="50"/>
        <v>#DIV/0!</v>
      </c>
      <c r="R75" s="239">
        <f>SUM(R61:R74)</f>
        <v>0</v>
      </c>
      <c r="S75" s="456" t="e">
        <f t="shared" si="51"/>
        <v>#DIV/0!</v>
      </c>
      <c r="T75" s="239">
        <f>SUM(T61:T74)</f>
        <v>0</v>
      </c>
      <c r="U75" s="456" t="e">
        <f t="shared" si="52"/>
        <v>#DIV/0!</v>
      </c>
      <c r="V75" s="239">
        <f>SUM(V61:V74)</f>
        <v>0</v>
      </c>
      <c r="W75" s="456" t="e">
        <f t="shared" si="53"/>
        <v>#DIV/0!</v>
      </c>
      <c r="X75" s="239">
        <f>SUM(X61:X74)</f>
        <v>0</v>
      </c>
      <c r="Y75" s="456" t="e">
        <f t="shared" si="54"/>
        <v>#DIV/0!</v>
      </c>
      <c r="Z75" s="239">
        <f>SUM(Z61:Z74)</f>
        <v>0</v>
      </c>
      <c r="AA75" s="456" t="e">
        <f t="shared" si="55"/>
        <v>#DIV/0!</v>
      </c>
      <c r="AB75" s="239">
        <f>SUM(AB61:AB74)</f>
        <v>0</v>
      </c>
      <c r="AC75" s="456" t="e">
        <f t="shared" si="56"/>
        <v>#DIV/0!</v>
      </c>
      <c r="AD75" s="239">
        <f>SUM(AD61:AD74)</f>
        <v>0</v>
      </c>
      <c r="AE75" s="457" t="e">
        <f t="shared" si="57"/>
        <v>#DIV/0!</v>
      </c>
    </row>
    <row r="76" spans="2:31">
      <c r="B76" s="307"/>
      <c r="C76" s="3"/>
      <c r="D76" s="443"/>
      <c r="E76" s="139"/>
      <c r="F76" s="232"/>
      <c r="G76" s="446"/>
      <c r="H76" s="232"/>
      <c r="I76" s="446"/>
      <c r="J76" s="232"/>
      <c r="K76" s="446"/>
      <c r="L76" s="232"/>
      <c r="M76" s="446"/>
      <c r="N76" s="232"/>
      <c r="O76" s="446"/>
      <c r="P76" s="232"/>
      <c r="Q76" s="446"/>
      <c r="R76" s="232"/>
      <c r="S76" s="446"/>
      <c r="T76" s="232"/>
      <c r="U76" s="446"/>
      <c r="V76" s="232"/>
      <c r="W76" s="446"/>
      <c r="X76" s="232"/>
      <c r="Y76" s="446"/>
      <c r="Z76" s="232"/>
      <c r="AA76" s="446"/>
      <c r="AB76" s="232"/>
      <c r="AC76" s="446"/>
      <c r="AD76" s="232"/>
      <c r="AE76" s="448"/>
    </row>
    <row r="77" spans="2:31">
      <c r="B77" s="307"/>
      <c r="C77" s="386" t="s">
        <v>295</v>
      </c>
      <c r="D77" s="443"/>
      <c r="E77" s="139"/>
      <c r="F77" s="232"/>
      <c r="G77" s="446"/>
      <c r="H77" s="232"/>
      <c r="I77" s="446"/>
      <c r="J77" s="232"/>
      <c r="K77" s="446"/>
      <c r="L77" s="232"/>
      <c r="M77" s="446"/>
      <c r="N77" s="232"/>
      <c r="O77" s="446"/>
      <c r="P77" s="232"/>
      <c r="Q77" s="446"/>
      <c r="R77" s="232"/>
      <c r="S77" s="446"/>
      <c r="T77" s="232"/>
      <c r="U77" s="446"/>
      <c r="V77" s="232"/>
      <c r="W77" s="446"/>
      <c r="X77" s="232"/>
      <c r="Y77" s="446"/>
      <c r="Z77" s="232"/>
      <c r="AA77" s="446"/>
      <c r="AB77" s="232"/>
      <c r="AC77" s="446"/>
      <c r="AD77" s="232"/>
      <c r="AE77" s="448"/>
    </row>
    <row r="78" spans="2:31">
      <c r="B78" s="307" t="s">
        <v>381</v>
      </c>
      <c r="C78" s="387" t="s">
        <v>289</v>
      </c>
      <c r="D78" s="443">
        <f t="shared" ref="D78:D83" si="58">+F78+H78+J78+L78+N78+P78+R78+T78+V78+X78+Z78+AB78+AD78</f>
        <v>0</v>
      </c>
      <c r="E78" s="444" t="e">
        <f t="shared" ref="E78:E83" si="59">+D78/$D$5</f>
        <v>#DIV/0!</v>
      </c>
      <c r="F78" s="441">
        <f>('January Budget'!F80+'February Budget'!F80+'March Budget'!F80+'April Budget'!F80+'May Budget'!F80+'June Budget'!F80+'July Budget'!F80+'August Budget'!F80+'September Budget'!F80+'October Budget'!F80+'November Budget'!F80+'December Budget'!F80)</f>
        <v>0</v>
      </c>
      <c r="G78" s="446" t="e">
        <f t="shared" ref="G78:I84" si="60">+F78/F$5</f>
        <v>#DIV/0!</v>
      </c>
      <c r="H78" s="441">
        <f>('January Budget'!H80+'February Budget'!H80+'March Budget'!H80+'April Budget'!H80+'May Budget'!H80+'June Budget'!H80+'July Budget'!H80+'August Budget'!H80+'September Budget'!H80+'October Budget'!H80+'November Budget'!H80+'December Budget'!H80)</f>
        <v>0</v>
      </c>
      <c r="I78" s="446" t="e">
        <f t="shared" si="60"/>
        <v>#DIV/0!</v>
      </c>
      <c r="J78" s="441">
        <f>('January Budget'!J80+'February Budget'!J80+'March Budget'!J80+'April Budget'!J80+'May Budget'!J80+'June Budget'!J80+'July Budget'!J80+'August Budget'!J80+'September Budget'!J80+'October Budget'!J80+'November Budget'!J80+'December Budget'!J80)</f>
        <v>0</v>
      </c>
      <c r="K78" s="446" t="e">
        <f t="shared" ref="K78:K84" si="61">+J78/J$5</f>
        <v>#DIV/0!</v>
      </c>
      <c r="L78" s="441">
        <f>('January Budget'!L80+'February Budget'!L80+'March Budget'!L80+'April Budget'!L80+'May Budget'!L80+'June Budget'!L80+'July Budget'!L80+'August Budget'!L80+'September Budget'!L80+'October Budget'!L80+'November Budget'!L80+'December Budget'!L80)</f>
        <v>0</v>
      </c>
      <c r="M78" s="446" t="e">
        <f t="shared" ref="M78:M84" si="62">+L78/L$5</f>
        <v>#DIV/0!</v>
      </c>
      <c r="N78" s="441">
        <f>('January Budget'!N80+'February Budget'!N80+'March Budget'!N80+'April Budget'!N80+'May Budget'!N80+'June Budget'!N80+'July Budget'!N80+'August Budget'!N80+'September Budget'!N80+'October Budget'!N80+'November Budget'!N80+'December Budget'!N80)</f>
        <v>0</v>
      </c>
      <c r="O78" s="446" t="e">
        <f t="shared" ref="O78:O84" si="63">+N78/N$5</f>
        <v>#DIV/0!</v>
      </c>
      <c r="P78" s="441">
        <f>('January Budget'!P80+'February Budget'!P80+'March Budget'!P80+'April Budget'!P80+'May Budget'!P80+'June Budget'!P80+'July Budget'!P80+'August Budget'!P80+'September Budget'!P80+'October Budget'!P80+'November Budget'!P80+'December Budget'!P80)</f>
        <v>0</v>
      </c>
      <c r="Q78" s="446" t="e">
        <f t="shared" ref="Q78:Q84" si="64">+P78/P$5</f>
        <v>#DIV/0!</v>
      </c>
      <c r="R78" s="441">
        <f>('January Budget'!R80+'February Budget'!R80+'March Budget'!R80+'April Budget'!R80+'May Budget'!R80+'June Budget'!R80+'July Budget'!R80+'August Budget'!R80+'September Budget'!R80+'October Budget'!R80+'November Budget'!R80+'December Budget'!R80)</f>
        <v>0</v>
      </c>
      <c r="S78" s="446" t="e">
        <f t="shared" ref="S78:S84" si="65">+R78/R$5</f>
        <v>#DIV/0!</v>
      </c>
      <c r="T78" s="441">
        <f>('January Budget'!T80+'February Budget'!T80+'March Budget'!T80+'April Budget'!T80+'May Budget'!T80+'June Budget'!T80+'July Budget'!T80+'August Budget'!T80+'September Budget'!T80+'October Budget'!T80+'November Budget'!T80+'December Budget'!T80)</f>
        <v>0</v>
      </c>
      <c r="U78" s="446" t="e">
        <f t="shared" ref="U78:U84" si="66">+T78/T$5</f>
        <v>#DIV/0!</v>
      </c>
      <c r="V78" s="441">
        <f>('January Budget'!V80+'February Budget'!V80+'March Budget'!V80+'April Budget'!V80+'May Budget'!V80+'June Budget'!V80+'July Budget'!V80+'August Budget'!V80+'September Budget'!V80+'October Budget'!V80+'November Budget'!V80+'December Budget'!V80)</f>
        <v>0</v>
      </c>
      <c r="W78" s="446" t="e">
        <f t="shared" ref="W78:W84" si="67">+V78/V$5</f>
        <v>#DIV/0!</v>
      </c>
      <c r="X78" s="441">
        <f>('January Budget'!X80+'February Budget'!X80+'March Budget'!X80+'April Budget'!X80+'May Budget'!X80+'June Budget'!X80+'July Budget'!X80+'August Budget'!X80+'September Budget'!X80+'October Budget'!X80+'November Budget'!X80+'December Budget'!X80)</f>
        <v>0</v>
      </c>
      <c r="Y78" s="446" t="e">
        <f t="shared" ref="Y78:Y84" si="68">+X78/X$5</f>
        <v>#DIV/0!</v>
      </c>
      <c r="Z78" s="441">
        <f>('January Budget'!Z80+'February Budget'!Z80+'March Budget'!Z80+'April Budget'!Z80+'May Budget'!Z80+'June Budget'!Z80+'July Budget'!Z80+'August Budget'!Z80+'September Budget'!Z80+'October Budget'!Z80+'November Budget'!Z80+'December Budget'!Z80)</f>
        <v>0</v>
      </c>
      <c r="AA78" s="446" t="e">
        <f t="shared" ref="AA78:AA84" si="69">+Z78/Z$5</f>
        <v>#DIV/0!</v>
      </c>
      <c r="AB78" s="441">
        <f>('January Budget'!AB80+'February Budget'!AB80+'March Budget'!AB80+'April Budget'!AB80+'May Budget'!AB80+'June Budget'!AB80+'July Budget'!AB80+'August Budget'!AB80+'September Budget'!AB80+'October Budget'!AB80+'November Budget'!AB80+'December Budget'!AB80)</f>
        <v>0</v>
      </c>
      <c r="AC78" s="446" t="e">
        <f t="shared" ref="AC78:AC84" si="70">+AB78/AB$5</f>
        <v>#DIV/0!</v>
      </c>
      <c r="AD78" s="441">
        <f>('January Budget'!AD80+'February Budget'!AD80+'March Budget'!AD80+'April Budget'!AD80+'May Budget'!AD80+'June Budget'!AD80+'July Budget'!AD80+'August Budget'!AD80+'September Budget'!AD80+'October Budget'!AD80+'November Budget'!AD80+'December Budget'!AD80)</f>
        <v>0</v>
      </c>
      <c r="AE78" s="448" t="e">
        <f t="shared" ref="AE78:AE84" si="71">+AD78/AD$5</f>
        <v>#DIV/0!</v>
      </c>
    </row>
    <row r="79" spans="2:31">
      <c r="B79" s="307" t="s">
        <v>382</v>
      </c>
      <c r="C79" s="371" t="s">
        <v>290</v>
      </c>
      <c r="D79" s="443">
        <f t="shared" si="58"/>
        <v>0</v>
      </c>
      <c r="E79" s="444" t="e">
        <f t="shared" si="59"/>
        <v>#DIV/0!</v>
      </c>
      <c r="F79" s="441">
        <f>('January Budget'!F81+'February Budget'!F81+'March Budget'!F81+'April Budget'!F81+'May Budget'!F81+'June Budget'!F81+'July Budget'!F81+'August Budget'!F81+'September Budget'!F81+'October Budget'!F81+'November Budget'!F81+'December Budget'!F81)</f>
        <v>0</v>
      </c>
      <c r="G79" s="446" t="e">
        <f t="shared" si="60"/>
        <v>#DIV/0!</v>
      </c>
      <c r="H79" s="441">
        <f>('January Budget'!H81+'February Budget'!H81+'March Budget'!H81+'April Budget'!H81+'May Budget'!H81+'June Budget'!H81+'July Budget'!H81+'August Budget'!H81+'September Budget'!H81+'October Budget'!H81+'November Budget'!H81+'December Budget'!H81)</f>
        <v>0</v>
      </c>
      <c r="I79" s="446" t="e">
        <f t="shared" si="60"/>
        <v>#DIV/0!</v>
      </c>
      <c r="J79" s="441">
        <f>('January Budget'!J81+'February Budget'!J81+'March Budget'!J81+'April Budget'!J81+'May Budget'!J81+'June Budget'!J81+'July Budget'!J81+'August Budget'!J81+'September Budget'!J81+'October Budget'!J81+'November Budget'!J81+'December Budget'!J81)</f>
        <v>0</v>
      </c>
      <c r="K79" s="446" t="e">
        <f t="shared" si="61"/>
        <v>#DIV/0!</v>
      </c>
      <c r="L79" s="441">
        <f>('January Budget'!L81+'February Budget'!L81+'March Budget'!L81+'April Budget'!L81+'May Budget'!L81+'June Budget'!L81+'July Budget'!L81+'August Budget'!L81+'September Budget'!L81+'October Budget'!L81+'November Budget'!L81+'December Budget'!L81)</f>
        <v>0</v>
      </c>
      <c r="M79" s="446" t="e">
        <f t="shared" si="62"/>
        <v>#DIV/0!</v>
      </c>
      <c r="N79" s="441">
        <f>('January Budget'!N81+'February Budget'!N81+'March Budget'!N81+'April Budget'!N81+'May Budget'!N81+'June Budget'!N81+'July Budget'!N81+'August Budget'!N81+'September Budget'!N81+'October Budget'!N81+'November Budget'!N81+'December Budget'!N81)</f>
        <v>0</v>
      </c>
      <c r="O79" s="446" t="e">
        <f t="shared" si="63"/>
        <v>#DIV/0!</v>
      </c>
      <c r="P79" s="441">
        <f>('January Budget'!P81+'February Budget'!P81+'March Budget'!P81+'April Budget'!P81+'May Budget'!P81+'June Budget'!P81+'July Budget'!P81+'August Budget'!P81+'September Budget'!P81+'October Budget'!P81+'November Budget'!P81+'December Budget'!P81)</f>
        <v>0</v>
      </c>
      <c r="Q79" s="446" t="e">
        <f t="shared" si="64"/>
        <v>#DIV/0!</v>
      </c>
      <c r="R79" s="441">
        <f>('January Budget'!R81+'February Budget'!R81+'March Budget'!R81+'April Budget'!R81+'May Budget'!R81+'June Budget'!R81+'July Budget'!R81+'August Budget'!R81+'September Budget'!R81+'October Budget'!R81+'November Budget'!R81+'December Budget'!R81)</f>
        <v>0</v>
      </c>
      <c r="S79" s="446" t="e">
        <f t="shared" si="65"/>
        <v>#DIV/0!</v>
      </c>
      <c r="T79" s="441">
        <f>('January Budget'!T81+'February Budget'!T81+'March Budget'!T81+'April Budget'!T81+'May Budget'!T81+'June Budget'!T81+'July Budget'!T81+'August Budget'!T81+'September Budget'!T81+'October Budget'!T81+'November Budget'!T81+'December Budget'!T81)</f>
        <v>0</v>
      </c>
      <c r="U79" s="446" t="e">
        <f t="shared" si="66"/>
        <v>#DIV/0!</v>
      </c>
      <c r="V79" s="441">
        <f>('January Budget'!V81+'February Budget'!V81+'March Budget'!V81+'April Budget'!V81+'May Budget'!V81+'June Budget'!V81+'July Budget'!V81+'August Budget'!V81+'September Budget'!V81+'October Budget'!V81+'November Budget'!V81+'December Budget'!V81)</f>
        <v>0</v>
      </c>
      <c r="W79" s="446" t="e">
        <f t="shared" si="67"/>
        <v>#DIV/0!</v>
      </c>
      <c r="X79" s="441">
        <f>('January Budget'!X81+'February Budget'!X81+'March Budget'!X81+'April Budget'!X81+'May Budget'!X81+'June Budget'!X81+'July Budget'!X81+'August Budget'!X81+'September Budget'!X81+'October Budget'!X81+'November Budget'!X81+'December Budget'!X81)</f>
        <v>0</v>
      </c>
      <c r="Y79" s="446" t="e">
        <f t="shared" si="68"/>
        <v>#DIV/0!</v>
      </c>
      <c r="Z79" s="441">
        <f>('January Budget'!Z81+'February Budget'!Z81+'March Budget'!Z81+'April Budget'!Z81+'May Budget'!Z81+'June Budget'!Z81+'July Budget'!Z81+'August Budget'!Z81+'September Budget'!Z81+'October Budget'!Z81+'November Budget'!Z81+'December Budget'!Z81)</f>
        <v>0</v>
      </c>
      <c r="AA79" s="446" t="e">
        <f t="shared" si="69"/>
        <v>#DIV/0!</v>
      </c>
      <c r="AB79" s="441">
        <f>('January Budget'!AB81+'February Budget'!AB81+'March Budget'!AB81+'April Budget'!AB81+'May Budget'!AB81+'June Budget'!AB81+'July Budget'!AB81+'August Budget'!AB81+'September Budget'!AB81+'October Budget'!AB81+'November Budget'!AB81+'December Budget'!AB81)</f>
        <v>0</v>
      </c>
      <c r="AC79" s="446" t="e">
        <f t="shared" si="70"/>
        <v>#DIV/0!</v>
      </c>
      <c r="AD79" s="441">
        <f>('January Budget'!AD81+'February Budget'!AD81+'March Budget'!AD81+'April Budget'!AD81+'May Budget'!AD81+'June Budget'!AD81+'July Budget'!AD81+'August Budget'!AD81+'September Budget'!AD81+'October Budget'!AD81+'November Budget'!AD81+'December Budget'!AD81)</f>
        <v>0</v>
      </c>
      <c r="AE79" s="448" t="e">
        <f t="shared" si="71"/>
        <v>#DIV/0!</v>
      </c>
    </row>
    <row r="80" spans="2:31">
      <c r="B80" s="307" t="s">
        <v>382</v>
      </c>
      <c r="C80" s="371" t="s">
        <v>291</v>
      </c>
      <c r="D80" s="443">
        <f t="shared" si="58"/>
        <v>0</v>
      </c>
      <c r="E80" s="444" t="e">
        <f t="shared" si="59"/>
        <v>#DIV/0!</v>
      </c>
      <c r="F80" s="441">
        <f>('January Budget'!F82+'February Budget'!F82+'March Budget'!F82+'April Budget'!F82+'May Budget'!F82+'June Budget'!F82+'July Budget'!F82+'August Budget'!F82+'September Budget'!F82+'October Budget'!F82+'November Budget'!F82+'December Budget'!F82)</f>
        <v>0</v>
      </c>
      <c r="G80" s="446" t="e">
        <f t="shared" si="60"/>
        <v>#DIV/0!</v>
      </c>
      <c r="H80" s="441">
        <f>('January Budget'!H82+'February Budget'!H82+'March Budget'!H82+'April Budget'!H82+'May Budget'!H82+'June Budget'!H82+'July Budget'!H82+'August Budget'!H82+'September Budget'!H82+'October Budget'!H82+'November Budget'!H82+'December Budget'!H82)</f>
        <v>0</v>
      </c>
      <c r="I80" s="446" t="e">
        <f t="shared" si="60"/>
        <v>#DIV/0!</v>
      </c>
      <c r="J80" s="441">
        <f>('January Budget'!J82+'February Budget'!J82+'March Budget'!J82+'April Budget'!J82+'May Budget'!J82+'June Budget'!J82+'July Budget'!J82+'August Budget'!J82+'September Budget'!J82+'October Budget'!J82+'November Budget'!J82+'December Budget'!J82)</f>
        <v>0</v>
      </c>
      <c r="K80" s="446" t="e">
        <f t="shared" si="61"/>
        <v>#DIV/0!</v>
      </c>
      <c r="L80" s="441">
        <f>('January Budget'!L82+'February Budget'!L82+'March Budget'!L82+'April Budget'!L82+'May Budget'!L82+'June Budget'!L82+'July Budget'!L82+'August Budget'!L82+'September Budget'!L82+'October Budget'!L82+'November Budget'!L82+'December Budget'!L82)</f>
        <v>0</v>
      </c>
      <c r="M80" s="446" t="e">
        <f t="shared" si="62"/>
        <v>#DIV/0!</v>
      </c>
      <c r="N80" s="441">
        <f>('January Budget'!N82+'February Budget'!N82+'March Budget'!N82+'April Budget'!N82+'May Budget'!N82+'June Budget'!N82+'July Budget'!N82+'August Budget'!N82+'September Budget'!N82+'October Budget'!N82+'November Budget'!N82+'December Budget'!N82)</f>
        <v>0</v>
      </c>
      <c r="O80" s="446" t="e">
        <f t="shared" si="63"/>
        <v>#DIV/0!</v>
      </c>
      <c r="P80" s="441">
        <f>('January Budget'!P82+'February Budget'!P82+'March Budget'!P82+'April Budget'!P82+'May Budget'!P82+'June Budget'!P82+'July Budget'!P82+'August Budget'!P82+'September Budget'!P82+'October Budget'!P82+'November Budget'!P82+'December Budget'!P82)</f>
        <v>0</v>
      </c>
      <c r="Q80" s="446" t="e">
        <f t="shared" si="64"/>
        <v>#DIV/0!</v>
      </c>
      <c r="R80" s="441">
        <f>('January Budget'!R82+'February Budget'!R82+'March Budget'!R82+'April Budget'!R82+'May Budget'!R82+'June Budget'!R82+'July Budget'!R82+'August Budget'!R82+'September Budget'!R82+'October Budget'!R82+'November Budget'!R82+'December Budget'!R82)</f>
        <v>0</v>
      </c>
      <c r="S80" s="446" t="e">
        <f t="shared" si="65"/>
        <v>#DIV/0!</v>
      </c>
      <c r="T80" s="441">
        <f>('January Budget'!T82+'February Budget'!T82+'March Budget'!T82+'April Budget'!T82+'May Budget'!T82+'June Budget'!T82+'July Budget'!T82+'August Budget'!T82+'September Budget'!T82+'October Budget'!T82+'November Budget'!T82+'December Budget'!T82)</f>
        <v>0</v>
      </c>
      <c r="U80" s="446" t="e">
        <f t="shared" si="66"/>
        <v>#DIV/0!</v>
      </c>
      <c r="V80" s="441">
        <f>('January Budget'!V82+'February Budget'!V82+'March Budget'!V82+'April Budget'!V82+'May Budget'!V82+'June Budget'!V82+'July Budget'!V82+'August Budget'!V82+'September Budget'!V82+'October Budget'!V82+'November Budget'!V82+'December Budget'!V82)</f>
        <v>0</v>
      </c>
      <c r="W80" s="446" t="e">
        <f t="shared" si="67"/>
        <v>#DIV/0!</v>
      </c>
      <c r="X80" s="441">
        <f>('January Budget'!X82+'February Budget'!X82+'March Budget'!X82+'April Budget'!X82+'May Budget'!X82+'June Budget'!X82+'July Budget'!X82+'August Budget'!X82+'September Budget'!X82+'October Budget'!X82+'November Budget'!X82+'December Budget'!X82)</f>
        <v>0</v>
      </c>
      <c r="Y80" s="446" t="e">
        <f t="shared" si="68"/>
        <v>#DIV/0!</v>
      </c>
      <c r="Z80" s="441">
        <f>('January Budget'!Z82+'February Budget'!Z82+'March Budget'!Z82+'April Budget'!Z82+'May Budget'!Z82+'June Budget'!Z82+'July Budget'!Z82+'August Budget'!Z82+'September Budget'!Z82+'October Budget'!Z82+'November Budget'!Z82+'December Budget'!Z82)</f>
        <v>0</v>
      </c>
      <c r="AA80" s="446" t="e">
        <f t="shared" si="69"/>
        <v>#DIV/0!</v>
      </c>
      <c r="AB80" s="441">
        <f>('January Budget'!AB82+'February Budget'!AB82+'March Budget'!AB82+'April Budget'!AB82+'May Budget'!AB82+'June Budget'!AB82+'July Budget'!AB82+'August Budget'!AB82+'September Budget'!AB82+'October Budget'!AB82+'November Budget'!AB82+'December Budget'!AB82)</f>
        <v>0</v>
      </c>
      <c r="AC80" s="446" t="e">
        <f t="shared" si="70"/>
        <v>#DIV/0!</v>
      </c>
      <c r="AD80" s="441">
        <f>('January Budget'!AD82+'February Budget'!AD82+'March Budget'!AD82+'April Budget'!AD82+'May Budget'!AD82+'June Budget'!AD82+'July Budget'!AD82+'August Budget'!AD82+'September Budget'!AD82+'October Budget'!AD82+'November Budget'!AD82+'December Budget'!AD82)</f>
        <v>0</v>
      </c>
      <c r="AE80" s="448" t="e">
        <f t="shared" si="71"/>
        <v>#DIV/0!</v>
      </c>
    </row>
    <row r="81" spans="2:31">
      <c r="B81" s="307" t="s">
        <v>382</v>
      </c>
      <c r="C81" s="371" t="s">
        <v>292</v>
      </c>
      <c r="D81" s="443">
        <f t="shared" si="58"/>
        <v>0</v>
      </c>
      <c r="E81" s="444" t="e">
        <f t="shared" si="59"/>
        <v>#DIV/0!</v>
      </c>
      <c r="F81" s="441">
        <f>('January Budget'!F83+'February Budget'!F83+'March Budget'!F83+'April Budget'!F83+'May Budget'!F83+'June Budget'!F83+'July Budget'!F83+'August Budget'!F83+'September Budget'!F83+'October Budget'!F83+'November Budget'!F83+'December Budget'!F83)</f>
        <v>0</v>
      </c>
      <c r="G81" s="446" t="e">
        <f t="shared" si="60"/>
        <v>#DIV/0!</v>
      </c>
      <c r="H81" s="441">
        <f>('January Budget'!H83+'February Budget'!H83+'March Budget'!H83+'April Budget'!H83+'May Budget'!H83+'June Budget'!H83+'July Budget'!H83+'August Budget'!H83+'September Budget'!H83+'October Budget'!H83+'November Budget'!H83+'December Budget'!H83)</f>
        <v>0</v>
      </c>
      <c r="I81" s="446" t="e">
        <f t="shared" si="60"/>
        <v>#DIV/0!</v>
      </c>
      <c r="J81" s="441">
        <f>('January Budget'!J83+'February Budget'!J83+'March Budget'!J83+'April Budget'!J83+'May Budget'!J83+'June Budget'!J83+'July Budget'!J83+'August Budget'!J83+'September Budget'!J83+'October Budget'!J83+'November Budget'!J83+'December Budget'!J83)</f>
        <v>0</v>
      </c>
      <c r="K81" s="446" t="e">
        <f t="shared" si="61"/>
        <v>#DIV/0!</v>
      </c>
      <c r="L81" s="441">
        <f>('January Budget'!L83+'February Budget'!L83+'March Budget'!L83+'April Budget'!L83+'May Budget'!L83+'June Budget'!L83+'July Budget'!L83+'August Budget'!L83+'September Budget'!L83+'October Budget'!L83+'November Budget'!L83+'December Budget'!L83)</f>
        <v>0</v>
      </c>
      <c r="M81" s="446" t="e">
        <f t="shared" si="62"/>
        <v>#DIV/0!</v>
      </c>
      <c r="N81" s="441">
        <f>('January Budget'!N83+'February Budget'!N83+'March Budget'!N83+'April Budget'!N83+'May Budget'!N83+'June Budget'!N83+'July Budget'!N83+'August Budget'!N83+'September Budget'!N83+'October Budget'!N83+'November Budget'!N83+'December Budget'!N83)</f>
        <v>0</v>
      </c>
      <c r="O81" s="446" t="e">
        <f t="shared" si="63"/>
        <v>#DIV/0!</v>
      </c>
      <c r="P81" s="441">
        <f>('January Budget'!P83+'February Budget'!P83+'March Budget'!P83+'April Budget'!P83+'May Budget'!P83+'June Budget'!P83+'July Budget'!P83+'August Budget'!P83+'September Budget'!P83+'October Budget'!P83+'November Budget'!P83+'December Budget'!P83)</f>
        <v>0</v>
      </c>
      <c r="Q81" s="446" t="e">
        <f t="shared" si="64"/>
        <v>#DIV/0!</v>
      </c>
      <c r="R81" s="441">
        <f>('January Budget'!R83+'February Budget'!R83+'March Budget'!R83+'April Budget'!R83+'May Budget'!R83+'June Budget'!R83+'July Budget'!R83+'August Budget'!R83+'September Budget'!R83+'October Budget'!R83+'November Budget'!R83+'December Budget'!R83)</f>
        <v>0</v>
      </c>
      <c r="S81" s="446" t="e">
        <f t="shared" si="65"/>
        <v>#DIV/0!</v>
      </c>
      <c r="T81" s="441">
        <f>('January Budget'!T83+'February Budget'!T83+'March Budget'!T83+'April Budget'!T83+'May Budget'!T83+'June Budget'!T83+'July Budget'!T83+'August Budget'!T83+'September Budget'!T83+'October Budget'!T83+'November Budget'!T83+'December Budget'!T83)</f>
        <v>0</v>
      </c>
      <c r="U81" s="446" t="e">
        <f t="shared" si="66"/>
        <v>#DIV/0!</v>
      </c>
      <c r="V81" s="441">
        <f>('January Budget'!V83+'February Budget'!V83+'March Budget'!V83+'April Budget'!V83+'May Budget'!V83+'June Budget'!V83+'July Budget'!V83+'August Budget'!V83+'September Budget'!V83+'October Budget'!V83+'November Budget'!V83+'December Budget'!V83)</f>
        <v>0</v>
      </c>
      <c r="W81" s="446" t="e">
        <f t="shared" si="67"/>
        <v>#DIV/0!</v>
      </c>
      <c r="X81" s="441">
        <f>('January Budget'!X83+'February Budget'!X83+'March Budget'!X83+'April Budget'!X83+'May Budget'!X83+'June Budget'!X83+'July Budget'!X83+'August Budget'!X83+'September Budget'!X83+'October Budget'!X83+'November Budget'!X83+'December Budget'!X83)</f>
        <v>0</v>
      </c>
      <c r="Y81" s="446" t="e">
        <f t="shared" si="68"/>
        <v>#DIV/0!</v>
      </c>
      <c r="Z81" s="441">
        <f>('January Budget'!Z83+'February Budget'!Z83+'March Budget'!Z83+'April Budget'!Z83+'May Budget'!Z83+'June Budget'!Z83+'July Budget'!Z83+'August Budget'!Z83+'September Budget'!Z83+'October Budget'!Z83+'November Budget'!Z83+'December Budget'!Z83)</f>
        <v>0</v>
      </c>
      <c r="AA81" s="446" t="e">
        <f t="shared" si="69"/>
        <v>#DIV/0!</v>
      </c>
      <c r="AB81" s="441">
        <f>('January Budget'!AB83+'February Budget'!AB83+'March Budget'!AB83+'April Budget'!AB83+'May Budget'!AB83+'June Budget'!AB83+'July Budget'!AB83+'August Budget'!AB83+'September Budget'!AB83+'October Budget'!AB83+'November Budget'!AB83+'December Budget'!AB83)</f>
        <v>0</v>
      </c>
      <c r="AC81" s="446" t="e">
        <f t="shared" si="70"/>
        <v>#DIV/0!</v>
      </c>
      <c r="AD81" s="441">
        <f>('January Budget'!AD83+'February Budget'!AD83+'March Budget'!AD83+'April Budget'!AD83+'May Budget'!AD83+'June Budget'!AD83+'July Budget'!AD83+'August Budget'!AD83+'September Budget'!AD83+'October Budget'!AD83+'November Budget'!AD83+'December Budget'!AD83)</f>
        <v>0</v>
      </c>
      <c r="AE81" s="448" t="e">
        <f t="shared" si="71"/>
        <v>#DIV/0!</v>
      </c>
    </row>
    <row r="82" spans="2:31">
      <c r="B82" s="307" t="s">
        <v>381</v>
      </c>
      <c r="C82" s="371" t="s">
        <v>293</v>
      </c>
      <c r="D82" s="443">
        <f t="shared" si="58"/>
        <v>0</v>
      </c>
      <c r="E82" s="444" t="e">
        <f t="shared" si="59"/>
        <v>#DIV/0!</v>
      </c>
      <c r="F82" s="441">
        <f>('January Budget'!F84+'February Budget'!F84+'March Budget'!F84+'April Budget'!F84+'May Budget'!F84+'June Budget'!F84+'July Budget'!F84+'August Budget'!F84+'September Budget'!F84+'October Budget'!F84+'November Budget'!F84+'December Budget'!F84)</f>
        <v>0</v>
      </c>
      <c r="G82" s="446" t="e">
        <f t="shared" si="60"/>
        <v>#DIV/0!</v>
      </c>
      <c r="H82" s="441">
        <f>('January Budget'!H84+'February Budget'!H84+'March Budget'!H84+'April Budget'!H84+'May Budget'!H84+'June Budget'!H84+'July Budget'!H84+'August Budget'!H84+'September Budget'!H84+'October Budget'!H84+'November Budget'!H84+'December Budget'!H84)</f>
        <v>0</v>
      </c>
      <c r="I82" s="446" t="e">
        <f t="shared" si="60"/>
        <v>#DIV/0!</v>
      </c>
      <c r="J82" s="441">
        <f>('January Budget'!J84+'February Budget'!J84+'March Budget'!J84+'April Budget'!J84+'May Budget'!J84+'June Budget'!J84+'July Budget'!J84+'August Budget'!J84+'September Budget'!J84+'October Budget'!J84+'November Budget'!J84+'December Budget'!J84)</f>
        <v>0</v>
      </c>
      <c r="K82" s="446" t="e">
        <f t="shared" si="61"/>
        <v>#DIV/0!</v>
      </c>
      <c r="L82" s="441">
        <f>('January Budget'!L84+'February Budget'!L84+'March Budget'!L84+'April Budget'!L84+'May Budget'!L84+'June Budget'!L84+'July Budget'!L84+'August Budget'!L84+'September Budget'!L84+'October Budget'!L84+'November Budget'!L84+'December Budget'!L84)</f>
        <v>0</v>
      </c>
      <c r="M82" s="446" t="e">
        <f t="shared" si="62"/>
        <v>#DIV/0!</v>
      </c>
      <c r="N82" s="441">
        <f>('January Budget'!N84+'February Budget'!N84+'March Budget'!N84+'April Budget'!N84+'May Budget'!N84+'June Budget'!N84+'July Budget'!N84+'August Budget'!N84+'September Budget'!N84+'October Budget'!N84+'November Budget'!N84+'December Budget'!N84)</f>
        <v>0</v>
      </c>
      <c r="O82" s="446" t="e">
        <f t="shared" si="63"/>
        <v>#DIV/0!</v>
      </c>
      <c r="P82" s="441">
        <f>('January Budget'!P84+'February Budget'!P84+'March Budget'!P84+'April Budget'!P84+'May Budget'!P84+'June Budget'!P84+'July Budget'!P84+'August Budget'!P84+'September Budget'!P84+'October Budget'!P84+'November Budget'!P84+'December Budget'!P84)</f>
        <v>0</v>
      </c>
      <c r="Q82" s="446" t="e">
        <f t="shared" si="64"/>
        <v>#DIV/0!</v>
      </c>
      <c r="R82" s="441">
        <f>('January Budget'!R84+'February Budget'!R84+'March Budget'!R84+'April Budget'!R84+'May Budget'!R84+'June Budget'!R84+'July Budget'!R84+'August Budget'!R84+'September Budget'!R84+'October Budget'!R84+'November Budget'!R84+'December Budget'!R84)</f>
        <v>0</v>
      </c>
      <c r="S82" s="446" t="e">
        <f t="shared" si="65"/>
        <v>#DIV/0!</v>
      </c>
      <c r="T82" s="441">
        <f>('January Budget'!T84+'February Budget'!T84+'March Budget'!T84+'April Budget'!T84+'May Budget'!T84+'June Budget'!T84+'July Budget'!T84+'August Budget'!T84+'September Budget'!T84+'October Budget'!T84+'November Budget'!T84+'December Budget'!T84)</f>
        <v>0</v>
      </c>
      <c r="U82" s="446" t="e">
        <f t="shared" si="66"/>
        <v>#DIV/0!</v>
      </c>
      <c r="V82" s="441">
        <f>('January Budget'!V84+'February Budget'!V84+'March Budget'!V84+'April Budget'!V84+'May Budget'!V84+'June Budget'!V84+'July Budget'!V84+'August Budget'!V84+'September Budget'!V84+'October Budget'!V84+'November Budget'!V84+'December Budget'!V84)</f>
        <v>0</v>
      </c>
      <c r="W82" s="446" t="e">
        <f t="shared" si="67"/>
        <v>#DIV/0!</v>
      </c>
      <c r="X82" s="441">
        <f>('January Budget'!X84+'February Budget'!X84+'March Budget'!X84+'April Budget'!X84+'May Budget'!X84+'June Budget'!X84+'July Budget'!X84+'August Budget'!X84+'September Budget'!X84+'October Budget'!X84+'November Budget'!X84+'December Budget'!X84)</f>
        <v>0</v>
      </c>
      <c r="Y82" s="446" t="e">
        <f t="shared" si="68"/>
        <v>#DIV/0!</v>
      </c>
      <c r="Z82" s="441">
        <f>('January Budget'!Z84+'February Budget'!Z84+'March Budget'!Z84+'April Budget'!Z84+'May Budget'!Z84+'June Budget'!Z84+'July Budget'!Z84+'August Budget'!Z84+'September Budget'!Z84+'October Budget'!Z84+'November Budget'!Z84+'December Budget'!Z84)</f>
        <v>0</v>
      </c>
      <c r="AA82" s="446" t="e">
        <f t="shared" si="69"/>
        <v>#DIV/0!</v>
      </c>
      <c r="AB82" s="441">
        <f>('January Budget'!AB84+'February Budget'!AB84+'March Budget'!AB84+'April Budget'!AB84+'May Budget'!AB84+'June Budget'!AB84+'July Budget'!AB84+'August Budget'!AB84+'September Budget'!AB84+'October Budget'!AB84+'November Budget'!AB84+'December Budget'!AB84)</f>
        <v>0</v>
      </c>
      <c r="AC82" s="446" t="e">
        <f t="shared" si="70"/>
        <v>#DIV/0!</v>
      </c>
      <c r="AD82" s="441">
        <f>('January Budget'!AD84+'February Budget'!AD84+'March Budget'!AD84+'April Budget'!AD84+'May Budget'!AD84+'June Budget'!AD84+'July Budget'!AD84+'August Budget'!AD84+'September Budget'!AD84+'October Budget'!AD84+'November Budget'!AD84+'December Budget'!AD84)</f>
        <v>0</v>
      </c>
      <c r="AE82" s="448" t="e">
        <f t="shared" si="71"/>
        <v>#DIV/0!</v>
      </c>
    </row>
    <row r="83" spans="2:31">
      <c r="B83" s="307" t="s">
        <v>381</v>
      </c>
      <c r="C83" s="371" t="s">
        <v>294</v>
      </c>
      <c r="D83" s="443">
        <f t="shared" si="58"/>
        <v>0</v>
      </c>
      <c r="E83" s="444" t="e">
        <f t="shared" si="59"/>
        <v>#DIV/0!</v>
      </c>
      <c r="F83" s="441">
        <f>('January Budget'!F85+'February Budget'!F85+'March Budget'!F85+'April Budget'!F85+'May Budget'!F85+'June Budget'!F85+'July Budget'!F85+'August Budget'!F85+'September Budget'!F85+'October Budget'!F85+'November Budget'!F85+'December Budget'!F85)</f>
        <v>0</v>
      </c>
      <c r="G83" s="446" t="e">
        <f t="shared" si="60"/>
        <v>#DIV/0!</v>
      </c>
      <c r="H83" s="441">
        <f>('January Budget'!H85+'February Budget'!H85+'March Budget'!H85+'April Budget'!H85+'May Budget'!H85+'June Budget'!H85+'July Budget'!H85+'August Budget'!H85+'September Budget'!H85+'October Budget'!H85+'November Budget'!H85+'December Budget'!H85)</f>
        <v>0</v>
      </c>
      <c r="I83" s="446" t="e">
        <f t="shared" si="60"/>
        <v>#DIV/0!</v>
      </c>
      <c r="J83" s="441">
        <f>('January Budget'!J85+'February Budget'!J85+'March Budget'!J85+'April Budget'!J85+'May Budget'!J85+'June Budget'!J85+'July Budget'!J85+'August Budget'!J85+'September Budget'!J85+'October Budget'!J85+'November Budget'!J85+'December Budget'!J85)</f>
        <v>0</v>
      </c>
      <c r="K83" s="446" t="e">
        <f t="shared" si="61"/>
        <v>#DIV/0!</v>
      </c>
      <c r="L83" s="441">
        <f>('January Budget'!L85+'February Budget'!L85+'March Budget'!L85+'April Budget'!L85+'May Budget'!L85+'June Budget'!L85+'July Budget'!L85+'August Budget'!L85+'September Budget'!L85+'October Budget'!L85+'November Budget'!L85+'December Budget'!L85)</f>
        <v>0</v>
      </c>
      <c r="M83" s="446" t="e">
        <f t="shared" si="62"/>
        <v>#DIV/0!</v>
      </c>
      <c r="N83" s="441">
        <f>('January Budget'!N85+'February Budget'!N85+'March Budget'!N85+'April Budget'!N85+'May Budget'!N85+'June Budget'!N85+'July Budget'!N85+'August Budget'!N85+'September Budget'!N85+'October Budget'!N85+'November Budget'!N85+'December Budget'!N85)</f>
        <v>0</v>
      </c>
      <c r="O83" s="446" t="e">
        <f t="shared" si="63"/>
        <v>#DIV/0!</v>
      </c>
      <c r="P83" s="441">
        <f>('January Budget'!P85+'February Budget'!P85+'March Budget'!P85+'April Budget'!P85+'May Budget'!P85+'June Budget'!P85+'July Budget'!P85+'August Budget'!P85+'September Budget'!P85+'October Budget'!P85+'November Budget'!P85+'December Budget'!P85)</f>
        <v>0</v>
      </c>
      <c r="Q83" s="446" t="e">
        <f t="shared" si="64"/>
        <v>#DIV/0!</v>
      </c>
      <c r="R83" s="441">
        <f>('January Budget'!R85+'February Budget'!R85+'March Budget'!R85+'April Budget'!R85+'May Budget'!R85+'June Budget'!R85+'July Budget'!R85+'August Budget'!R85+'September Budget'!R85+'October Budget'!R85+'November Budget'!R85+'December Budget'!R85)</f>
        <v>0</v>
      </c>
      <c r="S83" s="446" t="e">
        <f t="shared" si="65"/>
        <v>#DIV/0!</v>
      </c>
      <c r="T83" s="441">
        <f>('January Budget'!T85+'February Budget'!T85+'March Budget'!T85+'April Budget'!T85+'May Budget'!T85+'June Budget'!T85+'July Budget'!T85+'August Budget'!T85+'September Budget'!T85+'October Budget'!T85+'November Budget'!T85+'December Budget'!T85)</f>
        <v>0</v>
      </c>
      <c r="U83" s="446" t="e">
        <f t="shared" si="66"/>
        <v>#DIV/0!</v>
      </c>
      <c r="V83" s="441">
        <f>('January Budget'!V85+'February Budget'!V85+'March Budget'!V85+'April Budget'!V85+'May Budget'!V85+'June Budget'!V85+'July Budget'!V85+'August Budget'!V85+'September Budget'!V85+'October Budget'!V85+'November Budget'!V85+'December Budget'!V85)</f>
        <v>0</v>
      </c>
      <c r="W83" s="446" t="e">
        <f t="shared" si="67"/>
        <v>#DIV/0!</v>
      </c>
      <c r="X83" s="441">
        <f>('January Budget'!X85+'February Budget'!X85+'March Budget'!X85+'April Budget'!X85+'May Budget'!X85+'June Budget'!X85+'July Budget'!X85+'August Budget'!X85+'September Budget'!X85+'October Budget'!X85+'November Budget'!X85+'December Budget'!X85)</f>
        <v>0</v>
      </c>
      <c r="Y83" s="446" t="e">
        <f t="shared" si="68"/>
        <v>#DIV/0!</v>
      </c>
      <c r="Z83" s="441">
        <f>('January Budget'!Z85+'February Budget'!Z85+'March Budget'!Z85+'April Budget'!Z85+'May Budget'!Z85+'June Budget'!Z85+'July Budget'!Z85+'August Budget'!Z85+'September Budget'!Z85+'October Budget'!Z85+'November Budget'!Z85+'December Budget'!Z85)</f>
        <v>0</v>
      </c>
      <c r="AA83" s="446" t="e">
        <f t="shared" si="69"/>
        <v>#DIV/0!</v>
      </c>
      <c r="AB83" s="441">
        <f>('January Budget'!AB85+'February Budget'!AB85+'March Budget'!AB85+'April Budget'!AB85+'May Budget'!AB85+'June Budget'!AB85+'July Budget'!AB85+'August Budget'!AB85+'September Budget'!AB85+'October Budget'!AB85+'November Budget'!AB85+'December Budget'!AB85)</f>
        <v>0</v>
      </c>
      <c r="AC83" s="446" t="e">
        <f t="shared" si="70"/>
        <v>#DIV/0!</v>
      </c>
      <c r="AD83" s="441">
        <f>('January Budget'!AD85+'February Budget'!AD85+'March Budget'!AD85+'April Budget'!AD85+'May Budget'!AD85+'June Budget'!AD85+'July Budget'!AD85+'August Budget'!AD85+'September Budget'!AD85+'October Budget'!AD85+'November Budget'!AD85+'December Budget'!AD85)</f>
        <v>0</v>
      </c>
      <c r="AE83" s="448" t="e">
        <f t="shared" si="71"/>
        <v>#DIV/0!</v>
      </c>
    </row>
    <row r="84" spans="2:31">
      <c r="B84" s="307"/>
      <c r="C84" s="385" t="s">
        <v>296</v>
      </c>
      <c r="D84" s="454">
        <f>SUM(D78:D83)</f>
        <v>0</v>
      </c>
      <c r="E84" s="455" t="e">
        <f>+D84/$D$5</f>
        <v>#DIV/0!</v>
      </c>
      <c r="F84" s="239">
        <f>SUM(F78:F83)</f>
        <v>0</v>
      </c>
      <c r="G84" s="456" t="e">
        <f t="shared" si="60"/>
        <v>#DIV/0!</v>
      </c>
      <c r="H84" s="239">
        <f>SUM(H78:H83)</f>
        <v>0</v>
      </c>
      <c r="I84" s="456" t="e">
        <f t="shared" si="60"/>
        <v>#DIV/0!</v>
      </c>
      <c r="J84" s="239">
        <f>SUM(J78:J83)</f>
        <v>0</v>
      </c>
      <c r="K84" s="456" t="e">
        <f t="shared" si="61"/>
        <v>#DIV/0!</v>
      </c>
      <c r="L84" s="239">
        <f>SUM(L78:L83)</f>
        <v>0</v>
      </c>
      <c r="M84" s="456" t="e">
        <f t="shared" si="62"/>
        <v>#DIV/0!</v>
      </c>
      <c r="N84" s="239">
        <f>SUM(N78:N83)</f>
        <v>0</v>
      </c>
      <c r="O84" s="456" t="e">
        <f t="shared" si="63"/>
        <v>#DIV/0!</v>
      </c>
      <c r="P84" s="239">
        <f>SUM(P78:P83)</f>
        <v>0</v>
      </c>
      <c r="Q84" s="456" t="e">
        <f t="shared" si="64"/>
        <v>#DIV/0!</v>
      </c>
      <c r="R84" s="239">
        <f>SUM(R78:R83)</f>
        <v>0</v>
      </c>
      <c r="S84" s="456" t="e">
        <f t="shared" si="65"/>
        <v>#DIV/0!</v>
      </c>
      <c r="T84" s="239">
        <f>SUM(T78:T83)</f>
        <v>0</v>
      </c>
      <c r="U84" s="456" t="e">
        <f t="shared" si="66"/>
        <v>#DIV/0!</v>
      </c>
      <c r="V84" s="239">
        <f>SUM(V78:V83)</f>
        <v>0</v>
      </c>
      <c r="W84" s="456" t="e">
        <f t="shared" si="67"/>
        <v>#DIV/0!</v>
      </c>
      <c r="X84" s="239">
        <f>SUM(X78:X83)</f>
        <v>0</v>
      </c>
      <c r="Y84" s="456" t="e">
        <f t="shared" si="68"/>
        <v>#DIV/0!</v>
      </c>
      <c r="Z84" s="239">
        <f>SUM(Z78:Z83)</f>
        <v>0</v>
      </c>
      <c r="AA84" s="456" t="e">
        <f t="shared" si="69"/>
        <v>#DIV/0!</v>
      </c>
      <c r="AB84" s="239">
        <f>SUM(AB78:AB83)</f>
        <v>0</v>
      </c>
      <c r="AC84" s="456" t="e">
        <f t="shared" si="70"/>
        <v>#DIV/0!</v>
      </c>
      <c r="AD84" s="239">
        <f>SUM(AD78:AD83)</f>
        <v>0</v>
      </c>
      <c r="AE84" s="457" t="e">
        <f t="shared" si="71"/>
        <v>#DIV/0!</v>
      </c>
    </row>
    <row r="85" spans="2:31">
      <c r="B85" s="307"/>
      <c r="C85" s="3"/>
      <c r="D85" s="443"/>
      <c r="E85" s="139"/>
      <c r="F85" s="232"/>
      <c r="G85" s="446"/>
      <c r="H85" s="232"/>
      <c r="I85" s="446"/>
      <c r="J85" s="232"/>
      <c r="K85" s="446"/>
      <c r="L85" s="232"/>
      <c r="M85" s="446"/>
      <c r="N85" s="232"/>
      <c r="O85" s="446"/>
      <c r="P85" s="232"/>
      <c r="Q85" s="446"/>
      <c r="R85" s="232"/>
      <c r="S85" s="446"/>
      <c r="T85" s="232"/>
      <c r="U85" s="446"/>
      <c r="V85" s="232"/>
      <c r="W85" s="446"/>
      <c r="X85" s="232"/>
      <c r="Y85" s="446"/>
      <c r="Z85" s="232"/>
      <c r="AA85" s="446"/>
      <c r="AB85" s="232"/>
      <c r="AC85" s="446"/>
      <c r="AD85" s="232"/>
      <c r="AE85" s="448"/>
    </row>
    <row r="86" spans="2:31">
      <c r="B86" s="307"/>
      <c r="C86" s="386" t="s">
        <v>297</v>
      </c>
      <c r="D86" s="443"/>
      <c r="E86" s="139"/>
      <c r="F86" s="232"/>
      <c r="G86" s="446"/>
      <c r="H86" s="232"/>
      <c r="I86" s="446"/>
      <c r="J86" s="232"/>
      <c r="K86" s="446"/>
      <c r="L86" s="232"/>
      <c r="M86" s="446"/>
      <c r="N86" s="232"/>
      <c r="O86" s="446"/>
      <c r="P86" s="232"/>
      <c r="Q86" s="446"/>
      <c r="R86" s="232"/>
      <c r="S86" s="446"/>
      <c r="T86" s="232"/>
      <c r="U86" s="446"/>
      <c r="V86" s="232"/>
      <c r="W86" s="446"/>
      <c r="X86" s="232"/>
      <c r="Y86" s="446"/>
      <c r="Z86" s="232"/>
      <c r="AA86" s="446"/>
      <c r="AB86" s="232"/>
      <c r="AC86" s="446"/>
      <c r="AD86" s="232"/>
      <c r="AE86" s="448"/>
    </row>
    <row r="87" spans="2:31">
      <c r="B87" s="307" t="s">
        <v>382</v>
      </c>
      <c r="C87" s="371" t="s">
        <v>298</v>
      </c>
      <c r="D87" s="443">
        <f t="shared" ref="D87:D109" si="72">+F87+H87+J87+L87+N87+P87+R87+T87+V87+X87+Z87+AB87+AD87</f>
        <v>0</v>
      </c>
      <c r="E87" s="444" t="e">
        <f t="shared" ref="E87:E109" si="73">+D87/$D$5</f>
        <v>#DIV/0!</v>
      </c>
      <c r="F87" s="441">
        <f>('January Budget'!F89+'February Budget'!F89+'March Budget'!F89+'April Budget'!F89+'May Budget'!F89+'June Budget'!F89+'July Budget'!F89+'August Budget'!F89+'September Budget'!F89+'October Budget'!F89+'November Budget'!F89+'December Budget'!F89)</f>
        <v>0</v>
      </c>
      <c r="G87" s="446" t="e">
        <f t="shared" ref="G87:I102" si="74">+F87/F$5</f>
        <v>#DIV/0!</v>
      </c>
      <c r="H87" s="441">
        <f>('January Budget'!H89+'February Budget'!H89+'March Budget'!H89+'April Budget'!H89+'May Budget'!H89+'June Budget'!H89+'July Budget'!H89+'August Budget'!H89+'September Budget'!H89+'October Budget'!H89+'November Budget'!H89+'December Budget'!H89)</f>
        <v>0</v>
      </c>
      <c r="I87" s="446" t="e">
        <f t="shared" si="74"/>
        <v>#DIV/0!</v>
      </c>
      <c r="J87" s="441">
        <f>('January Budget'!J89+'February Budget'!J89+'March Budget'!J89+'April Budget'!J89+'May Budget'!J89+'June Budget'!J89+'July Budget'!J89+'August Budget'!J89+'September Budget'!J89+'October Budget'!J89+'November Budget'!J89+'December Budget'!J89)</f>
        <v>0</v>
      </c>
      <c r="K87" s="446" t="e">
        <f t="shared" ref="K87:K110" si="75">+J87/J$5</f>
        <v>#DIV/0!</v>
      </c>
      <c r="L87" s="441">
        <f>('January Budget'!L89+'February Budget'!L89+'March Budget'!L89+'April Budget'!L89+'May Budget'!L89+'June Budget'!L89+'July Budget'!L89+'August Budget'!L89+'September Budget'!L89+'October Budget'!L89+'November Budget'!L89+'December Budget'!L89)</f>
        <v>0</v>
      </c>
      <c r="M87" s="446" t="e">
        <f t="shared" ref="M87:M110" si="76">+L87/L$5</f>
        <v>#DIV/0!</v>
      </c>
      <c r="N87" s="441">
        <f>('January Budget'!N89+'February Budget'!N89+'March Budget'!N89+'April Budget'!N89+'May Budget'!N89+'June Budget'!N89+'July Budget'!N89+'August Budget'!N89+'September Budget'!N89+'October Budget'!N89+'November Budget'!N89+'December Budget'!N89)</f>
        <v>0</v>
      </c>
      <c r="O87" s="446" t="e">
        <f t="shared" ref="O87:O110" si="77">+N87/N$5</f>
        <v>#DIV/0!</v>
      </c>
      <c r="P87" s="441">
        <f>('January Budget'!P89+'February Budget'!P89+'March Budget'!P89+'April Budget'!P89+'May Budget'!P89+'June Budget'!P89+'July Budget'!P89+'August Budget'!P89+'September Budget'!P89+'October Budget'!P89+'November Budget'!P89+'December Budget'!P89)</f>
        <v>0</v>
      </c>
      <c r="Q87" s="446" t="e">
        <f t="shared" ref="Q87:Q110" si="78">+P87/P$5</f>
        <v>#DIV/0!</v>
      </c>
      <c r="R87" s="441">
        <f>('January Budget'!R89+'February Budget'!R89+'March Budget'!R89+'April Budget'!R89+'May Budget'!R89+'June Budget'!R89+'July Budget'!R89+'August Budget'!R89+'September Budget'!R89+'October Budget'!R89+'November Budget'!R89+'December Budget'!R89)</f>
        <v>0</v>
      </c>
      <c r="S87" s="446" t="e">
        <f t="shared" ref="S87:S110" si="79">+R87/R$5</f>
        <v>#DIV/0!</v>
      </c>
      <c r="T87" s="441">
        <f>('January Budget'!T89+'February Budget'!T89+'March Budget'!T89+'April Budget'!T89+'May Budget'!T89+'June Budget'!T89+'July Budget'!T89+'August Budget'!T89+'September Budget'!T89+'October Budget'!T89+'November Budget'!T89+'December Budget'!T89)</f>
        <v>0</v>
      </c>
      <c r="U87" s="446" t="e">
        <f t="shared" ref="U87:U110" si="80">+T87/T$5</f>
        <v>#DIV/0!</v>
      </c>
      <c r="V87" s="441">
        <f>('January Budget'!V89+'February Budget'!V89+'March Budget'!V89+'April Budget'!V89+'May Budget'!V89+'June Budget'!V89+'July Budget'!V89+'August Budget'!V89+'September Budget'!V89+'October Budget'!V89+'November Budget'!V89+'December Budget'!V89)</f>
        <v>0</v>
      </c>
      <c r="W87" s="446" t="e">
        <f t="shared" ref="W87:W110" si="81">+V87/V$5</f>
        <v>#DIV/0!</v>
      </c>
      <c r="X87" s="441">
        <f>('January Budget'!X89+'February Budget'!X89+'March Budget'!X89+'April Budget'!X89+'May Budget'!X89+'June Budget'!X89+'July Budget'!X89+'August Budget'!X89+'September Budget'!X89+'October Budget'!X89+'November Budget'!X89+'December Budget'!X89)</f>
        <v>0</v>
      </c>
      <c r="Y87" s="446" t="e">
        <f t="shared" ref="Y87:Y110" si="82">+X87/X$5</f>
        <v>#DIV/0!</v>
      </c>
      <c r="Z87" s="441">
        <f>('January Budget'!Z89+'February Budget'!Z89+'March Budget'!Z89+'April Budget'!Z89+'May Budget'!Z89+'June Budget'!Z89+'July Budget'!Z89+'August Budget'!Z89+'September Budget'!Z89+'October Budget'!Z89+'November Budget'!Z89+'December Budget'!Z89)</f>
        <v>0</v>
      </c>
      <c r="AA87" s="446" t="e">
        <f t="shared" ref="AA87:AA110" si="83">+Z87/Z$5</f>
        <v>#DIV/0!</v>
      </c>
      <c r="AB87" s="441">
        <f>('January Budget'!AB89+'February Budget'!AB89+'March Budget'!AB89+'April Budget'!AB89+'May Budget'!AB89+'June Budget'!AB89+'July Budget'!AB89+'August Budget'!AB89+'September Budget'!AB89+'October Budget'!AB89+'November Budget'!AB89+'December Budget'!AB89)</f>
        <v>0</v>
      </c>
      <c r="AC87" s="446" t="e">
        <f t="shared" ref="AC87:AC110" si="84">+AB87/AB$5</f>
        <v>#DIV/0!</v>
      </c>
      <c r="AD87" s="441">
        <f>('January Budget'!AD89+'February Budget'!AD89+'March Budget'!AD89+'April Budget'!AD89+'May Budget'!AD89+'June Budget'!AD89+'July Budget'!AD89+'August Budget'!AD89+'September Budget'!AD89+'October Budget'!AD89+'November Budget'!AD89+'December Budget'!AD89)</f>
        <v>0</v>
      </c>
      <c r="AE87" s="448" t="e">
        <f t="shared" ref="AE87:AE110" si="85">+AD87/AD$5</f>
        <v>#DIV/0!</v>
      </c>
    </row>
    <row r="88" spans="2:31">
      <c r="B88" s="307" t="s">
        <v>382</v>
      </c>
      <c r="C88" s="371" t="s">
        <v>299</v>
      </c>
      <c r="D88" s="443">
        <f t="shared" si="72"/>
        <v>0</v>
      </c>
      <c r="E88" s="444" t="e">
        <f t="shared" si="73"/>
        <v>#DIV/0!</v>
      </c>
      <c r="F88" s="441">
        <f>('January Budget'!F90+'February Budget'!F90+'March Budget'!F90+'April Budget'!F90+'May Budget'!F90+'June Budget'!F90+'July Budget'!F90+'August Budget'!F90+'September Budget'!F90+'October Budget'!F90+'November Budget'!F90+'December Budget'!F90)</f>
        <v>0</v>
      </c>
      <c r="G88" s="446" t="e">
        <f t="shared" si="74"/>
        <v>#DIV/0!</v>
      </c>
      <c r="H88" s="441">
        <f>('January Budget'!H90+'February Budget'!H90+'March Budget'!H90+'April Budget'!H90+'May Budget'!H90+'June Budget'!H90+'July Budget'!H90+'August Budget'!H90+'September Budget'!H90+'October Budget'!H90+'November Budget'!H90+'December Budget'!H90)</f>
        <v>0</v>
      </c>
      <c r="I88" s="446" t="e">
        <f t="shared" si="74"/>
        <v>#DIV/0!</v>
      </c>
      <c r="J88" s="441">
        <f>('January Budget'!J90+'February Budget'!J90+'March Budget'!J90+'April Budget'!J90+'May Budget'!J90+'June Budget'!J90+'July Budget'!J90+'August Budget'!J90+'September Budget'!J90+'October Budget'!J90+'November Budget'!J90+'December Budget'!J90)</f>
        <v>0</v>
      </c>
      <c r="K88" s="446" t="e">
        <f t="shared" si="75"/>
        <v>#DIV/0!</v>
      </c>
      <c r="L88" s="441">
        <f>('January Budget'!L90+'February Budget'!L90+'March Budget'!L90+'April Budget'!L90+'May Budget'!L90+'June Budget'!L90+'July Budget'!L90+'August Budget'!L90+'September Budget'!L90+'October Budget'!L90+'November Budget'!L90+'December Budget'!L90)</f>
        <v>0</v>
      </c>
      <c r="M88" s="446" t="e">
        <f t="shared" si="76"/>
        <v>#DIV/0!</v>
      </c>
      <c r="N88" s="441">
        <f>('January Budget'!N90+'February Budget'!N90+'March Budget'!N90+'April Budget'!N90+'May Budget'!N90+'June Budget'!N90+'July Budget'!N90+'August Budget'!N90+'September Budget'!N90+'October Budget'!N90+'November Budget'!N90+'December Budget'!N90)</f>
        <v>0</v>
      </c>
      <c r="O88" s="446" t="e">
        <f t="shared" si="77"/>
        <v>#DIV/0!</v>
      </c>
      <c r="P88" s="441">
        <f>('January Budget'!P90+'February Budget'!P90+'March Budget'!P90+'April Budget'!P90+'May Budget'!P90+'June Budget'!P90+'July Budget'!P90+'August Budget'!P90+'September Budget'!P90+'October Budget'!P90+'November Budget'!P90+'December Budget'!P90)</f>
        <v>0</v>
      </c>
      <c r="Q88" s="446" t="e">
        <f t="shared" si="78"/>
        <v>#DIV/0!</v>
      </c>
      <c r="R88" s="441">
        <f>('January Budget'!R90+'February Budget'!R90+'March Budget'!R90+'April Budget'!R90+'May Budget'!R90+'June Budget'!R90+'July Budget'!R90+'August Budget'!R90+'September Budget'!R90+'October Budget'!R90+'November Budget'!R90+'December Budget'!R90)</f>
        <v>0</v>
      </c>
      <c r="S88" s="446" t="e">
        <f t="shared" si="79"/>
        <v>#DIV/0!</v>
      </c>
      <c r="T88" s="441">
        <f>('January Budget'!T90+'February Budget'!T90+'March Budget'!T90+'April Budget'!T90+'May Budget'!T90+'June Budget'!T90+'July Budget'!T90+'August Budget'!T90+'September Budget'!T90+'October Budget'!T90+'November Budget'!T90+'December Budget'!T90)</f>
        <v>0</v>
      </c>
      <c r="U88" s="446" t="e">
        <f t="shared" si="80"/>
        <v>#DIV/0!</v>
      </c>
      <c r="V88" s="441">
        <f>('January Budget'!V90+'February Budget'!V90+'March Budget'!V90+'April Budget'!V90+'May Budget'!V90+'June Budget'!V90+'July Budget'!V90+'August Budget'!V90+'September Budget'!V90+'October Budget'!V90+'November Budget'!V90+'December Budget'!V90)</f>
        <v>0</v>
      </c>
      <c r="W88" s="446" t="e">
        <f t="shared" si="81"/>
        <v>#DIV/0!</v>
      </c>
      <c r="X88" s="441">
        <f>('January Budget'!X90+'February Budget'!X90+'March Budget'!X90+'April Budget'!X90+'May Budget'!X90+'June Budget'!X90+'July Budget'!X90+'August Budget'!X90+'September Budget'!X90+'October Budget'!X90+'November Budget'!X90+'December Budget'!X90)</f>
        <v>0</v>
      </c>
      <c r="Y88" s="446" t="e">
        <f t="shared" si="82"/>
        <v>#DIV/0!</v>
      </c>
      <c r="Z88" s="441">
        <f>('January Budget'!Z90+'February Budget'!Z90+'March Budget'!Z90+'April Budget'!Z90+'May Budget'!Z90+'June Budget'!Z90+'July Budget'!Z90+'August Budget'!Z90+'September Budget'!Z90+'October Budget'!Z90+'November Budget'!Z90+'December Budget'!Z90)</f>
        <v>0</v>
      </c>
      <c r="AA88" s="446" t="e">
        <f t="shared" si="83"/>
        <v>#DIV/0!</v>
      </c>
      <c r="AB88" s="441">
        <f>('January Budget'!AB90+'February Budget'!AB90+'March Budget'!AB90+'April Budget'!AB90+'May Budget'!AB90+'June Budget'!AB90+'July Budget'!AB90+'August Budget'!AB90+'September Budget'!AB90+'October Budget'!AB90+'November Budget'!AB90+'December Budget'!AB90)</f>
        <v>0</v>
      </c>
      <c r="AC88" s="446" t="e">
        <f t="shared" si="84"/>
        <v>#DIV/0!</v>
      </c>
      <c r="AD88" s="441">
        <f>('January Budget'!AD90+'February Budget'!AD90+'March Budget'!AD90+'April Budget'!AD90+'May Budget'!AD90+'June Budget'!AD90+'July Budget'!AD90+'August Budget'!AD90+'September Budget'!AD90+'October Budget'!AD90+'November Budget'!AD90+'December Budget'!AD90)</f>
        <v>0</v>
      </c>
      <c r="AE88" s="448" t="e">
        <f t="shared" si="85"/>
        <v>#DIV/0!</v>
      </c>
    </row>
    <row r="89" spans="2:31">
      <c r="B89" s="307" t="s">
        <v>381</v>
      </c>
      <c r="C89" s="371" t="s">
        <v>300</v>
      </c>
      <c r="D89" s="443">
        <f t="shared" si="72"/>
        <v>0</v>
      </c>
      <c r="E89" s="444" t="e">
        <f t="shared" si="73"/>
        <v>#DIV/0!</v>
      </c>
      <c r="F89" s="441">
        <f>('January Budget'!F91+'February Budget'!F91+'March Budget'!F91+'April Budget'!F91+'May Budget'!F91+'June Budget'!F91+'July Budget'!F91+'August Budget'!F91+'September Budget'!F91+'October Budget'!F91+'November Budget'!F91+'December Budget'!F91)</f>
        <v>0</v>
      </c>
      <c r="G89" s="446" t="e">
        <f t="shared" si="74"/>
        <v>#DIV/0!</v>
      </c>
      <c r="H89" s="441">
        <f>('January Budget'!H91+'February Budget'!H91+'March Budget'!H91+'April Budget'!H91+'May Budget'!H91+'June Budget'!H91+'July Budget'!H91+'August Budget'!H91+'September Budget'!H91+'October Budget'!H91+'November Budget'!H91+'December Budget'!H91)</f>
        <v>0</v>
      </c>
      <c r="I89" s="446" t="e">
        <f t="shared" si="74"/>
        <v>#DIV/0!</v>
      </c>
      <c r="J89" s="441">
        <f>('January Budget'!J91+'February Budget'!J91+'March Budget'!J91+'April Budget'!J91+'May Budget'!J91+'June Budget'!J91+'July Budget'!J91+'August Budget'!J91+'September Budget'!J91+'October Budget'!J91+'November Budget'!J91+'December Budget'!J91)</f>
        <v>0</v>
      </c>
      <c r="K89" s="446" t="e">
        <f t="shared" si="75"/>
        <v>#DIV/0!</v>
      </c>
      <c r="L89" s="441">
        <f>('January Budget'!L91+'February Budget'!L91+'March Budget'!L91+'April Budget'!L91+'May Budget'!L91+'June Budget'!L91+'July Budget'!L91+'August Budget'!L91+'September Budget'!L91+'October Budget'!L91+'November Budget'!L91+'December Budget'!L91)</f>
        <v>0</v>
      </c>
      <c r="M89" s="446" t="e">
        <f t="shared" si="76"/>
        <v>#DIV/0!</v>
      </c>
      <c r="N89" s="441">
        <f>('January Budget'!N91+'February Budget'!N91+'March Budget'!N91+'April Budget'!N91+'May Budget'!N91+'June Budget'!N91+'July Budget'!N91+'August Budget'!N91+'September Budget'!N91+'October Budget'!N91+'November Budget'!N91+'December Budget'!N91)</f>
        <v>0</v>
      </c>
      <c r="O89" s="446" t="e">
        <f t="shared" si="77"/>
        <v>#DIV/0!</v>
      </c>
      <c r="P89" s="441">
        <f>('January Budget'!P91+'February Budget'!P91+'March Budget'!P91+'April Budget'!P91+'May Budget'!P91+'June Budget'!P91+'July Budget'!P91+'August Budget'!P91+'September Budget'!P91+'October Budget'!P91+'November Budget'!P91+'December Budget'!P91)</f>
        <v>0</v>
      </c>
      <c r="Q89" s="446" t="e">
        <f t="shared" si="78"/>
        <v>#DIV/0!</v>
      </c>
      <c r="R89" s="441">
        <f>('January Budget'!R91+'February Budget'!R91+'March Budget'!R91+'April Budget'!R91+'May Budget'!R91+'June Budget'!R91+'July Budget'!R91+'August Budget'!R91+'September Budget'!R91+'October Budget'!R91+'November Budget'!R91+'December Budget'!R91)</f>
        <v>0</v>
      </c>
      <c r="S89" s="446" t="e">
        <f t="shared" si="79"/>
        <v>#DIV/0!</v>
      </c>
      <c r="T89" s="441">
        <f>('January Budget'!T91+'February Budget'!T91+'March Budget'!T91+'April Budget'!T91+'May Budget'!T91+'June Budget'!T91+'July Budget'!T91+'August Budget'!T91+'September Budget'!T91+'October Budget'!T91+'November Budget'!T91+'December Budget'!T91)</f>
        <v>0</v>
      </c>
      <c r="U89" s="446" t="e">
        <f t="shared" si="80"/>
        <v>#DIV/0!</v>
      </c>
      <c r="V89" s="441">
        <f>('January Budget'!V91+'February Budget'!V91+'March Budget'!V91+'April Budget'!V91+'May Budget'!V91+'June Budget'!V91+'July Budget'!V91+'August Budget'!V91+'September Budget'!V91+'October Budget'!V91+'November Budget'!V91+'December Budget'!V91)</f>
        <v>0</v>
      </c>
      <c r="W89" s="446" t="e">
        <f t="shared" si="81"/>
        <v>#DIV/0!</v>
      </c>
      <c r="X89" s="441">
        <f>('January Budget'!X91+'February Budget'!X91+'March Budget'!X91+'April Budget'!X91+'May Budget'!X91+'June Budget'!X91+'July Budget'!X91+'August Budget'!X91+'September Budget'!X91+'October Budget'!X91+'November Budget'!X91+'December Budget'!X91)</f>
        <v>0</v>
      </c>
      <c r="Y89" s="446" t="e">
        <f t="shared" si="82"/>
        <v>#DIV/0!</v>
      </c>
      <c r="Z89" s="441">
        <f>('January Budget'!Z91+'February Budget'!Z91+'March Budget'!Z91+'April Budget'!Z91+'May Budget'!Z91+'June Budget'!Z91+'July Budget'!Z91+'August Budget'!Z91+'September Budget'!Z91+'October Budget'!Z91+'November Budget'!Z91+'December Budget'!Z91)</f>
        <v>0</v>
      </c>
      <c r="AA89" s="446" t="e">
        <f t="shared" si="83"/>
        <v>#DIV/0!</v>
      </c>
      <c r="AB89" s="441">
        <f>('January Budget'!AB91+'February Budget'!AB91+'March Budget'!AB91+'April Budget'!AB91+'May Budget'!AB91+'June Budget'!AB91+'July Budget'!AB91+'August Budget'!AB91+'September Budget'!AB91+'October Budget'!AB91+'November Budget'!AB91+'December Budget'!AB91)</f>
        <v>0</v>
      </c>
      <c r="AC89" s="446" t="e">
        <f t="shared" si="84"/>
        <v>#DIV/0!</v>
      </c>
      <c r="AD89" s="441">
        <f>('January Budget'!AD91+'February Budget'!AD91+'March Budget'!AD91+'April Budget'!AD91+'May Budget'!AD91+'June Budget'!AD91+'July Budget'!AD91+'August Budget'!AD91+'September Budget'!AD91+'October Budget'!AD91+'November Budget'!AD91+'December Budget'!AD91)</f>
        <v>0</v>
      </c>
      <c r="AE89" s="448" t="e">
        <f t="shared" si="85"/>
        <v>#DIV/0!</v>
      </c>
    </row>
    <row r="90" spans="2:31">
      <c r="B90" s="307" t="s">
        <v>382</v>
      </c>
      <c r="C90" s="371" t="s">
        <v>301</v>
      </c>
      <c r="D90" s="443">
        <f t="shared" si="72"/>
        <v>0</v>
      </c>
      <c r="E90" s="444" t="e">
        <f t="shared" si="73"/>
        <v>#DIV/0!</v>
      </c>
      <c r="F90" s="441">
        <f>('January Budget'!F92+'February Budget'!F92+'March Budget'!F92+'April Budget'!F92+'May Budget'!F92+'June Budget'!F92+'July Budget'!F92+'August Budget'!F92+'September Budget'!F92+'October Budget'!F92+'November Budget'!F92+'December Budget'!F92)</f>
        <v>0</v>
      </c>
      <c r="G90" s="446" t="e">
        <f t="shared" si="74"/>
        <v>#DIV/0!</v>
      </c>
      <c r="H90" s="441">
        <f>('January Budget'!H92+'February Budget'!H92+'March Budget'!H92+'April Budget'!H92+'May Budget'!H92+'June Budget'!H92+'July Budget'!H92+'August Budget'!H92+'September Budget'!H92+'October Budget'!H92+'November Budget'!H92+'December Budget'!H92)</f>
        <v>0</v>
      </c>
      <c r="I90" s="446" t="e">
        <f t="shared" si="74"/>
        <v>#DIV/0!</v>
      </c>
      <c r="J90" s="441">
        <f>('January Budget'!J92+'February Budget'!J92+'March Budget'!J92+'April Budget'!J92+'May Budget'!J92+'June Budget'!J92+'July Budget'!J92+'August Budget'!J92+'September Budget'!J92+'October Budget'!J92+'November Budget'!J92+'December Budget'!J92)</f>
        <v>0</v>
      </c>
      <c r="K90" s="446" t="e">
        <f t="shared" si="75"/>
        <v>#DIV/0!</v>
      </c>
      <c r="L90" s="441">
        <f>('January Budget'!L92+'February Budget'!L92+'March Budget'!L92+'April Budget'!L92+'May Budget'!L92+'June Budget'!L92+'July Budget'!L92+'August Budget'!L92+'September Budget'!L92+'October Budget'!L92+'November Budget'!L92+'December Budget'!L92)</f>
        <v>0</v>
      </c>
      <c r="M90" s="446" t="e">
        <f t="shared" si="76"/>
        <v>#DIV/0!</v>
      </c>
      <c r="N90" s="441">
        <f>('January Budget'!N92+'February Budget'!N92+'March Budget'!N92+'April Budget'!N92+'May Budget'!N92+'June Budget'!N92+'July Budget'!N92+'August Budget'!N92+'September Budget'!N92+'October Budget'!N92+'November Budget'!N92+'December Budget'!N92)</f>
        <v>0</v>
      </c>
      <c r="O90" s="446" t="e">
        <f t="shared" si="77"/>
        <v>#DIV/0!</v>
      </c>
      <c r="P90" s="441">
        <f>('January Budget'!P92+'February Budget'!P92+'March Budget'!P92+'April Budget'!P92+'May Budget'!P92+'June Budget'!P92+'July Budget'!P92+'August Budget'!P92+'September Budget'!P92+'October Budget'!P92+'November Budget'!P92+'December Budget'!P92)</f>
        <v>0</v>
      </c>
      <c r="Q90" s="446" t="e">
        <f t="shared" si="78"/>
        <v>#DIV/0!</v>
      </c>
      <c r="R90" s="441">
        <f>('January Budget'!R92+'February Budget'!R92+'March Budget'!R92+'April Budget'!R92+'May Budget'!R92+'June Budget'!R92+'July Budget'!R92+'August Budget'!R92+'September Budget'!R92+'October Budget'!R92+'November Budget'!R92+'December Budget'!R92)</f>
        <v>0</v>
      </c>
      <c r="S90" s="446" t="e">
        <f t="shared" si="79"/>
        <v>#DIV/0!</v>
      </c>
      <c r="T90" s="441">
        <f>('January Budget'!T92+'February Budget'!T92+'March Budget'!T92+'April Budget'!T92+'May Budget'!T92+'June Budget'!T92+'July Budget'!T92+'August Budget'!T92+'September Budget'!T92+'October Budget'!T92+'November Budget'!T92+'December Budget'!T92)</f>
        <v>0</v>
      </c>
      <c r="U90" s="446" t="e">
        <f t="shared" si="80"/>
        <v>#DIV/0!</v>
      </c>
      <c r="V90" s="441">
        <f>('January Budget'!V92+'February Budget'!V92+'March Budget'!V92+'April Budget'!V92+'May Budget'!V92+'June Budget'!V92+'July Budget'!V92+'August Budget'!V92+'September Budget'!V92+'October Budget'!V92+'November Budget'!V92+'December Budget'!V92)</f>
        <v>0</v>
      </c>
      <c r="W90" s="446" t="e">
        <f t="shared" si="81"/>
        <v>#DIV/0!</v>
      </c>
      <c r="X90" s="441">
        <f>('January Budget'!X92+'February Budget'!X92+'March Budget'!X92+'April Budget'!X92+'May Budget'!X92+'June Budget'!X92+'July Budget'!X92+'August Budget'!X92+'September Budget'!X92+'October Budget'!X92+'November Budget'!X92+'December Budget'!X92)</f>
        <v>0</v>
      </c>
      <c r="Y90" s="446" t="e">
        <f t="shared" si="82"/>
        <v>#DIV/0!</v>
      </c>
      <c r="Z90" s="441">
        <f>('January Budget'!Z92+'February Budget'!Z92+'March Budget'!Z92+'April Budget'!Z92+'May Budget'!Z92+'June Budget'!Z92+'July Budget'!Z92+'August Budget'!Z92+'September Budget'!Z92+'October Budget'!Z92+'November Budget'!Z92+'December Budget'!Z92)</f>
        <v>0</v>
      </c>
      <c r="AA90" s="446" t="e">
        <f t="shared" si="83"/>
        <v>#DIV/0!</v>
      </c>
      <c r="AB90" s="441">
        <f>('January Budget'!AB92+'February Budget'!AB92+'March Budget'!AB92+'April Budget'!AB92+'May Budget'!AB92+'June Budget'!AB92+'July Budget'!AB92+'August Budget'!AB92+'September Budget'!AB92+'October Budget'!AB92+'November Budget'!AB92+'December Budget'!AB92)</f>
        <v>0</v>
      </c>
      <c r="AC90" s="446" t="e">
        <f t="shared" si="84"/>
        <v>#DIV/0!</v>
      </c>
      <c r="AD90" s="441">
        <f>('January Budget'!AD92+'February Budget'!AD92+'March Budget'!AD92+'April Budget'!AD92+'May Budget'!AD92+'June Budget'!AD92+'July Budget'!AD92+'August Budget'!AD92+'September Budget'!AD92+'October Budget'!AD92+'November Budget'!AD92+'December Budget'!AD92)</f>
        <v>0</v>
      </c>
      <c r="AE90" s="448" t="e">
        <f t="shared" si="85"/>
        <v>#DIV/0!</v>
      </c>
    </row>
    <row r="91" spans="2:31">
      <c r="B91" s="307" t="s">
        <v>381</v>
      </c>
      <c r="C91" s="371" t="s">
        <v>302</v>
      </c>
      <c r="D91" s="443">
        <f t="shared" si="72"/>
        <v>0</v>
      </c>
      <c r="E91" s="444" t="e">
        <f t="shared" si="73"/>
        <v>#DIV/0!</v>
      </c>
      <c r="F91" s="441">
        <f>('January Budget'!F93+'February Budget'!F93+'March Budget'!F93+'April Budget'!F93+'May Budget'!F93+'June Budget'!F93+'July Budget'!F93+'August Budget'!F93+'September Budget'!F93+'October Budget'!F93+'November Budget'!F93+'December Budget'!F93)</f>
        <v>0</v>
      </c>
      <c r="G91" s="446" t="e">
        <f t="shared" si="74"/>
        <v>#DIV/0!</v>
      </c>
      <c r="H91" s="441">
        <f>('January Budget'!H93+'February Budget'!H93+'March Budget'!H93+'April Budget'!H93+'May Budget'!H93+'June Budget'!H93+'July Budget'!H93+'August Budget'!H93+'September Budget'!H93+'October Budget'!H93+'November Budget'!H93+'December Budget'!H93)</f>
        <v>0</v>
      </c>
      <c r="I91" s="446" t="e">
        <f t="shared" si="74"/>
        <v>#DIV/0!</v>
      </c>
      <c r="J91" s="441">
        <f>('January Budget'!J93+'February Budget'!J93+'March Budget'!J93+'April Budget'!J93+'May Budget'!J93+'June Budget'!J93+'July Budget'!J93+'August Budget'!J93+'September Budget'!J93+'October Budget'!J93+'November Budget'!J93+'December Budget'!J93)</f>
        <v>0</v>
      </c>
      <c r="K91" s="446" t="e">
        <f t="shared" si="75"/>
        <v>#DIV/0!</v>
      </c>
      <c r="L91" s="441">
        <f>('January Budget'!L93+'February Budget'!L93+'March Budget'!L93+'April Budget'!L93+'May Budget'!L93+'June Budget'!L93+'July Budget'!L93+'August Budget'!L93+'September Budget'!L93+'October Budget'!L93+'November Budget'!L93+'December Budget'!L93)</f>
        <v>0</v>
      </c>
      <c r="M91" s="446" t="e">
        <f t="shared" si="76"/>
        <v>#DIV/0!</v>
      </c>
      <c r="N91" s="441">
        <f>('January Budget'!N93+'February Budget'!N93+'March Budget'!N93+'April Budget'!N93+'May Budget'!N93+'June Budget'!N93+'July Budget'!N93+'August Budget'!N93+'September Budget'!N93+'October Budget'!N93+'November Budget'!N93+'December Budget'!N93)</f>
        <v>0</v>
      </c>
      <c r="O91" s="446" t="e">
        <f t="shared" si="77"/>
        <v>#DIV/0!</v>
      </c>
      <c r="P91" s="441">
        <f>('January Budget'!P93+'February Budget'!P93+'March Budget'!P93+'April Budget'!P93+'May Budget'!P93+'June Budget'!P93+'July Budget'!P93+'August Budget'!P93+'September Budget'!P93+'October Budget'!P93+'November Budget'!P93+'December Budget'!P93)</f>
        <v>0</v>
      </c>
      <c r="Q91" s="446" t="e">
        <f t="shared" si="78"/>
        <v>#DIV/0!</v>
      </c>
      <c r="R91" s="441">
        <f>('January Budget'!R93+'February Budget'!R93+'March Budget'!R93+'April Budget'!R93+'May Budget'!R93+'June Budget'!R93+'July Budget'!R93+'August Budget'!R93+'September Budget'!R93+'October Budget'!R93+'November Budget'!R93+'December Budget'!R93)</f>
        <v>0</v>
      </c>
      <c r="S91" s="446" t="e">
        <f t="shared" si="79"/>
        <v>#DIV/0!</v>
      </c>
      <c r="T91" s="441">
        <f>('January Budget'!T93+'February Budget'!T93+'March Budget'!T93+'April Budget'!T93+'May Budget'!T93+'June Budget'!T93+'July Budget'!T93+'August Budget'!T93+'September Budget'!T93+'October Budget'!T93+'November Budget'!T93+'December Budget'!T93)</f>
        <v>0</v>
      </c>
      <c r="U91" s="446" t="e">
        <f t="shared" si="80"/>
        <v>#DIV/0!</v>
      </c>
      <c r="V91" s="441">
        <f>('January Budget'!V93+'February Budget'!V93+'March Budget'!V93+'April Budget'!V93+'May Budget'!V93+'June Budget'!V93+'July Budget'!V93+'August Budget'!V93+'September Budget'!V93+'October Budget'!V93+'November Budget'!V93+'December Budget'!V93)</f>
        <v>0</v>
      </c>
      <c r="W91" s="446" t="e">
        <f t="shared" si="81"/>
        <v>#DIV/0!</v>
      </c>
      <c r="X91" s="441">
        <f>('January Budget'!X93+'February Budget'!X93+'March Budget'!X93+'April Budget'!X93+'May Budget'!X93+'June Budget'!X93+'July Budget'!X93+'August Budget'!X93+'September Budget'!X93+'October Budget'!X93+'November Budget'!X93+'December Budget'!X93)</f>
        <v>0</v>
      </c>
      <c r="Y91" s="446" t="e">
        <f t="shared" si="82"/>
        <v>#DIV/0!</v>
      </c>
      <c r="Z91" s="441">
        <f>('January Budget'!Z93+'February Budget'!Z93+'March Budget'!Z93+'April Budget'!Z93+'May Budget'!Z93+'June Budget'!Z93+'July Budget'!Z93+'August Budget'!Z93+'September Budget'!Z93+'October Budget'!Z93+'November Budget'!Z93+'December Budget'!Z93)</f>
        <v>0</v>
      </c>
      <c r="AA91" s="446" t="e">
        <f t="shared" si="83"/>
        <v>#DIV/0!</v>
      </c>
      <c r="AB91" s="441">
        <f>('January Budget'!AB93+'February Budget'!AB93+'March Budget'!AB93+'April Budget'!AB93+'May Budget'!AB93+'June Budget'!AB93+'July Budget'!AB93+'August Budget'!AB93+'September Budget'!AB93+'October Budget'!AB93+'November Budget'!AB93+'December Budget'!AB93)</f>
        <v>0</v>
      </c>
      <c r="AC91" s="446" t="e">
        <f t="shared" si="84"/>
        <v>#DIV/0!</v>
      </c>
      <c r="AD91" s="441">
        <f>('January Budget'!AD93+'February Budget'!AD93+'March Budget'!AD93+'April Budget'!AD93+'May Budget'!AD93+'June Budget'!AD93+'July Budget'!AD93+'August Budget'!AD93+'September Budget'!AD93+'October Budget'!AD93+'November Budget'!AD93+'December Budget'!AD93)</f>
        <v>0</v>
      </c>
      <c r="AE91" s="448" t="e">
        <f t="shared" si="85"/>
        <v>#DIV/0!</v>
      </c>
    </row>
    <row r="92" spans="2:31">
      <c r="B92" s="307" t="s">
        <v>382</v>
      </c>
      <c r="C92" s="371" t="s">
        <v>303</v>
      </c>
      <c r="D92" s="443">
        <f t="shared" si="72"/>
        <v>0</v>
      </c>
      <c r="E92" s="444" t="e">
        <f t="shared" si="73"/>
        <v>#DIV/0!</v>
      </c>
      <c r="F92" s="441">
        <f>('January Budget'!F94+'February Budget'!F94+'March Budget'!F94+'April Budget'!F94+'May Budget'!F94+'June Budget'!F94+'July Budget'!F94+'August Budget'!F94+'September Budget'!F94+'October Budget'!F94+'November Budget'!F94+'December Budget'!F94)</f>
        <v>0</v>
      </c>
      <c r="G92" s="446" t="e">
        <f t="shared" si="74"/>
        <v>#DIV/0!</v>
      </c>
      <c r="H92" s="441">
        <f>('January Budget'!H94+'February Budget'!H94+'March Budget'!H94+'April Budget'!H94+'May Budget'!H94+'June Budget'!H94+'July Budget'!H94+'August Budget'!H94+'September Budget'!H94+'October Budget'!H94+'November Budget'!H94+'December Budget'!H94)</f>
        <v>0</v>
      </c>
      <c r="I92" s="446" t="e">
        <f t="shared" si="74"/>
        <v>#DIV/0!</v>
      </c>
      <c r="J92" s="441">
        <f>('January Budget'!J94+'February Budget'!J94+'March Budget'!J94+'April Budget'!J94+'May Budget'!J94+'June Budget'!J94+'July Budget'!J94+'August Budget'!J94+'September Budget'!J94+'October Budget'!J94+'November Budget'!J94+'December Budget'!J94)</f>
        <v>0</v>
      </c>
      <c r="K92" s="446" t="e">
        <f t="shared" si="75"/>
        <v>#DIV/0!</v>
      </c>
      <c r="L92" s="441">
        <f>('January Budget'!L94+'February Budget'!L94+'March Budget'!L94+'April Budget'!L94+'May Budget'!L94+'June Budget'!L94+'July Budget'!L94+'August Budget'!L94+'September Budget'!L94+'October Budget'!L94+'November Budget'!L94+'December Budget'!L94)</f>
        <v>0</v>
      </c>
      <c r="M92" s="446" t="e">
        <f t="shared" si="76"/>
        <v>#DIV/0!</v>
      </c>
      <c r="N92" s="441">
        <f>('January Budget'!N94+'February Budget'!N94+'March Budget'!N94+'April Budget'!N94+'May Budget'!N94+'June Budget'!N94+'July Budget'!N94+'August Budget'!N94+'September Budget'!N94+'October Budget'!N94+'November Budget'!N94+'December Budget'!N94)</f>
        <v>0</v>
      </c>
      <c r="O92" s="446" t="e">
        <f t="shared" si="77"/>
        <v>#DIV/0!</v>
      </c>
      <c r="P92" s="441">
        <f>('January Budget'!P94+'February Budget'!P94+'March Budget'!P94+'April Budget'!P94+'May Budget'!P94+'June Budget'!P94+'July Budget'!P94+'August Budget'!P94+'September Budget'!P94+'October Budget'!P94+'November Budget'!P94+'December Budget'!P94)</f>
        <v>0</v>
      </c>
      <c r="Q92" s="446" t="e">
        <f t="shared" si="78"/>
        <v>#DIV/0!</v>
      </c>
      <c r="R92" s="441">
        <f>('January Budget'!R94+'February Budget'!R94+'March Budget'!R94+'April Budget'!R94+'May Budget'!R94+'June Budget'!R94+'July Budget'!R94+'August Budget'!R94+'September Budget'!R94+'October Budget'!R94+'November Budget'!R94+'December Budget'!R94)</f>
        <v>0</v>
      </c>
      <c r="S92" s="446" t="e">
        <f t="shared" si="79"/>
        <v>#DIV/0!</v>
      </c>
      <c r="T92" s="441">
        <f>('January Budget'!T94+'February Budget'!T94+'March Budget'!T94+'April Budget'!T94+'May Budget'!T94+'June Budget'!T94+'July Budget'!T94+'August Budget'!T94+'September Budget'!T94+'October Budget'!T94+'November Budget'!T94+'December Budget'!T94)</f>
        <v>0</v>
      </c>
      <c r="U92" s="446" t="e">
        <f t="shared" si="80"/>
        <v>#DIV/0!</v>
      </c>
      <c r="V92" s="441">
        <f>('January Budget'!V94+'February Budget'!V94+'March Budget'!V94+'April Budget'!V94+'May Budget'!V94+'June Budget'!V94+'July Budget'!V94+'August Budget'!V94+'September Budget'!V94+'October Budget'!V94+'November Budget'!V94+'December Budget'!V94)</f>
        <v>0</v>
      </c>
      <c r="W92" s="446" t="e">
        <f t="shared" si="81"/>
        <v>#DIV/0!</v>
      </c>
      <c r="X92" s="441">
        <f>('January Budget'!X94+'February Budget'!X94+'March Budget'!X94+'April Budget'!X94+'May Budget'!X94+'June Budget'!X94+'July Budget'!X94+'August Budget'!X94+'September Budget'!X94+'October Budget'!X94+'November Budget'!X94+'December Budget'!X94)</f>
        <v>0</v>
      </c>
      <c r="Y92" s="446" t="e">
        <f t="shared" si="82"/>
        <v>#DIV/0!</v>
      </c>
      <c r="Z92" s="441">
        <f>('January Budget'!Z94+'February Budget'!Z94+'March Budget'!Z94+'April Budget'!Z94+'May Budget'!Z94+'June Budget'!Z94+'July Budget'!Z94+'August Budget'!Z94+'September Budget'!Z94+'October Budget'!Z94+'November Budget'!Z94+'December Budget'!Z94)</f>
        <v>0</v>
      </c>
      <c r="AA92" s="446" t="e">
        <f t="shared" si="83"/>
        <v>#DIV/0!</v>
      </c>
      <c r="AB92" s="441">
        <f>('January Budget'!AB94+'February Budget'!AB94+'March Budget'!AB94+'April Budget'!AB94+'May Budget'!AB94+'June Budget'!AB94+'July Budget'!AB94+'August Budget'!AB94+'September Budget'!AB94+'October Budget'!AB94+'November Budget'!AB94+'December Budget'!AB94)</f>
        <v>0</v>
      </c>
      <c r="AC92" s="446" t="e">
        <f t="shared" si="84"/>
        <v>#DIV/0!</v>
      </c>
      <c r="AD92" s="441">
        <f>('January Budget'!AD94+'February Budget'!AD94+'March Budget'!AD94+'April Budget'!AD94+'May Budget'!AD94+'June Budget'!AD94+'July Budget'!AD94+'August Budget'!AD94+'September Budget'!AD94+'October Budget'!AD94+'November Budget'!AD94+'December Budget'!AD94)</f>
        <v>0</v>
      </c>
      <c r="AE92" s="448" t="e">
        <f t="shared" si="85"/>
        <v>#DIV/0!</v>
      </c>
    </row>
    <row r="93" spans="2:31">
      <c r="B93" s="307" t="s">
        <v>382</v>
      </c>
      <c r="C93" s="371" t="s">
        <v>304</v>
      </c>
      <c r="D93" s="443">
        <f t="shared" si="72"/>
        <v>0</v>
      </c>
      <c r="E93" s="444" t="e">
        <f t="shared" si="73"/>
        <v>#DIV/0!</v>
      </c>
      <c r="F93" s="441">
        <f>('January Budget'!F95+'February Budget'!F95+'March Budget'!F95+'April Budget'!F95+'May Budget'!F95+'June Budget'!F95+'July Budget'!F95+'August Budget'!F95+'September Budget'!F95+'October Budget'!F95+'November Budget'!F95+'December Budget'!F95)</f>
        <v>0</v>
      </c>
      <c r="G93" s="446" t="e">
        <f t="shared" si="74"/>
        <v>#DIV/0!</v>
      </c>
      <c r="H93" s="441">
        <f>('January Budget'!H95+'February Budget'!H95+'March Budget'!H95+'April Budget'!H95+'May Budget'!H95+'June Budget'!H95+'July Budget'!H95+'August Budget'!H95+'September Budget'!H95+'October Budget'!H95+'November Budget'!H95+'December Budget'!H95)</f>
        <v>0</v>
      </c>
      <c r="I93" s="446" t="e">
        <f t="shared" si="74"/>
        <v>#DIV/0!</v>
      </c>
      <c r="J93" s="441">
        <f>('January Budget'!J95+'February Budget'!J95+'March Budget'!J95+'April Budget'!J95+'May Budget'!J95+'June Budget'!J95+'July Budget'!J95+'August Budget'!J95+'September Budget'!J95+'October Budget'!J95+'November Budget'!J95+'December Budget'!J95)</f>
        <v>0</v>
      </c>
      <c r="K93" s="446" t="e">
        <f t="shared" si="75"/>
        <v>#DIV/0!</v>
      </c>
      <c r="L93" s="441">
        <f>('January Budget'!L95+'February Budget'!L95+'March Budget'!L95+'April Budget'!L95+'May Budget'!L95+'June Budget'!L95+'July Budget'!L95+'August Budget'!L95+'September Budget'!L95+'October Budget'!L95+'November Budget'!L95+'December Budget'!L95)</f>
        <v>0</v>
      </c>
      <c r="M93" s="446" t="e">
        <f t="shared" si="76"/>
        <v>#DIV/0!</v>
      </c>
      <c r="N93" s="441">
        <f>('January Budget'!N95+'February Budget'!N95+'March Budget'!N95+'April Budget'!N95+'May Budget'!N95+'June Budget'!N95+'July Budget'!N95+'August Budget'!N95+'September Budget'!N95+'October Budget'!N95+'November Budget'!N95+'December Budget'!N95)</f>
        <v>0</v>
      </c>
      <c r="O93" s="446" t="e">
        <f t="shared" si="77"/>
        <v>#DIV/0!</v>
      </c>
      <c r="P93" s="441">
        <f>('January Budget'!P95+'February Budget'!P95+'March Budget'!P95+'April Budget'!P95+'May Budget'!P95+'June Budget'!P95+'July Budget'!P95+'August Budget'!P95+'September Budget'!P95+'October Budget'!P95+'November Budget'!P95+'December Budget'!P95)</f>
        <v>0</v>
      </c>
      <c r="Q93" s="446" t="e">
        <f t="shared" si="78"/>
        <v>#DIV/0!</v>
      </c>
      <c r="R93" s="441">
        <f>('January Budget'!R95+'February Budget'!R95+'March Budget'!R95+'April Budget'!R95+'May Budget'!R95+'June Budget'!R95+'July Budget'!R95+'August Budget'!R95+'September Budget'!R95+'October Budget'!R95+'November Budget'!R95+'December Budget'!R95)</f>
        <v>0</v>
      </c>
      <c r="S93" s="446" t="e">
        <f t="shared" si="79"/>
        <v>#DIV/0!</v>
      </c>
      <c r="T93" s="441">
        <f>('January Budget'!T95+'February Budget'!T95+'March Budget'!T95+'April Budget'!T95+'May Budget'!T95+'June Budget'!T95+'July Budget'!T95+'August Budget'!T95+'September Budget'!T95+'October Budget'!T95+'November Budget'!T95+'December Budget'!T95)</f>
        <v>0</v>
      </c>
      <c r="U93" s="446" t="e">
        <f t="shared" si="80"/>
        <v>#DIV/0!</v>
      </c>
      <c r="V93" s="441">
        <f>('January Budget'!V95+'February Budget'!V95+'March Budget'!V95+'April Budget'!V95+'May Budget'!V95+'June Budget'!V95+'July Budget'!V95+'August Budget'!V95+'September Budget'!V95+'October Budget'!V95+'November Budget'!V95+'December Budget'!V95)</f>
        <v>0</v>
      </c>
      <c r="W93" s="446" t="e">
        <f t="shared" si="81"/>
        <v>#DIV/0!</v>
      </c>
      <c r="X93" s="441">
        <f>('January Budget'!X95+'February Budget'!X95+'March Budget'!X95+'April Budget'!X95+'May Budget'!X95+'June Budget'!X95+'July Budget'!X95+'August Budget'!X95+'September Budget'!X95+'October Budget'!X95+'November Budget'!X95+'December Budget'!X95)</f>
        <v>0</v>
      </c>
      <c r="Y93" s="446" t="e">
        <f t="shared" si="82"/>
        <v>#DIV/0!</v>
      </c>
      <c r="Z93" s="441">
        <f>('January Budget'!Z95+'February Budget'!Z95+'March Budget'!Z95+'April Budget'!Z95+'May Budget'!Z95+'June Budget'!Z95+'July Budget'!Z95+'August Budget'!Z95+'September Budget'!Z95+'October Budget'!Z95+'November Budget'!Z95+'December Budget'!Z95)</f>
        <v>0</v>
      </c>
      <c r="AA93" s="446" t="e">
        <f t="shared" si="83"/>
        <v>#DIV/0!</v>
      </c>
      <c r="AB93" s="441">
        <f>('January Budget'!AB95+'February Budget'!AB95+'March Budget'!AB95+'April Budget'!AB95+'May Budget'!AB95+'June Budget'!AB95+'July Budget'!AB95+'August Budget'!AB95+'September Budget'!AB95+'October Budget'!AB95+'November Budget'!AB95+'December Budget'!AB95)</f>
        <v>0</v>
      </c>
      <c r="AC93" s="446" t="e">
        <f t="shared" si="84"/>
        <v>#DIV/0!</v>
      </c>
      <c r="AD93" s="441">
        <f>('January Budget'!AD95+'February Budget'!AD95+'March Budget'!AD95+'April Budget'!AD95+'May Budget'!AD95+'June Budget'!AD95+'July Budget'!AD95+'August Budget'!AD95+'September Budget'!AD95+'October Budget'!AD95+'November Budget'!AD95+'December Budget'!AD95)</f>
        <v>0</v>
      </c>
      <c r="AE93" s="448" t="e">
        <f t="shared" si="85"/>
        <v>#DIV/0!</v>
      </c>
    </row>
    <row r="94" spans="2:31">
      <c r="B94" s="307" t="s">
        <v>382</v>
      </c>
      <c r="C94" s="371" t="s">
        <v>305</v>
      </c>
      <c r="D94" s="443">
        <f t="shared" si="72"/>
        <v>0</v>
      </c>
      <c r="E94" s="444" t="e">
        <f t="shared" si="73"/>
        <v>#DIV/0!</v>
      </c>
      <c r="F94" s="441">
        <f>('January Budget'!F96+'February Budget'!F96+'March Budget'!F96+'April Budget'!F96+'May Budget'!F96+'June Budget'!F96+'July Budget'!F96+'August Budget'!F96+'September Budget'!F96+'October Budget'!F96+'November Budget'!F96+'December Budget'!F96)</f>
        <v>0</v>
      </c>
      <c r="G94" s="446" t="e">
        <f t="shared" si="74"/>
        <v>#DIV/0!</v>
      </c>
      <c r="H94" s="441">
        <f>('January Budget'!H96+'February Budget'!H96+'March Budget'!H96+'April Budget'!H96+'May Budget'!H96+'June Budget'!H96+'July Budget'!H96+'August Budget'!H96+'September Budget'!H96+'October Budget'!H96+'November Budget'!H96+'December Budget'!H96)</f>
        <v>0</v>
      </c>
      <c r="I94" s="446" t="e">
        <f t="shared" si="74"/>
        <v>#DIV/0!</v>
      </c>
      <c r="J94" s="441">
        <f>('January Budget'!J96+'February Budget'!J96+'March Budget'!J96+'April Budget'!J96+'May Budget'!J96+'June Budget'!J96+'July Budget'!J96+'August Budget'!J96+'September Budget'!J96+'October Budget'!J96+'November Budget'!J96+'December Budget'!J96)</f>
        <v>0</v>
      </c>
      <c r="K94" s="446" t="e">
        <f t="shared" si="75"/>
        <v>#DIV/0!</v>
      </c>
      <c r="L94" s="441">
        <f>('January Budget'!L96+'February Budget'!L96+'March Budget'!L96+'April Budget'!L96+'May Budget'!L96+'June Budget'!L96+'July Budget'!L96+'August Budget'!L96+'September Budget'!L96+'October Budget'!L96+'November Budget'!L96+'December Budget'!L96)</f>
        <v>0</v>
      </c>
      <c r="M94" s="446" t="e">
        <f t="shared" si="76"/>
        <v>#DIV/0!</v>
      </c>
      <c r="N94" s="441">
        <f>('January Budget'!N96+'February Budget'!N96+'March Budget'!N96+'April Budget'!N96+'May Budget'!N96+'June Budget'!N96+'July Budget'!N96+'August Budget'!N96+'September Budget'!N96+'October Budget'!N96+'November Budget'!N96+'December Budget'!N96)</f>
        <v>0</v>
      </c>
      <c r="O94" s="446" t="e">
        <f t="shared" si="77"/>
        <v>#DIV/0!</v>
      </c>
      <c r="P94" s="441">
        <f>('January Budget'!P96+'February Budget'!P96+'March Budget'!P96+'April Budget'!P96+'May Budget'!P96+'June Budget'!P96+'July Budget'!P96+'August Budget'!P96+'September Budget'!P96+'October Budget'!P96+'November Budget'!P96+'December Budget'!P96)</f>
        <v>0</v>
      </c>
      <c r="Q94" s="446" t="e">
        <f t="shared" si="78"/>
        <v>#DIV/0!</v>
      </c>
      <c r="R94" s="441">
        <f>('January Budget'!R96+'February Budget'!R96+'March Budget'!R96+'April Budget'!R96+'May Budget'!R96+'June Budget'!R96+'July Budget'!R96+'August Budget'!R96+'September Budget'!R96+'October Budget'!R96+'November Budget'!R96+'December Budget'!R96)</f>
        <v>0</v>
      </c>
      <c r="S94" s="446" t="e">
        <f t="shared" si="79"/>
        <v>#DIV/0!</v>
      </c>
      <c r="T94" s="441">
        <f>('January Budget'!T96+'February Budget'!T96+'March Budget'!T96+'April Budget'!T96+'May Budget'!T96+'June Budget'!T96+'July Budget'!T96+'August Budget'!T96+'September Budget'!T96+'October Budget'!T96+'November Budget'!T96+'December Budget'!T96)</f>
        <v>0</v>
      </c>
      <c r="U94" s="446" t="e">
        <f t="shared" si="80"/>
        <v>#DIV/0!</v>
      </c>
      <c r="V94" s="441">
        <f>('January Budget'!V96+'February Budget'!V96+'March Budget'!V96+'April Budget'!V96+'May Budget'!V96+'June Budget'!V96+'July Budget'!V96+'August Budget'!V96+'September Budget'!V96+'October Budget'!V96+'November Budget'!V96+'December Budget'!V96)</f>
        <v>0</v>
      </c>
      <c r="W94" s="446" t="e">
        <f t="shared" si="81"/>
        <v>#DIV/0!</v>
      </c>
      <c r="X94" s="441">
        <f>('January Budget'!X96+'February Budget'!X96+'March Budget'!X96+'April Budget'!X96+'May Budget'!X96+'June Budget'!X96+'July Budget'!X96+'August Budget'!X96+'September Budget'!X96+'October Budget'!X96+'November Budget'!X96+'December Budget'!X96)</f>
        <v>0</v>
      </c>
      <c r="Y94" s="446" t="e">
        <f t="shared" si="82"/>
        <v>#DIV/0!</v>
      </c>
      <c r="Z94" s="441">
        <f>('January Budget'!Z96+'February Budget'!Z96+'March Budget'!Z96+'April Budget'!Z96+'May Budget'!Z96+'June Budget'!Z96+'July Budget'!Z96+'August Budget'!Z96+'September Budget'!Z96+'October Budget'!Z96+'November Budget'!Z96+'December Budget'!Z96)</f>
        <v>0</v>
      </c>
      <c r="AA94" s="446" t="e">
        <f t="shared" si="83"/>
        <v>#DIV/0!</v>
      </c>
      <c r="AB94" s="441">
        <f>('January Budget'!AB96+'February Budget'!AB96+'March Budget'!AB96+'April Budget'!AB96+'May Budget'!AB96+'June Budget'!AB96+'July Budget'!AB96+'August Budget'!AB96+'September Budget'!AB96+'October Budget'!AB96+'November Budget'!AB96+'December Budget'!AB96)</f>
        <v>0</v>
      </c>
      <c r="AC94" s="446" t="e">
        <f t="shared" si="84"/>
        <v>#DIV/0!</v>
      </c>
      <c r="AD94" s="441">
        <f>('January Budget'!AD96+'February Budget'!AD96+'March Budget'!AD96+'April Budget'!AD96+'May Budget'!AD96+'June Budget'!AD96+'July Budget'!AD96+'August Budget'!AD96+'September Budget'!AD96+'October Budget'!AD96+'November Budget'!AD96+'December Budget'!AD96)</f>
        <v>0</v>
      </c>
      <c r="AE94" s="448" t="e">
        <f t="shared" si="85"/>
        <v>#DIV/0!</v>
      </c>
    </row>
    <row r="95" spans="2:31">
      <c r="B95" s="307" t="s">
        <v>382</v>
      </c>
      <c r="C95" s="371" t="s">
        <v>306</v>
      </c>
      <c r="D95" s="443">
        <f t="shared" si="72"/>
        <v>0</v>
      </c>
      <c r="E95" s="444" t="e">
        <f t="shared" si="73"/>
        <v>#DIV/0!</v>
      </c>
      <c r="F95" s="441">
        <f>('January Budget'!F97+'February Budget'!F97+'March Budget'!F97+'April Budget'!F97+'May Budget'!F97+'June Budget'!F97+'July Budget'!F97+'August Budget'!F97+'September Budget'!F97+'October Budget'!F97+'November Budget'!F97+'December Budget'!F97)</f>
        <v>0</v>
      </c>
      <c r="G95" s="446" t="e">
        <f t="shared" si="74"/>
        <v>#DIV/0!</v>
      </c>
      <c r="H95" s="441">
        <f>('January Budget'!H97+'February Budget'!H97+'March Budget'!H97+'April Budget'!H97+'May Budget'!H97+'June Budget'!H97+'July Budget'!H97+'August Budget'!H97+'September Budget'!H97+'October Budget'!H97+'November Budget'!H97+'December Budget'!H97)</f>
        <v>0</v>
      </c>
      <c r="I95" s="446" t="e">
        <f t="shared" si="74"/>
        <v>#DIV/0!</v>
      </c>
      <c r="J95" s="441">
        <f>('January Budget'!J97+'February Budget'!J97+'March Budget'!J97+'April Budget'!J97+'May Budget'!J97+'June Budget'!J97+'July Budget'!J97+'August Budget'!J97+'September Budget'!J97+'October Budget'!J97+'November Budget'!J97+'December Budget'!J97)</f>
        <v>0</v>
      </c>
      <c r="K95" s="446" t="e">
        <f t="shared" si="75"/>
        <v>#DIV/0!</v>
      </c>
      <c r="L95" s="441">
        <f>('January Budget'!L97+'February Budget'!L97+'March Budget'!L97+'April Budget'!L97+'May Budget'!L97+'June Budget'!L97+'July Budget'!L97+'August Budget'!L97+'September Budget'!L97+'October Budget'!L97+'November Budget'!L97+'December Budget'!L97)</f>
        <v>0</v>
      </c>
      <c r="M95" s="446" t="e">
        <f t="shared" si="76"/>
        <v>#DIV/0!</v>
      </c>
      <c r="N95" s="441">
        <f>('January Budget'!N97+'February Budget'!N97+'March Budget'!N97+'April Budget'!N97+'May Budget'!N97+'June Budget'!N97+'July Budget'!N97+'August Budget'!N97+'September Budget'!N97+'October Budget'!N97+'November Budget'!N97+'December Budget'!N97)</f>
        <v>0</v>
      </c>
      <c r="O95" s="446" t="e">
        <f t="shared" si="77"/>
        <v>#DIV/0!</v>
      </c>
      <c r="P95" s="441">
        <f>('January Budget'!P97+'February Budget'!P97+'March Budget'!P97+'April Budget'!P97+'May Budget'!P97+'June Budget'!P97+'July Budget'!P97+'August Budget'!P97+'September Budget'!P97+'October Budget'!P97+'November Budget'!P97+'December Budget'!P97)</f>
        <v>0</v>
      </c>
      <c r="Q95" s="446" t="e">
        <f t="shared" si="78"/>
        <v>#DIV/0!</v>
      </c>
      <c r="R95" s="441">
        <f>('January Budget'!R97+'February Budget'!R97+'March Budget'!R97+'April Budget'!R97+'May Budget'!R97+'June Budget'!R97+'July Budget'!R97+'August Budget'!R97+'September Budget'!R97+'October Budget'!R97+'November Budget'!R97+'December Budget'!R97)</f>
        <v>0</v>
      </c>
      <c r="S95" s="446" t="e">
        <f t="shared" si="79"/>
        <v>#DIV/0!</v>
      </c>
      <c r="T95" s="441">
        <f>('January Budget'!T97+'February Budget'!T97+'March Budget'!T97+'April Budget'!T97+'May Budget'!T97+'June Budget'!T97+'July Budget'!T97+'August Budget'!T97+'September Budget'!T97+'October Budget'!T97+'November Budget'!T97+'December Budget'!T97)</f>
        <v>0</v>
      </c>
      <c r="U95" s="446" t="e">
        <f t="shared" si="80"/>
        <v>#DIV/0!</v>
      </c>
      <c r="V95" s="441">
        <f>('January Budget'!V97+'February Budget'!V97+'March Budget'!V97+'April Budget'!V97+'May Budget'!V97+'June Budget'!V97+'July Budget'!V97+'August Budget'!V97+'September Budget'!V97+'October Budget'!V97+'November Budget'!V97+'December Budget'!V97)</f>
        <v>0</v>
      </c>
      <c r="W95" s="446" t="e">
        <f t="shared" si="81"/>
        <v>#DIV/0!</v>
      </c>
      <c r="X95" s="441">
        <f>('January Budget'!X97+'February Budget'!X97+'March Budget'!X97+'April Budget'!X97+'May Budget'!X97+'June Budget'!X97+'July Budget'!X97+'August Budget'!X97+'September Budget'!X97+'October Budget'!X97+'November Budget'!X97+'December Budget'!X97)</f>
        <v>0</v>
      </c>
      <c r="Y95" s="446" t="e">
        <f t="shared" si="82"/>
        <v>#DIV/0!</v>
      </c>
      <c r="Z95" s="441">
        <f>('January Budget'!Z97+'February Budget'!Z97+'March Budget'!Z97+'April Budget'!Z97+'May Budget'!Z97+'June Budget'!Z97+'July Budget'!Z97+'August Budget'!Z97+'September Budget'!Z97+'October Budget'!Z97+'November Budget'!Z97+'December Budget'!Z97)</f>
        <v>0</v>
      </c>
      <c r="AA95" s="446" t="e">
        <f t="shared" si="83"/>
        <v>#DIV/0!</v>
      </c>
      <c r="AB95" s="441">
        <f>('January Budget'!AB97+'February Budget'!AB97+'March Budget'!AB97+'April Budget'!AB97+'May Budget'!AB97+'June Budget'!AB97+'July Budget'!AB97+'August Budget'!AB97+'September Budget'!AB97+'October Budget'!AB97+'November Budget'!AB97+'December Budget'!AB97)</f>
        <v>0</v>
      </c>
      <c r="AC95" s="446" t="e">
        <f t="shared" si="84"/>
        <v>#DIV/0!</v>
      </c>
      <c r="AD95" s="441">
        <f>('January Budget'!AD97+'February Budget'!AD97+'March Budget'!AD97+'April Budget'!AD97+'May Budget'!AD97+'June Budget'!AD97+'July Budget'!AD97+'August Budget'!AD97+'September Budget'!AD97+'October Budget'!AD97+'November Budget'!AD97+'December Budget'!AD97)</f>
        <v>0</v>
      </c>
      <c r="AE95" s="448" t="e">
        <f t="shared" si="85"/>
        <v>#DIV/0!</v>
      </c>
    </row>
    <row r="96" spans="2:31">
      <c r="B96" s="307" t="s">
        <v>381</v>
      </c>
      <c r="C96" s="371" t="s">
        <v>307</v>
      </c>
      <c r="D96" s="443">
        <f t="shared" si="72"/>
        <v>0</v>
      </c>
      <c r="E96" s="444" t="e">
        <f t="shared" si="73"/>
        <v>#DIV/0!</v>
      </c>
      <c r="F96" s="441">
        <f>('January Budget'!F98+'February Budget'!F98+'March Budget'!F98+'April Budget'!F98+'May Budget'!F98+'June Budget'!F98+'July Budget'!F98+'August Budget'!F98+'September Budget'!F98+'October Budget'!F98+'November Budget'!F98+'December Budget'!F98)</f>
        <v>0</v>
      </c>
      <c r="G96" s="446" t="e">
        <f t="shared" si="74"/>
        <v>#DIV/0!</v>
      </c>
      <c r="H96" s="441">
        <f>('January Budget'!H98+'February Budget'!H98+'March Budget'!H98+'April Budget'!H98+'May Budget'!H98+'June Budget'!H98+'July Budget'!H98+'August Budget'!H98+'September Budget'!H98+'October Budget'!H98+'November Budget'!H98+'December Budget'!H98)</f>
        <v>0</v>
      </c>
      <c r="I96" s="446" t="e">
        <f t="shared" si="74"/>
        <v>#DIV/0!</v>
      </c>
      <c r="J96" s="441">
        <f>('January Budget'!J98+'February Budget'!J98+'March Budget'!J98+'April Budget'!J98+'May Budget'!J98+'June Budget'!J98+'July Budget'!J98+'August Budget'!J98+'September Budget'!J98+'October Budget'!J98+'November Budget'!J98+'December Budget'!J98)</f>
        <v>0</v>
      </c>
      <c r="K96" s="446" t="e">
        <f t="shared" si="75"/>
        <v>#DIV/0!</v>
      </c>
      <c r="L96" s="441">
        <f>('January Budget'!L98+'February Budget'!L98+'March Budget'!L98+'April Budget'!L98+'May Budget'!L98+'June Budget'!L98+'July Budget'!L98+'August Budget'!L98+'September Budget'!L98+'October Budget'!L98+'November Budget'!L98+'December Budget'!L98)</f>
        <v>0</v>
      </c>
      <c r="M96" s="446" t="e">
        <f t="shared" si="76"/>
        <v>#DIV/0!</v>
      </c>
      <c r="N96" s="441">
        <f>('January Budget'!N98+'February Budget'!N98+'March Budget'!N98+'April Budget'!N98+'May Budget'!N98+'June Budget'!N98+'July Budget'!N98+'August Budget'!N98+'September Budget'!N98+'October Budget'!N98+'November Budget'!N98+'December Budget'!N98)</f>
        <v>0</v>
      </c>
      <c r="O96" s="446" t="e">
        <f t="shared" si="77"/>
        <v>#DIV/0!</v>
      </c>
      <c r="P96" s="441">
        <f>('January Budget'!P98+'February Budget'!P98+'March Budget'!P98+'April Budget'!P98+'May Budget'!P98+'June Budget'!P98+'July Budget'!P98+'August Budget'!P98+'September Budget'!P98+'October Budget'!P98+'November Budget'!P98+'December Budget'!P98)</f>
        <v>0</v>
      </c>
      <c r="Q96" s="446" t="e">
        <f t="shared" si="78"/>
        <v>#DIV/0!</v>
      </c>
      <c r="R96" s="441">
        <f>('January Budget'!R98+'February Budget'!R98+'March Budget'!R98+'April Budget'!R98+'May Budget'!R98+'June Budget'!R98+'July Budget'!R98+'August Budget'!R98+'September Budget'!R98+'October Budget'!R98+'November Budget'!R98+'December Budget'!R98)</f>
        <v>0</v>
      </c>
      <c r="S96" s="446" t="e">
        <f t="shared" si="79"/>
        <v>#DIV/0!</v>
      </c>
      <c r="T96" s="441">
        <f>('January Budget'!T98+'February Budget'!T98+'March Budget'!T98+'April Budget'!T98+'May Budget'!T98+'June Budget'!T98+'July Budget'!T98+'August Budget'!T98+'September Budget'!T98+'October Budget'!T98+'November Budget'!T98+'December Budget'!T98)</f>
        <v>0</v>
      </c>
      <c r="U96" s="446" t="e">
        <f t="shared" si="80"/>
        <v>#DIV/0!</v>
      </c>
      <c r="V96" s="441">
        <f>('January Budget'!V98+'February Budget'!V98+'March Budget'!V98+'April Budget'!V98+'May Budget'!V98+'June Budget'!V98+'July Budget'!V98+'August Budget'!V98+'September Budget'!V98+'October Budget'!V98+'November Budget'!V98+'December Budget'!V98)</f>
        <v>0</v>
      </c>
      <c r="W96" s="446" t="e">
        <f t="shared" si="81"/>
        <v>#DIV/0!</v>
      </c>
      <c r="X96" s="441">
        <f>('January Budget'!X98+'February Budget'!X98+'March Budget'!X98+'April Budget'!X98+'May Budget'!X98+'June Budget'!X98+'July Budget'!X98+'August Budget'!X98+'September Budget'!X98+'October Budget'!X98+'November Budget'!X98+'December Budget'!X98)</f>
        <v>0</v>
      </c>
      <c r="Y96" s="446" t="e">
        <f t="shared" si="82"/>
        <v>#DIV/0!</v>
      </c>
      <c r="Z96" s="441">
        <f>('January Budget'!Z98+'February Budget'!Z98+'March Budget'!Z98+'April Budget'!Z98+'May Budget'!Z98+'June Budget'!Z98+'July Budget'!Z98+'August Budget'!Z98+'September Budget'!Z98+'October Budget'!Z98+'November Budget'!Z98+'December Budget'!Z98)</f>
        <v>0</v>
      </c>
      <c r="AA96" s="446" t="e">
        <f t="shared" si="83"/>
        <v>#DIV/0!</v>
      </c>
      <c r="AB96" s="441">
        <f>('January Budget'!AB98+'February Budget'!AB98+'March Budget'!AB98+'April Budget'!AB98+'May Budget'!AB98+'June Budget'!AB98+'July Budget'!AB98+'August Budget'!AB98+'September Budget'!AB98+'October Budget'!AB98+'November Budget'!AB98+'December Budget'!AB98)</f>
        <v>0</v>
      </c>
      <c r="AC96" s="446" t="e">
        <f t="shared" si="84"/>
        <v>#DIV/0!</v>
      </c>
      <c r="AD96" s="441">
        <f>('January Budget'!AD98+'February Budget'!AD98+'March Budget'!AD98+'April Budget'!AD98+'May Budget'!AD98+'June Budget'!AD98+'July Budget'!AD98+'August Budget'!AD98+'September Budget'!AD98+'October Budget'!AD98+'November Budget'!AD98+'December Budget'!AD98)</f>
        <v>0</v>
      </c>
      <c r="AE96" s="448" t="e">
        <f t="shared" si="85"/>
        <v>#DIV/0!</v>
      </c>
    </row>
    <row r="97" spans="2:31">
      <c r="B97" s="307" t="s">
        <v>381</v>
      </c>
      <c r="C97" s="371" t="s">
        <v>308</v>
      </c>
      <c r="D97" s="443">
        <f t="shared" si="72"/>
        <v>0</v>
      </c>
      <c r="E97" s="444" t="e">
        <f t="shared" si="73"/>
        <v>#DIV/0!</v>
      </c>
      <c r="F97" s="441">
        <f>('January Budget'!F99+'February Budget'!F99+'March Budget'!F99+'April Budget'!F99+'May Budget'!F99+'June Budget'!F99+'July Budget'!F99+'August Budget'!F99+'September Budget'!F99+'October Budget'!F99+'November Budget'!F99+'December Budget'!F99)</f>
        <v>0</v>
      </c>
      <c r="G97" s="446" t="e">
        <f t="shared" si="74"/>
        <v>#DIV/0!</v>
      </c>
      <c r="H97" s="441">
        <f>('January Budget'!H99+'February Budget'!H99+'March Budget'!H99+'April Budget'!H99+'May Budget'!H99+'June Budget'!H99+'July Budget'!H99+'August Budget'!H99+'September Budget'!H99+'October Budget'!H99+'November Budget'!H99+'December Budget'!H99)</f>
        <v>0</v>
      </c>
      <c r="I97" s="446" t="e">
        <f t="shared" si="74"/>
        <v>#DIV/0!</v>
      </c>
      <c r="J97" s="441">
        <f>('January Budget'!J99+'February Budget'!J99+'March Budget'!J99+'April Budget'!J99+'May Budget'!J99+'June Budget'!J99+'July Budget'!J99+'August Budget'!J99+'September Budget'!J99+'October Budget'!J99+'November Budget'!J99+'December Budget'!J99)</f>
        <v>0</v>
      </c>
      <c r="K97" s="446" t="e">
        <f t="shared" si="75"/>
        <v>#DIV/0!</v>
      </c>
      <c r="L97" s="441">
        <f>('January Budget'!L99+'February Budget'!L99+'March Budget'!L99+'April Budget'!L99+'May Budget'!L99+'June Budget'!L99+'July Budget'!L99+'August Budget'!L99+'September Budget'!L99+'October Budget'!L99+'November Budget'!L99+'December Budget'!L99)</f>
        <v>0</v>
      </c>
      <c r="M97" s="446" t="e">
        <f t="shared" si="76"/>
        <v>#DIV/0!</v>
      </c>
      <c r="N97" s="441">
        <f>('January Budget'!N99+'February Budget'!N99+'March Budget'!N99+'April Budget'!N99+'May Budget'!N99+'June Budget'!N99+'July Budget'!N99+'August Budget'!N99+'September Budget'!N99+'October Budget'!N99+'November Budget'!N99+'December Budget'!N99)</f>
        <v>0</v>
      </c>
      <c r="O97" s="446" t="e">
        <f t="shared" si="77"/>
        <v>#DIV/0!</v>
      </c>
      <c r="P97" s="441">
        <f>('January Budget'!P99+'February Budget'!P99+'March Budget'!P99+'April Budget'!P99+'May Budget'!P99+'June Budget'!P99+'July Budget'!P99+'August Budget'!P99+'September Budget'!P99+'October Budget'!P99+'November Budget'!P99+'December Budget'!P99)</f>
        <v>0</v>
      </c>
      <c r="Q97" s="446" t="e">
        <f t="shared" si="78"/>
        <v>#DIV/0!</v>
      </c>
      <c r="R97" s="441">
        <f>('January Budget'!R99+'February Budget'!R99+'March Budget'!R99+'April Budget'!R99+'May Budget'!R99+'June Budget'!R99+'July Budget'!R99+'August Budget'!R99+'September Budget'!R99+'October Budget'!R99+'November Budget'!R99+'December Budget'!R99)</f>
        <v>0</v>
      </c>
      <c r="S97" s="446" t="e">
        <f t="shared" si="79"/>
        <v>#DIV/0!</v>
      </c>
      <c r="T97" s="441">
        <f>('January Budget'!T99+'February Budget'!T99+'March Budget'!T99+'April Budget'!T99+'May Budget'!T99+'June Budget'!T99+'July Budget'!T99+'August Budget'!T99+'September Budget'!T99+'October Budget'!T99+'November Budget'!T99+'December Budget'!T99)</f>
        <v>0</v>
      </c>
      <c r="U97" s="446" t="e">
        <f t="shared" si="80"/>
        <v>#DIV/0!</v>
      </c>
      <c r="V97" s="441">
        <f>('January Budget'!V99+'February Budget'!V99+'March Budget'!V99+'April Budget'!V99+'May Budget'!V99+'June Budget'!V99+'July Budget'!V99+'August Budget'!V99+'September Budget'!V99+'October Budget'!V99+'November Budget'!V99+'December Budget'!V99)</f>
        <v>0</v>
      </c>
      <c r="W97" s="446" t="e">
        <f t="shared" si="81"/>
        <v>#DIV/0!</v>
      </c>
      <c r="X97" s="441">
        <f>('January Budget'!X99+'February Budget'!X99+'March Budget'!X99+'April Budget'!X99+'May Budget'!X99+'June Budget'!X99+'July Budget'!X99+'August Budget'!X99+'September Budget'!X99+'October Budget'!X99+'November Budget'!X99+'December Budget'!X99)</f>
        <v>0</v>
      </c>
      <c r="Y97" s="446" t="e">
        <f t="shared" si="82"/>
        <v>#DIV/0!</v>
      </c>
      <c r="Z97" s="441">
        <f>('January Budget'!Z99+'February Budget'!Z99+'March Budget'!Z99+'April Budget'!Z99+'May Budget'!Z99+'June Budget'!Z99+'July Budget'!Z99+'August Budget'!Z99+'September Budget'!Z99+'October Budget'!Z99+'November Budget'!Z99+'December Budget'!Z99)</f>
        <v>0</v>
      </c>
      <c r="AA97" s="446" t="e">
        <f t="shared" si="83"/>
        <v>#DIV/0!</v>
      </c>
      <c r="AB97" s="441">
        <f>('January Budget'!AB99+'February Budget'!AB99+'March Budget'!AB99+'April Budget'!AB99+'May Budget'!AB99+'June Budget'!AB99+'July Budget'!AB99+'August Budget'!AB99+'September Budget'!AB99+'October Budget'!AB99+'November Budget'!AB99+'December Budget'!AB99)</f>
        <v>0</v>
      </c>
      <c r="AC97" s="446" t="e">
        <f t="shared" si="84"/>
        <v>#DIV/0!</v>
      </c>
      <c r="AD97" s="441">
        <f>('January Budget'!AD99+'February Budget'!AD99+'March Budget'!AD99+'April Budget'!AD99+'May Budget'!AD99+'June Budget'!AD99+'July Budget'!AD99+'August Budget'!AD99+'September Budget'!AD99+'October Budget'!AD99+'November Budget'!AD99+'December Budget'!AD99)</f>
        <v>0</v>
      </c>
      <c r="AE97" s="448" t="e">
        <f t="shared" si="85"/>
        <v>#DIV/0!</v>
      </c>
    </row>
    <row r="98" spans="2:31">
      <c r="B98" s="307" t="s">
        <v>382</v>
      </c>
      <c r="C98" s="371" t="s">
        <v>309</v>
      </c>
      <c r="D98" s="443">
        <f t="shared" si="72"/>
        <v>0</v>
      </c>
      <c r="E98" s="444" t="e">
        <f t="shared" si="73"/>
        <v>#DIV/0!</v>
      </c>
      <c r="F98" s="441">
        <f>('January Budget'!F100+'February Budget'!F100+'March Budget'!F100+'April Budget'!F100+'May Budget'!F100+'June Budget'!F100+'July Budget'!F100+'August Budget'!F100+'September Budget'!F100+'October Budget'!F100+'November Budget'!F100+'December Budget'!F100)</f>
        <v>0</v>
      </c>
      <c r="G98" s="446" t="e">
        <f t="shared" si="74"/>
        <v>#DIV/0!</v>
      </c>
      <c r="H98" s="441">
        <f>('January Budget'!H100+'February Budget'!H100+'March Budget'!H100+'April Budget'!H100+'May Budget'!H100+'June Budget'!H100+'July Budget'!H100+'August Budget'!H100+'September Budget'!H100+'October Budget'!H100+'November Budget'!H100+'December Budget'!H100)</f>
        <v>0</v>
      </c>
      <c r="I98" s="446" t="e">
        <f t="shared" si="74"/>
        <v>#DIV/0!</v>
      </c>
      <c r="J98" s="441">
        <f>('January Budget'!J100+'February Budget'!J100+'March Budget'!J100+'April Budget'!J100+'May Budget'!J100+'June Budget'!J100+'July Budget'!J100+'August Budget'!J100+'September Budget'!J100+'October Budget'!J100+'November Budget'!J100+'December Budget'!J100)</f>
        <v>0</v>
      </c>
      <c r="K98" s="446" t="e">
        <f t="shared" si="75"/>
        <v>#DIV/0!</v>
      </c>
      <c r="L98" s="441">
        <f>('January Budget'!L100+'February Budget'!L100+'March Budget'!L100+'April Budget'!L100+'May Budget'!L100+'June Budget'!L100+'July Budget'!L100+'August Budget'!L100+'September Budget'!L100+'October Budget'!L100+'November Budget'!L100+'December Budget'!L100)</f>
        <v>0</v>
      </c>
      <c r="M98" s="446" t="e">
        <f t="shared" si="76"/>
        <v>#DIV/0!</v>
      </c>
      <c r="N98" s="441">
        <f>('January Budget'!N100+'February Budget'!N100+'March Budget'!N100+'April Budget'!N100+'May Budget'!N100+'June Budget'!N100+'July Budget'!N100+'August Budget'!N100+'September Budget'!N100+'October Budget'!N100+'November Budget'!N100+'December Budget'!N100)</f>
        <v>0</v>
      </c>
      <c r="O98" s="446" t="e">
        <f t="shared" si="77"/>
        <v>#DIV/0!</v>
      </c>
      <c r="P98" s="441">
        <f>('January Budget'!P100+'February Budget'!P100+'March Budget'!P100+'April Budget'!P100+'May Budget'!P100+'June Budget'!P100+'July Budget'!P100+'August Budget'!P100+'September Budget'!P100+'October Budget'!P100+'November Budget'!P100+'December Budget'!P100)</f>
        <v>0</v>
      </c>
      <c r="Q98" s="446" t="e">
        <f t="shared" si="78"/>
        <v>#DIV/0!</v>
      </c>
      <c r="R98" s="441">
        <f>('January Budget'!R100+'February Budget'!R100+'March Budget'!R100+'April Budget'!R100+'May Budget'!R100+'June Budget'!R100+'July Budget'!R100+'August Budget'!R100+'September Budget'!R100+'October Budget'!R100+'November Budget'!R100+'December Budget'!R100)</f>
        <v>0</v>
      </c>
      <c r="S98" s="446" t="e">
        <f t="shared" si="79"/>
        <v>#DIV/0!</v>
      </c>
      <c r="T98" s="441">
        <f>('January Budget'!T100+'February Budget'!T100+'March Budget'!T100+'April Budget'!T100+'May Budget'!T100+'June Budget'!T100+'July Budget'!T100+'August Budget'!T100+'September Budget'!T100+'October Budget'!T100+'November Budget'!T100+'December Budget'!T100)</f>
        <v>0</v>
      </c>
      <c r="U98" s="446" t="e">
        <f t="shared" si="80"/>
        <v>#DIV/0!</v>
      </c>
      <c r="V98" s="441">
        <f>('January Budget'!V100+'February Budget'!V100+'March Budget'!V100+'April Budget'!V100+'May Budget'!V100+'June Budget'!V100+'July Budget'!V100+'August Budget'!V100+'September Budget'!V100+'October Budget'!V100+'November Budget'!V100+'December Budget'!V100)</f>
        <v>0</v>
      </c>
      <c r="W98" s="446" t="e">
        <f t="shared" si="81"/>
        <v>#DIV/0!</v>
      </c>
      <c r="X98" s="441">
        <f>('January Budget'!X100+'February Budget'!X100+'March Budget'!X100+'April Budget'!X100+'May Budget'!X100+'June Budget'!X100+'July Budget'!X100+'August Budget'!X100+'September Budget'!X100+'October Budget'!X100+'November Budget'!X100+'December Budget'!X100)</f>
        <v>0</v>
      </c>
      <c r="Y98" s="446" t="e">
        <f t="shared" si="82"/>
        <v>#DIV/0!</v>
      </c>
      <c r="Z98" s="441">
        <f>('January Budget'!Z100+'February Budget'!Z100+'March Budget'!Z100+'April Budget'!Z100+'May Budget'!Z100+'June Budget'!Z100+'July Budget'!Z100+'August Budget'!Z100+'September Budget'!Z100+'October Budget'!Z100+'November Budget'!Z100+'December Budget'!Z100)</f>
        <v>0</v>
      </c>
      <c r="AA98" s="446" t="e">
        <f t="shared" si="83"/>
        <v>#DIV/0!</v>
      </c>
      <c r="AB98" s="441">
        <f>('January Budget'!AB100+'February Budget'!AB100+'March Budget'!AB100+'April Budget'!AB100+'May Budget'!AB100+'June Budget'!AB100+'July Budget'!AB100+'August Budget'!AB100+'September Budget'!AB100+'October Budget'!AB100+'November Budget'!AB100+'December Budget'!AB100)</f>
        <v>0</v>
      </c>
      <c r="AC98" s="446" t="e">
        <f t="shared" si="84"/>
        <v>#DIV/0!</v>
      </c>
      <c r="AD98" s="441">
        <f>('January Budget'!AD100+'February Budget'!AD100+'March Budget'!AD100+'April Budget'!AD100+'May Budget'!AD100+'June Budget'!AD100+'July Budget'!AD100+'August Budget'!AD100+'September Budget'!AD100+'October Budget'!AD100+'November Budget'!AD100+'December Budget'!AD100)</f>
        <v>0</v>
      </c>
      <c r="AE98" s="448" t="e">
        <f t="shared" si="85"/>
        <v>#DIV/0!</v>
      </c>
    </row>
    <row r="99" spans="2:31">
      <c r="B99" s="307" t="s">
        <v>382</v>
      </c>
      <c r="C99" s="371" t="s">
        <v>310</v>
      </c>
      <c r="D99" s="443">
        <f t="shared" si="72"/>
        <v>0</v>
      </c>
      <c r="E99" s="444" t="e">
        <f t="shared" si="73"/>
        <v>#DIV/0!</v>
      </c>
      <c r="F99" s="441">
        <f>('January Budget'!F101+'February Budget'!F101+'March Budget'!F101+'April Budget'!F101+'May Budget'!F101+'June Budget'!F101+'July Budget'!F101+'August Budget'!F101+'September Budget'!F101+'October Budget'!F101+'November Budget'!F101+'December Budget'!F101)</f>
        <v>0</v>
      </c>
      <c r="G99" s="446" t="e">
        <f t="shared" si="74"/>
        <v>#DIV/0!</v>
      </c>
      <c r="H99" s="441">
        <f>('January Budget'!H101+'February Budget'!H101+'March Budget'!H101+'April Budget'!H101+'May Budget'!H101+'June Budget'!H101+'July Budget'!H101+'August Budget'!H101+'September Budget'!H101+'October Budget'!H101+'November Budget'!H101+'December Budget'!H101)</f>
        <v>0</v>
      </c>
      <c r="I99" s="446" t="e">
        <f t="shared" si="74"/>
        <v>#DIV/0!</v>
      </c>
      <c r="J99" s="441">
        <f>('January Budget'!J101+'February Budget'!J101+'March Budget'!J101+'April Budget'!J101+'May Budget'!J101+'June Budget'!J101+'July Budget'!J101+'August Budget'!J101+'September Budget'!J101+'October Budget'!J101+'November Budget'!J101+'December Budget'!J101)</f>
        <v>0</v>
      </c>
      <c r="K99" s="446" t="e">
        <f t="shared" si="75"/>
        <v>#DIV/0!</v>
      </c>
      <c r="L99" s="441">
        <f>('January Budget'!L101+'February Budget'!L101+'March Budget'!L101+'April Budget'!L101+'May Budget'!L101+'June Budget'!L101+'July Budget'!L101+'August Budget'!L101+'September Budget'!L101+'October Budget'!L101+'November Budget'!L101+'December Budget'!L101)</f>
        <v>0</v>
      </c>
      <c r="M99" s="446" t="e">
        <f t="shared" si="76"/>
        <v>#DIV/0!</v>
      </c>
      <c r="N99" s="441">
        <f>('January Budget'!N101+'February Budget'!N101+'March Budget'!N101+'April Budget'!N101+'May Budget'!N101+'June Budget'!N101+'July Budget'!N101+'August Budget'!N101+'September Budget'!N101+'October Budget'!N101+'November Budget'!N101+'December Budget'!N101)</f>
        <v>0</v>
      </c>
      <c r="O99" s="446" t="e">
        <f t="shared" si="77"/>
        <v>#DIV/0!</v>
      </c>
      <c r="P99" s="441">
        <f>('January Budget'!P101+'February Budget'!P101+'March Budget'!P101+'April Budget'!P101+'May Budget'!P101+'June Budget'!P101+'July Budget'!P101+'August Budget'!P101+'September Budget'!P101+'October Budget'!P101+'November Budget'!P101+'December Budget'!P101)</f>
        <v>0</v>
      </c>
      <c r="Q99" s="446" t="e">
        <f t="shared" si="78"/>
        <v>#DIV/0!</v>
      </c>
      <c r="R99" s="441">
        <f>('January Budget'!R101+'February Budget'!R101+'March Budget'!R101+'April Budget'!R101+'May Budget'!R101+'June Budget'!R101+'July Budget'!R101+'August Budget'!R101+'September Budget'!R101+'October Budget'!R101+'November Budget'!R101+'December Budget'!R101)</f>
        <v>0</v>
      </c>
      <c r="S99" s="446" t="e">
        <f t="shared" si="79"/>
        <v>#DIV/0!</v>
      </c>
      <c r="T99" s="441">
        <f>('January Budget'!T101+'February Budget'!T101+'March Budget'!T101+'April Budget'!T101+'May Budget'!T101+'June Budget'!T101+'July Budget'!T101+'August Budget'!T101+'September Budget'!T101+'October Budget'!T101+'November Budget'!T101+'December Budget'!T101)</f>
        <v>0</v>
      </c>
      <c r="U99" s="446" t="e">
        <f t="shared" si="80"/>
        <v>#DIV/0!</v>
      </c>
      <c r="V99" s="441">
        <f>('January Budget'!V101+'February Budget'!V101+'March Budget'!V101+'April Budget'!V101+'May Budget'!V101+'June Budget'!V101+'July Budget'!V101+'August Budget'!V101+'September Budget'!V101+'October Budget'!V101+'November Budget'!V101+'December Budget'!V101)</f>
        <v>0</v>
      </c>
      <c r="W99" s="446" t="e">
        <f t="shared" si="81"/>
        <v>#DIV/0!</v>
      </c>
      <c r="X99" s="441">
        <f>('January Budget'!X101+'February Budget'!X101+'March Budget'!X101+'April Budget'!X101+'May Budget'!X101+'June Budget'!X101+'July Budget'!X101+'August Budget'!X101+'September Budget'!X101+'October Budget'!X101+'November Budget'!X101+'December Budget'!X101)</f>
        <v>0</v>
      </c>
      <c r="Y99" s="446" t="e">
        <f t="shared" si="82"/>
        <v>#DIV/0!</v>
      </c>
      <c r="Z99" s="441">
        <f>('January Budget'!Z101+'February Budget'!Z101+'March Budget'!Z101+'April Budget'!Z101+'May Budget'!Z101+'June Budget'!Z101+'July Budget'!Z101+'August Budget'!Z101+'September Budget'!Z101+'October Budget'!Z101+'November Budget'!Z101+'December Budget'!Z101)</f>
        <v>0</v>
      </c>
      <c r="AA99" s="446" t="e">
        <f t="shared" si="83"/>
        <v>#DIV/0!</v>
      </c>
      <c r="AB99" s="441">
        <f>('January Budget'!AB101+'February Budget'!AB101+'March Budget'!AB101+'April Budget'!AB101+'May Budget'!AB101+'June Budget'!AB101+'July Budget'!AB101+'August Budget'!AB101+'September Budget'!AB101+'October Budget'!AB101+'November Budget'!AB101+'December Budget'!AB101)</f>
        <v>0</v>
      </c>
      <c r="AC99" s="446" t="e">
        <f t="shared" si="84"/>
        <v>#DIV/0!</v>
      </c>
      <c r="AD99" s="441">
        <f>('January Budget'!AD101+'February Budget'!AD101+'March Budget'!AD101+'April Budget'!AD101+'May Budget'!AD101+'June Budget'!AD101+'July Budget'!AD101+'August Budget'!AD101+'September Budget'!AD101+'October Budget'!AD101+'November Budget'!AD101+'December Budget'!AD101)</f>
        <v>0</v>
      </c>
      <c r="AE99" s="448" t="e">
        <f t="shared" si="85"/>
        <v>#DIV/0!</v>
      </c>
    </row>
    <row r="100" spans="2:31">
      <c r="B100" s="307" t="s">
        <v>382</v>
      </c>
      <c r="C100" s="371" t="s">
        <v>311</v>
      </c>
      <c r="D100" s="443">
        <f t="shared" si="72"/>
        <v>0</v>
      </c>
      <c r="E100" s="444" t="e">
        <f t="shared" si="73"/>
        <v>#DIV/0!</v>
      </c>
      <c r="F100" s="441">
        <f>('January Budget'!F102+'February Budget'!F102+'March Budget'!F102+'April Budget'!F102+'May Budget'!F102+'June Budget'!F102+'July Budget'!F102+'August Budget'!F102+'September Budget'!F102+'October Budget'!F102+'November Budget'!F102+'December Budget'!F102)</f>
        <v>0</v>
      </c>
      <c r="G100" s="446" t="e">
        <f t="shared" si="74"/>
        <v>#DIV/0!</v>
      </c>
      <c r="H100" s="441">
        <f>('January Budget'!H102+'February Budget'!H102+'March Budget'!H102+'April Budget'!H102+'May Budget'!H102+'June Budget'!H102+'July Budget'!H102+'August Budget'!H102+'September Budget'!H102+'October Budget'!H102+'November Budget'!H102+'December Budget'!H102)</f>
        <v>0</v>
      </c>
      <c r="I100" s="446" t="e">
        <f t="shared" si="74"/>
        <v>#DIV/0!</v>
      </c>
      <c r="J100" s="441">
        <f>('January Budget'!J102+'February Budget'!J102+'March Budget'!J102+'April Budget'!J102+'May Budget'!J102+'June Budget'!J102+'July Budget'!J102+'August Budget'!J102+'September Budget'!J102+'October Budget'!J102+'November Budget'!J102+'December Budget'!J102)</f>
        <v>0</v>
      </c>
      <c r="K100" s="446" t="e">
        <f t="shared" si="75"/>
        <v>#DIV/0!</v>
      </c>
      <c r="L100" s="441">
        <f>('January Budget'!L102+'February Budget'!L102+'March Budget'!L102+'April Budget'!L102+'May Budget'!L102+'June Budget'!L102+'July Budget'!L102+'August Budget'!L102+'September Budget'!L102+'October Budget'!L102+'November Budget'!L102+'December Budget'!L102)</f>
        <v>0</v>
      </c>
      <c r="M100" s="446" t="e">
        <f t="shared" si="76"/>
        <v>#DIV/0!</v>
      </c>
      <c r="N100" s="441">
        <f>('January Budget'!N102+'February Budget'!N102+'March Budget'!N102+'April Budget'!N102+'May Budget'!N102+'June Budget'!N102+'July Budget'!N102+'August Budget'!N102+'September Budget'!N102+'October Budget'!N102+'November Budget'!N102+'December Budget'!N102)</f>
        <v>0</v>
      </c>
      <c r="O100" s="446" t="e">
        <f t="shared" si="77"/>
        <v>#DIV/0!</v>
      </c>
      <c r="P100" s="441">
        <f>('January Budget'!P102+'February Budget'!P102+'March Budget'!P102+'April Budget'!P102+'May Budget'!P102+'June Budget'!P102+'July Budget'!P102+'August Budget'!P102+'September Budget'!P102+'October Budget'!P102+'November Budget'!P102+'December Budget'!P102)</f>
        <v>0</v>
      </c>
      <c r="Q100" s="446" t="e">
        <f t="shared" si="78"/>
        <v>#DIV/0!</v>
      </c>
      <c r="R100" s="441">
        <f>('January Budget'!R102+'February Budget'!R102+'March Budget'!R102+'April Budget'!R102+'May Budget'!R102+'June Budget'!R102+'July Budget'!R102+'August Budget'!R102+'September Budget'!R102+'October Budget'!R102+'November Budget'!R102+'December Budget'!R102)</f>
        <v>0</v>
      </c>
      <c r="S100" s="446" t="e">
        <f t="shared" si="79"/>
        <v>#DIV/0!</v>
      </c>
      <c r="T100" s="441">
        <f>('January Budget'!T102+'February Budget'!T102+'March Budget'!T102+'April Budget'!T102+'May Budget'!T102+'June Budget'!T102+'July Budget'!T102+'August Budget'!T102+'September Budget'!T102+'October Budget'!T102+'November Budget'!T102+'December Budget'!T102)</f>
        <v>0</v>
      </c>
      <c r="U100" s="446" t="e">
        <f t="shared" si="80"/>
        <v>#DIV/0!</v>
      </c>
      <c r="V100" s="441">
        <f>('January Budget'!V102+'February Budget'!V102+'March Budget'!V102+'April Budget'!V102+'May Budget'!V102+'June Budget'!V102+'July Budget'!V102+'August Budget'!V102+'September Budget'!V102+'October Budget'!V102+'November Budget'!V102+'December Budget'!V102)</f>
        <v>0</v>
      </c>
      <c r="W100" s="446" t="e">
        <f t="shared" si="81"/>
        <v>#DIV/0!</v>
      </c>
      <c r="X100" s="441">
        <f>('January Budget'!X102+'February Budget'!X102+'March Budget'!X102+'April Budget'!X102+'May Budget'!X102+'June Budget'!X102+'July Budget'!X102+'August Budget'!X102+'September Budget'!X102+'October Budget'!X102+'November Budget'!X102+'December Budget'!X102)</f>
        <v>0</v>
      </c>
      <c r="Y100" s="446" t="e">
        <f t="shared" si="82"/>
        <v>#DIV/0!</v>
      </c>
      <c r="Z100" s="441">
        <f>('January Budget'!Z102+'February Budget'!Z102+'March Budget'!Z102+'April Budget'!Z102+'May Budget'!Z102+'June Budget'!Z102+'July Budget'!Z102+'August Budget'!Z102+'September Budget'!Z102+'October Budget'!Z102+'November Budget'!Z102+'December Budget'!Z102)</f>
        <v>0</v>
      </c>
      <c r="AA100" s="446" t="e">
        <f t="shared" si="83"/>
        <v>#DIV/0!</v>
      </c>
      <c r="AB100" s="441">
        <f>('January Budget'!AB102+'February Budget'!AB102+'March Budget'!AB102+'April Budget'!AB102+'May Budget'!AB102+'June Budget'!AB102+'July Budget'!AB102+'August Budget'!AB102+'September Budget'!AB102+'October Budget'!AB102+'November Budget'!AB102+'December Budget'!AB102)</f>
        <v>0</v>
      </c>
      <c r="AC100" s="446" t="e">
        <f t="shared" si="84"/>
        <v>#DIV/0!</v>
      </c>
      <c r="AD100" s="441">
        <f>('January Budget'!AD102+'February Budget'!AD102+'March Budget'!AD102+'April Budget'!AD102+'May Budget'!AD102+'June Budget'!AD102+'July Budget'!AD102+'August Budget'!AD102+'September Budget'!AD102+'October Budget'!AD102+'November Budget'!AD102+'December Budget'!AD102)</f>
        <v>0</v>
      </c>
      <c r="AE100" s="448" t="e">
        <f t="shared" si="85"/>
        <v>#DIV/0!</v>
      </c>
    </row>
    <row r="101" spans="2:31">
      <c r="B101" s="307" t="s">
        <v>382</v>
      </c>
      <c r="C101" s="371" t="s">
        <v>312</v>
      </c>
      <c r="D101" s="443">
        <f t="shared" si="72"/>
        <v>0</v>
      </c>
      <c r="E101" s="444" t="e">
        <f t="shared" si="73"/>
        <v>#DIV/0!</v>
      </c>
      <c r="F101" s="441">
        <f>('January Budget'!F103+'February Budget'!F103+'March Budget'!F103+'April Budget'!F103+'May Budget'!F103+'June Budget'!F103+'July Budget'!F103+'August Budget'!F103+'September Budget'!F103+'October Budget'!F103+'November Budget'!F103+'December Budget'!F103)</f>
        <v>0</v>
      </c>
      <c r="G101" s="446" t="e">
        <f t="shared" si="74"/>
        <v>#DIV/0!</v>
      </c>
      <c r="H101" s="441">
        <f>('January Budget'!H103+'February Budget'!H103+'March Budget'!H103+'April Budget'!H103+'May Budget'!H103+'June Budget'!H103+'July Budget'!H103+'August Budget'!H103+'September Budget'!H103+'October Budget'!H103+'November Budget'!H103+'December Budget'!H103)</f>
        <v>0</v>
      </c>
      <c r="I101" s="446" t="e">
        <f t="shared" si="74"/>
        <v>#DIV/0!</v>
      </c>
      <c r="J101" s="441">
        <f>('January Budget'!J103+'February Budget'!J103+'March Budget'!J103+'April Budget'!J103+'May Budget'!J103+'June Budget'!J103+'July Budget'!J103+'August Budget'!J103+'September Budget'!J103+'October Budget'!J103+'November Budget'!J103+'December Budget'!J103)</f>
        <v>0</v>
      </c>
      <c r="K101" s="446" t="e">
        <f t="shared" si="75"/>
        <v>#DIV/0!</v>
      </c>
      <c r="L101" s="441">
        <f>('January Budget'!L103+'February Budget'!L103+'March Budget'!L103+'April Budget'!L103+'May Budget'!L103+'June Budget'!L103+'July Budget'!L103+'August Budget'!L103+'September Budget'!L103+'October Budget'!L103+'November Budget'!L103+'December Budget'!L103)</f>
        <v>0</v>
      </c>
      <c r="M101" s="446" t="e">
        <f t="shared" si="76"/>
        <v>#DIV/0!</v>
      </c>
      <c r="N101" s="441">
        <f>('January Budget'!N103+'February Budget'!N103+'March Budget'!N103+'April Budget'!N103+'May Budget'!N103+'June Budget'!N103+'July Budget'!N103+'August Budget'!N103+'September Budget'!N103+'October Budget'!N103+'November Budget'!N103+'December Budget'!N103)</f>
        <v>0</v>
      </c>
      <c r="O101" s="446" t="e">
        <f t="shared" si="77"/>
        <v>#DIV/0!</v>
      </c>
      <c r="P101" s="441">
        <f>('January Budget'!P103+'February Budget'!P103+'March Budget'!P103+'April Budget'!P103+'May Budget'!P103+'June Budget'!P103+'July Budget'!P103+'August Budget'!P103+'September Budget'!P103+'October Budget'!P103+'November Budget'!P103+'December Budget'!P103)</f>
        <v>0</v>
      </c>
      <c r="Q101" s="446" t="e">
        <f t="shared" si="78"/>
        <v>#DIV/0!</v>
      </c>
      <c r="R101" s="441">
        <f>('January Budget'!R103+'February Budget'!R103+'March Budget'!R103+'April Budget'!R103+'May Budget'!R103+'June Budget'!R103+'July Budget'!R103+'August Budget'!R103+'September Budget'!R103+'October Budget'!R103+'November Budget'!R103+'December Budget'!R103)</f>
        <v>0</v>
      </c>
      <c r="S101" s="446" t="e">
        <f t="shared" si="79"/>
        <v>#DIV/0!</v>
      </c>
      <c r="T101" s="441">
        <f>('January Budget'!T103+'February Budget'!T103+'March Budget'!T103+'April Budget'!T103+'May Budget'!T103+'June Budget'!T103+'July Budget'!T103+'August Budget'!T103+'September Budget'!T103+'October Budget'!T103+'November Budget'!T103+'December Budget'!T103)</f>
        <v>0</v>
      </c>
      <c r="U101" s="446" t="e">
        <f t="shared" si="80"/>
        <v>#DIV/0!</v>
      </c>
      <c r="V101" s="441">
        <f>('January Budget'!V103+'February Budget'!V103+'March Budget'!V103+'April Budget'!V103+'May Budget'!V103+'June Budget'!V103+'July Budget'!V103+'August Budget'!V103+'September Budget'!V103+'October Budget'!V103+'November Budget'!V103+'December Budget'!V103)</f>
        <v>0</v>
      </c>
      <c r="W101" s="446" t="e">
        <f t="shared" si="81"/>
        <v>#DIV/0!</v>
      </c>
      <c r="X101" s="441">
        <f>('January Budget'!X103+'February Budget'!X103+'March Budget'!X103+'April Budget'!X103+'May Budget'!X103+'June Budget'!X103+'July Budget'!X103+'August Budget'!X103+'September Budget'!X103+'October Budget'!X103+'November Budget'!X103+'December Budget'!X103)</f>
        <v>0</v>
      </c>
      <c r="Y101" s="446" t="e">
        <f t="shared" si="82"/>
        <v>#DIV/0!</v>
      </c>
      <c r="Z101" s="441">
        <f>('January Budget'!Z103+'February Budget'!Z103+'March Budget'!Z103+'April Budget'!Z103+'May Budget'!Z103+'June Budget'!Z103+'July Budget'!Z103+'August Budget'!Z103+'September Budget'!Z103+'October Budget'!Z103+'November Budget'!Z103+'December Budget'!Z103)</f>
        <v>0</v>
      </c>
      <c r="AA101" s="446" t="e">
        <f t="shared" si="83"/>
        <v>#DIV/0!</v>
      </c>
      <c r="AB101" s="441">
        <f>('January Budget'!AB103+'February Budget'!AB103+'March Budget'!AB103+'April Budget'!AB103+'May Budget'!AB103+'June Budget'!AB103+'July Budget'!AB103+'August Budget'!AB103+'September Budget'!AB103+'October Budget'!AB103+'November Budget'!AB103+'December Budget'!AB103)</f>
        <v>0</v>
      </c>
      <c r="AC101" s="446" t="e">
        <f t="shared" si="84"/>
        <v>#DIV/0!</v>
      </c>
      <c r="AD101" s="441">
        <f>('January Budget'!AD103+'February Budget'!AD103+'March Budget'!AD103+'April Budget'!AD103+'May Budget'!AD103+'June Budget'!AD103+'July Budget'!AD103+'August Budget'!AD103+'September Budget'!AD103+'October Budget'!AD103+'November Budget'!AD103+'December Budget'!AD103)</f>
        <v>0</v>
      </c>
      <c r="AE101" s="448" t="e">
        <f t="shared" si="85"/>
        <v>#DIV/0!</v>
      </c>
    </row>
    <row r="102" spans="2:31">
      <c r="B102" s="307" t="s">
        <v>381</v>
      </c>
      <c r="C102" s="371" t="s">
        <v>313</v>
      </c>
      <c r="D102" s="443">
        <f t="shared" si="72"/>
        <v>0</v>
      </c>
      <c r="E102" s="444" t="e">
        <f t="shared" si="73"/>
        <v>#DIV/0!</v>
      </c>
      <c r="F102" s="441">
        <f>('January Budget'!F104+'February Budget'!F104+'March Budget'!F104+'April Budget'!F104+'May Budget'!F104+'June Budget'!F104+'July Budget'!F104+'August Budget'!F104+'September Budget'!F104+'October Budget'!F104+'November Budget'!F104+'December Budget'!F104)</f>
        <v>0</v>
      </c>
      <c r="G102" s="446" t="e">
        <f t="shared" si="74"/>
        <v>#DIV/0!</v>
      </c>
      <c r="H102" s="441">
        <f>('January Budget'!H104+'February Budget'!H104+'March Budget'!H104+'April Budget'!H104+'May Budget'!H104+'June Budget'!H104+'July Budget'!H104+'August Budget'!H104+'September Budget'!H104+'October Budget'!H104+'November Budget'!H104+'December Budget'!H104)</f>
        <v>0</v>
      </c>
      <c r="I102" s="446" t="e">
        <f t="shared" si="74"/>
        <v>#DIV/0!</v>
      </c>
      <c r="J102" s="441">
        <f>('January Budget'!J104+'February Budget'!J104+'March Budget'!J104+'April Budget'!J104+'May Budget'!J104+'June Budget'!J104+'July Budget'!J104+'August Budget'!J104+'September Budget'!J104+'October Budget'!J104+'November Budget'!J104+'December Budget'!J104)</f>
        <v>0</v>
      </c>
      <c r="K102" s="446" t="e">
        <f t="shared" si="75"/>
        <v>#DIV/0!</v>
      </c>
      <c r="L102" s="441">
        <f>('January Budget'!L104+'February Budget'!L104+'March Budget'!L104+'April Budget'!L104+'May Budget'!L104+'June Budget'!L104+'July Budget'!L104+'August Budget'!L104+'September Budget'!L104+'October Budget'!L104+'November Budget'!L104+'December Budget'!L104)</f>
        <v>0</v>
      </c>
      <c r="M102" s="446" t="e">
        <f t="shared" si="76"/>
        <v>#DIV/0!</v>
      </c>
      <c r="N102" s="441">
        <f>('January Budget'!N104+'February Budget'!N104+'March Budget'!N104+'April Budget'!N104+'May Budget'!N104+'June Budget'!N104+'July Budget'!N104+'August Budget'!N104+'September Budget'!N104+'October Budget'!N104+'November Budget'!N104+'December Budget'!N104)</f>
        <v>0</v>
      </c>
      <c r="O102" s="446" t="e">
        <f t="shared" si="77"/>
        <v>#DIV/0!</v>
      </c>
      <c r="P102" s="441">
        <f>('January Budget'!P104+'February Budget'!P104+'March Budget'!P104+'April Budget'!P104+'May Budget'!P104+'June Budget'!P104+'July Budget'!P104+'August Budget'!P104+'September Budget'!P104+'October Budget'!P104+'November Budget'!P104+'December Budget'!P104)</f>
        <v>0</v>
      </c>
      <c r="Q102" s="446" t="e">
        <f t="shared" si="78"/>
        <v>#DIV/0!</v>
      </c>
      <c r="R102" s="441">
        <f>('January Budget'!R104+'February Budget'!R104+'March Budget'!R104+'April Budget'!R104+'May Budget'!R104+'June Budget'!R104+'July Budget'!R104+'August Budget'!R104+'September Budget'!R104+'October Budget'!R104+'November Budget'!R104+'December Budget'!R104)</f>
        <v>0</v>
      </c>
      <c r="S102" s="446" t="e">
        <f t="shared" si="79"/>
        <v>#DIV/0!</v>
      </c>
      <c r="T102" s="441">
        <f>('January Budget'!T104+'February Budget'!T104+'March Budget'!T104+'April Budget'!T104+'May Budget'!T104+'June Budget'!T104+'July Budget'!T104+'August Budget'!T104+'September Budget'!T104+'October Budget'!T104+'November Budget'!T104+'December Budget'!T104)</f>
        <v>0</v>
      </c>
      <c r="U102" s="446" t="e">
        <f t="shared" si="80"/>
        <v>#DIV/0!</v>
      </c>
      <c r="V102" s="441">
        <f>('January Budget'!V104+'February Budget'!V104+'March Budget'!V104+'April Budget'!V104+'May Budget'!V104+'June Budget'!V104+'July Budget'!V104+'August Budget'!V104+'September Budget'!V104+'October Budget'!V104+'November Budget'!V104+'December Budget'!V104)</f>
        <v>0</v>
      </c>
      <c r="W102" s="446" t="e">
        <f t="shared" si="81"/>
        <v>#DIV/0!</v>
      </c>
      <c r="X102" s="441">
        <f>('January Budget'!X104+'February Budget'!X104+'March Budget'!X104+'April Budget'!X104+'May Budget'!X104+'June Budget'!X104+'July Budget'!X104+'August Budget'!X104+'September Budget'!X104+'October Budget'!X104+'November Budget'!X104+'December Budget'!X104)</f>
        <v>0</v>
      </c>
      <c r="Y102" s="446" t="e">
        <f t="shared" si="82"/>
        <v>#DIV/0!</v>
      </c>
      <c r="Z102" s="441">
        <f>('January Budget'!Z104+'February Budget'!Z104+'March Budget'!Z104+'April Budget'!Z104+'May Budget'!Z104+'June Budget'!Z104+'July Budget'!Z104+'August Budget'!Z104+'September Budget'!Z104+'October Budget'!Z104+'November Budget'!Z104+'December Budget'!Z104)</f>
        <v>0</v>
      </c>
      <c r="AA102" s="446" t="e">
        <f t="shared" si="83"/>
        <v>#DIV/0!</v>
      </c>
      <c r="AB102" s="441">
        <f>('January Budget'!AB104+'February Budget'!AB104+'March Budget'!AB104+'April Budget'!AB104+'May Budget'!AB104+'June Budget'!AB104+'July Budget'!AB104+'August Budget'!AB104+'September Budget'!AB104+'October Budget'!AB104+'November Budget'!AB104+'December Budget'!AB104)</f>
        <v>0</v>
      </c>
      <c r="AC102" s="446" t="e">
        <f t="shared" si="84"/>
        <v>#DIV/0!</v>
      </c>
      <c r="AD102" s="441">
        <f>('January Budget'!AD104+'February Budget'!AD104+'March Budget'!AD104+'April Budget'!AD104+'May Budget'!AD104+'June Budget'!AD104+'July Budget'!AD104+'August Budget'!AD104+'September Budget'!AD104+'October Budget'!AD104+'November Budget'!AD104+'December Budget'!AD104)</f>
        <v>0</v>
      </c>
      <c r="AE102" s="448" t="e">
        <f t="shared" si="85"/>
        <v>#DIV/0!</v>
      </c>
    </row>
    <row r="103" spans="2:31">
      <c r="B103" s="307" t="s">
        <v>381</v>
      </c>
      <c r="C103" s="371" t="s">
        <v>314</v>
      </c>
      <c r="D103" s="443">
        <f t="shared" si="72"/>
        <v>0</v>
      </c>
      <c r="E103" s="444" t="e">
        <f t="shared" si="73"/>
        <v>#DIV/0!</v>
      </c>
      <c r="F103" s="441">
        <f>('January Budget'!F105+'February Budget'!F105+'March Budget'!F105+'April Budget'!F105+'May Budget'!F105+'June Budget'!F105+'July Budget'!F105+'August Budget'!F105+'September Budget'!F105+'October Budget'!F105+'November Budget'!F105+'December Budget'!F105)</f>
        <v>0</v>
      </c>
      <c r="G103" s="446" t="e">
        <f t="shared" ref="G103:I110" si="86">+F103/F$5</f>
        <v>#DIV/0!</v>
      </c>
      <c r="H103" s="441">
        <f>('January Budget'!H105+'February Budget'!H105+'March Budget'!H105+'April Budget'!H105+'May Budget'!H105+'June Budget'!H105+'July Budget'!H105+'August Budget'!H105+'September Budget'!H105+'October Budget'!H105+'November Budget'!H105+'December Budget'!H105)</f>
        <v>0</v>
      </c>
      <c r="I103" s="446" t="e">
        <f t="shared" si="86"/>
        <v>#DIV/0!</v>
      </c>
      <c r="J103" s="441">
        <f>('January Budget'!J105+'February Budget'!J105+'March Budget'!J105+'April Budget'!J105+'May Budget'!J105+'June Budget'!J105+'July Budget'!J105+'August Budget'!J105+'September Budget'!J105+'October Budget'!J105+'November Budget'!J105+'December Budget'!J105)</f>
        <v>0</v>
      </c>
      <c r="K103" s="446" t="e">
        <f t="shared" si="75"/>
        <v>#DIV/0!</v>
      </c>
      <c r="L103" s="441">
        <f>('January Budget'!L105+'February Budget'!L105+'March Budget'!L105+'April Budget'!L105+'May Budget'!L105+'June Budget'!L105+'July Budget'!L105+'August Budget'!L105+'September Budget'!L105+'October Budget'!L105+'November Budget'!L105+'December Budget'!L105)</f>
        <v>0</v>
      </c>
      <c r="M103" s="446" t="e">
        <f t="shared" si="76"/>
        <v>#DIV/0!</v>
      </c>
      <c r="N103" s="441">
        <f>('January Budget'!N105+'February Budget'!N105+'March Budget'!N105+'April Budget'!N105+'May Budget'!N105+'June Budget'!N105+'July Budget'!N105+'August Budget'!N105+'September Budget'!N105+'October Budget'!N105+'November Budget'!N105+'December Budget'!N105)</f>
        <v>0</v>
      </c>
      <c r="O103" s="446" t="e">
        <f t="shared" si="77"/>
        <v>#DIV/0!</v>
      </c>
      <c r="P103" s="441">
        <f>('January Budget'!P105+'February Budget'!P105+'March Budget'!P105+'April Budget'!P105+'May Budget'!P105+'June Budget'!P105+'July Budget'!P105+'August Budget'!P105+'September Budget'!P105+'October Budget'!P105+'November Budget'!P105+'December Budget'!P105)</f>
        <v>0</v>
      </c>
      <c r="Q103" s="446" t="e">
        <f t="shared" si="78"/>
        <v>#DIV/0!</v>
      </c>
      <c r="R103" s="441">
        <f>('January Budget'!R105+'February Budget'!R105+'March Budget'!R105+'April Budget'!R105+'May Budget'!R105+'June Budget'!R105+'July Budget'!R105+'August Budget'!R105+'September Budget'!R105+'October Budget'!R105+'November Budget'!R105+'December Budget'!R105)</f>
        <v>0</v>
      </c>
      <c r="S103" s="446" t="e">
        <f t="shared" si="79"/>
        <v>#DIV/0!</v>
      </c>
      <c r="T103" s="441">
        <f>('January Budget'!T105+'February Budget'!T105+'March Budget'!T105+'April Budget'!T105+'May Budget'!T105+'June Budget'!T105+'July Budget'!T105+'August Budget'!T105+'September Budget'!T105+'October Budget'!T105+'November Budget'!T105+'December Budget'!T105)</f>
        <v>0</v>
      </c>
      <c r="U103" s="446" t="e">
        <f t="shared" si="80"/>
        <v>#DIV/0!</v>
      </c>
      <c r="V103" s="441">
        <f>('January Budget'!V105+'February Budget'!V105+'March Budget'!V105+'April Budget'!V105+'May Budget'!V105+'June Budget'!V105+'July Budget'!V105+'August Budget'!V105+'September Budget'!V105+'October Budget'!V105+'November Budget'!V105+'December Budget'!V105)</f>
        <v>0</v>
      </c>
      <c r="W103" s="446" t="e">
        <f t="shared" si="81"/>
        <v>#DIV/0!</v>
      </c>
      <c r="X103" s="441">
        <f>('January Budget'!X105+'February Budget'!X105+'March Budget'!X105+'April Budget'!X105+'May Budget'!X105+'June Budget'!X105+'July Budget'!X105+'August Budget'!X105+'September Budget'!X105+'October Budget'!X105+'November Budget'!X105+'December Budget'!X105)</f>
        <v>0</v>
      </c>
      <c r="Y103" s="446" t="e">
        <f t="shared" si="82"/>
        <v>#DIV/0!</v>
      </c>
      <c r="Z103" s="441">
        <f>('January Budget'!Z105+'February Budget'!Z105+'March Budget'!Z105+'April Budget'!Z105+'May Budget'!Z105+'June Budget'!Z105+'July Budget'!Z105+'August Budget'!Z105+'September Budget'!Z105+'October Budget'!Z105+'November Budget'!Z105+'December Budget'!Z105)</f>
        <v>0</v>
      </c>
      <c r="AA103" s="446" t="e">
        <f t="shared" si="83"/>
        <v>#DIV/0!</v>
      </c>
      <c r="AB103" s="441">
        <f>('January Budget'!AB105+'February Budget'!AB105+'March Budget'!AB105+'April Budget'!AB105+'May Budget'!AB105+'June Budget'!AB105+'July Budget'!AB105+'August Budget'!AB105+'September Budget'!AB105+'October Budget'!AB105+'November Budget'!AB105+'December Budget'!AB105)</f>
        <v>0</v>
      </c>
      <c r="AC103" s="446" t="e">
        <f t="shared" si="84"/>
        <v>#DIV/0!</v>
      </c>
      <c r="AD103" s="441">
        <f>('January Budget'!AD105+'February Budget'!AD105+'March Budget'!AD105+'April Budget'!AD105+'May Budget'!AD105+'June Budget'!AD105+'July Budget'!AD105+'August Budget'!AD105+'September Budget'!AD105+'October Budget'!AD105+'November Budget'!AD105+'December Budget'!AD105)</f>
        <v>0</v>
      </c>
      <c r="AE103" s="448" t="e">
        <f t="shared" si="85"/>
        <v>#DIV/0!</v>
      </c>
    </row>
    <row r="104" spans="2:31">
      <c r="B104" s="307" t="s">
        <v>382</v>
      </c>
      <c r="C104" s="371" t="s">
        <v>315</v>
      </c>
      <c r="D104" s="443">
        <f t="shared" si="72"/>
        <v>0</v>
      </c>
      <c r="E104" s="444" t="e">
        <f t="shared" si="73"/>
        <v>#DIV/0!</v>
      </c>
      <c r="F104" s="441">
        <f>('January Budget'!F106+'February Budget'!F106+'March Budget'!F106+'April Budget'!F106+'May Budget'!F106+'June Budget'!F106+'July Budget'!F106+'August Budget'!F106+'September Budget'!F106+'October Budget'!F106+'November Budget'!F106+'December Budget'!F106)</f>
        <v>0</v>
      </c>
      <c r="G104" s="446" t="e">
        <f t="shared" si="86"/>
        <v>#DIV/0!</v>
      </c>
      <c r="H104" s="441">
        <f>('January Budget'!H106+'February Budget'!H106+'March Budget'!H106+'April Budget'!H106+'May Budget'!H106+'June Budget'!H106+'July Budget'!H106+'August Budget'!H106+'September Budget'!H106+'October Budget'!H106+'November Budget'!H106+'December Budget'!H106)</f>
        <v>0</v>
      </c>
      <c r="I104" s="446" t="e">
        <f t="shared" si="86"/>
        <v>#DIV/0!</v>
      </c>
      <c r="J104" s="441">
        <f>('January Budget'!J106+'February Budget'!J106+'March Budget'!J106+'April Budget'!J106+'May Budget'!J106+'June Budget'!J106+'July Budget'!J106+'August Budget'!J106+'September Budget'!J106+'October Budget'!J106+'November Budget'!J106+'December Budget'!J106)</f>
        <v>0</v>
      </c>
      <c r="K104" s="446" t="e">
        <f t="shared" si="75"/>
        <v>#DIV/0!</v>
      </c>
      <c r="L104" s="441">
        <f>('January Budget'!L106+'February Budget'!L106+'March Budget'!L106+'April Budget'!L106+'May Budget'!L106+'June Budget'!L106+'July Budget'!L106+'August Budget'!L106+'September Budget'!L106+'October Budget'!L106+'November Budget'!L106+'December Budget'!L106)</f>
        <v>0</v>
      </c>
      <c r="M104" s="446" t="e">
        <f t="shared" si="76"/>
        <v>#DIV/0!</v>
      </c>
      <c r="N104" s="441">
        <f>('January Budget'!N106+'February Budget'!N106+'March Budget'!N106+'April Budget'!N106+'May Budget'!N106+'June Budget'!N106+'July Budget'!N106+'August Budget'!N106+'September Budget'!N106+'October Budget'!N106+'November Budget'!N106+'December Budget'!N106)</f>
        <v>0</v>
      </c>
      <c r="O104" s="446" t="e">
        <f t="shared" si="77"/>
        <v>#DIV/0!</v>
      </c>
      <c r="P104" s="441">
        <f>('January Budget'!P106+'February Budget'!P106+'March Budget'!P106+'April Budget'!P106+'May Budget'!P106+'June Budget'!P106+'July Budget'!P106+'August Budget'!P106+'September Budget'!P106+'October Budget'!P106+'November Budget'!P106+'December Budget'!P106)</f>
        <v>0</v>
      </c>
      <c r="Q104" s="446" t="e">
        <f t="shared" si="78"/>
        <v>#DIV/0!</v>
      </c>
      <c r="R104" s="441">
        <f>('January Budget'!R106+'February Budget'!R106+'March Budget'!R106+'April Budget'!R106+'May Budget'!R106+'June Budget'!R106+'July Budget'!R106+'August Budget'!R106+'September Budget'!R106+'October Budget'!R106+'November Budget'!R106+'December Budget'!R106)</f>
        <v>0</v>
      </c>
      <c r="S104" s="446" t="e">
        <f t="shared" si="79"/>
        <v>#DIV/0!</v>
      </c>
      <c r="T104" s="441">
        <f>('January Budget'!T106+'February Budget'!T106+'March Budget'!T106+'April Budget'!T106+'May Budget'!T106+'June Budget'!T106+'July Budget'!T106+'August Budget'!T106+'September Budget'!T106+'October Budget'!T106+'November Budget'!T106+'December Budget'!T106)</f>
        <v>0</v>
      </c>
      <c r="U104" s="446" t="e">
        <f t="shared" si="80"/>
        <v>#DIV/0!</v>
      </c>
      <c r="V104" s="441">
        <f>('January Budget'!V106+'February Budget'!V106+'March Budget'!V106+'April Budget'!V106+'May Budget'!V106+'June Budget'!V106+'July Budget'!V106+'August Budget'!V106+'September Budget'!V106+'October Budget'!V106+'November Budget'!V106+'December Budget'!V106)</f>
        <v>0</v>
      </c>
      <c r="W104" s="446" t="e">
        <f t="shared" si="81"/>
        <v>#DIV/0!</v>
      </c>
      <c r="X104" s="441">
        <f>('January Budget'!X106+'February Budget'!X106+'March Budget'!X106+'April Budget'!X106+'May Budget'!X106+'June Budget'!X106+'July Budget'!X106+'August Budget'!X106+'September Budget'!X106+'October Budget'!X106+'November Budget'!X106+'December Budget'!X106)</f>
        <v>0</v>
      </c>
      <c r="Y104" s="446" t="e">
        <f t="shared" si="82"/>
        <v>#DIV/0!</v>
      </c>
      <c r="Z104" s="441">
        <f>('January Budget'!Z106+'February Budget'!Z106+'March Budget'!Z106+'April Budget'!Z106+'May Budget'!Z106+'June Budget'!Z106+'July Budget'!Z106+'August Budget'!Z106+'September Budget'!Z106+'October Budget'!Z106+'November Budget'!Z106+'December Budget'!Z106)</f>
        <v>0</v>
      </c>
      <c r="AA104" s="446" t="e">
        <f t="shared" si="83"/>
        <v>#DIV/0!</v>
      </c>
      <c r="AB104" s="441">
        <f>('January Budget'!AB106+'February Budget'!AB106+'March Budget'!AB106+'April Budget'!AB106+'May Budget'!AB106+'June Budget'!AB106+'July Budget'!AB106+'August Budget'!AB106+'September Budget'!AB106+'October Budget'!AB106+'November Budget'!AB106+'December Budget'!AB106)</f>
        <v>0</v>
      </c>
      <c r="AC104" s="446" t="e">
        <f t="shared" si="84"/>
        <v>#DIV/0!</v>
      </c>
      <c r="AD104" s="441">
        <f>('January Budget'!AD106+'February Budget'!AD106+'March Budget'!AD106+'April Budget'!AD106+'May Budget'!AD106+'June Budget'!AD106+'July Budget'!AD106+'August Budget'!AD106+'September Budget'!AD106+'October Budget'!AD106+'November Budget'!AD106+'December Budget'!AD106)</f>
        <v>0</v>
      </c>
      <c r="AE104" s="448" t="e">
        <f t="shared" si="85"/>
        <v>#DIV/0!</v>
      </c>
    </row>
    <row r="105" spans="2:31">
      <c r="B105" s="307" t="s">
        <v>382</v>
      </c>
      <c r="C105" s="371" t="s">
        <v>316</v>
      </c>
      <c r="D105" s="443">
        <f t="shared" si="72"/>
        <v>0</v>
      </c>
      <c r="E105" s="444" t="e">
        <f t="shared" si="73"/>
        <v>#DIV/0!</v>
      </c>
      <c r="F105" s="441">
        <f>('January Budget'!F107+'February Budget'!F107+'March Budget'!F107+'April Budget'!F107+'May Budget'!F107+'June Budget'!F107+'July Budget'!F107+'August Budget'!F107+'September Budget'!F107+'October Budget'!F107+'November Budget'!F107+'December Budget'!F107)</f>
        <v>0</v>
      </c>
      <c r="G105" s="446" t="e">
        <f t="shared" si="86"/>
        <v>#DIV/0!</v>
      </c>
      <c r="H105" s="441">
        <f>('January Budget'!H107+'February Budget'!H107+'March Budget'!H107+'April Budget'!H107+'May Budget'!H107+'June Budget'!H107+'July Budget'!H107+'August Budget'!H107+'September Budget'!H107+'October Budget'!H107+'November Budget'!H107+'December Budget'!H107)</f>
        <v>0</v>
      </c>
      <c r="I105" s="446" t="e">
        <f t="shared" si="86"/>
        <v>#DIV/0!</v>
      </c>
      <c r="J105" s="441">
        <f>('January Budget'!J107+'February Budget'!J107+'March Budget'!J107+'April Budget'!J107+'May Budget'!J107+'June Budget'!J107+'July Budget'!J107+'August Budget'!J107+'September Budget'!J107+'October Budget'!J107+'November Budget'!J107+'December Budget'!J107)</f>
        <v>0</v>
      </c>
      <c r="K105" s="446" t="e">
        <f t="shared" si="75"/>
        <v>#DIV/0!</v>
      </c>
      <c r="L105" s="441">
        <f>('January Budget'!L107+'February Budget'!L107+'March Budget'!L107+'April Budget'!L107+'May Budget'!L107+'June Budget'!L107+'July Budget'!L107+'August Budget'!L107+'September Budget'!L107+'October Budget'!L107+'November Budget'!L107+'December Budget'!L107)</f>
        <v>0</v>
      </c>
      <c r="M105" s="446" t="e">
        <f t="shared" si="76"/>
        <v>#DIV/0!</v>
      </c>
      <c r="N105" s="441">
        <f>('January Budget'!N107+'February Budget'!N107+'March Budget'!N107+'April Budget'!N107+'May Budget'!N107+'June Budget'!N107+'July Budget'!N107+'August Budget'!N107+'September Budget'!N107+'October Budget'!N107+'November Budget'!N107+'December Budget'!N107)</f>
        <v>0</v>
      </c>
      <c r="O105" s="446" t="e">
        <f t="shared" si="77"/>
        <v>#DIV/0!</v>
      </c>
      <c r="P105" s="441">
        <f>('January Budget'!P107+'February Budget'!P107+'March Budget'!P107+'April Budget'!P107+'May Budget'!P107+'June Budget'!P107+'July Budget'!P107+'August Budget'!P107+'September Budget'!P107+'October Budget'!P107+'November Budget'!P107+'December Budget'!P107)</f>
        <v>0</v>
      </c>
      <c r="Q105" s="446" t="e">
        <f t="shared" si="78"/>
        <v>#DIV/0!</v>
      </c>
      <c r="R105" s="441">
        <f>('January Budget'!R107+'February Budget'!R107+'March Budget'!R107+'April Budget'!R107+'May Budget'!R107+'June Budget'!R107+'July Budget'!R107+'August Budget'!R107+'September Budget'!R107+'October Budget'!R107+'November Budget'!R107+'December Budget'!R107)</f>
        <v>0</v>
      </c>
      <c r="S105" s="446" t="e">
        <f t="shared" si="79"/>
        <v>#DIV/0!</v>
      </c>
      <c r="T105" s="441">
        <f>('January Budget'!T107+'February Budget'!T107+'March Budget'!T107+'April Budget'!T107+'May Budget'!T107+'June Budget'!T107+'July Budget'!T107+'August Budget'!T107+'September Budget'!T107+'October Budget'!T107+'November Budget'!T107+'December Budget'!T107)</f>
        <v>0</v>
      </c>
      <c r="U105" s="446" t="e">
        <f t="shared" si="80"/>
        <v>#DIV/0!</v>
      </c>
      <c r="V105" s="441">
        <f>('January Budget'!V107+'February Budget'!V107+'March Budget'!V107+'April Budget'!V107+'May Budget'!V107+'June Budget'!V107+'July Budget'!V107+'August Budget'!V107+'September Budget'!V107+'October Budget'!V107+'November Budget'!V107+'December Budget'!V107)</f>
        <v>0</v>
      </c>
      <c r="W105" s="446" t="e">
        <f t="shared" si="81"/>
        <v>#DIV/0!</v>
      </c>
      <c r="X105" s="441">
        <f>('January Budget'!X107+'February Budget'!X107+'March Budget'!X107+'April Budget'!X107+'May Budget'!X107+'June Budget'!X107+'July Budget'!X107+'August Budget'!X107+'September Budget'!X107+'October Budget'!X107+'November Budget'!X107+'December Budget'!X107)</f>
        <v>0</v>
      </c>
      <c r="Y105" s="446" t="e">
        <f t="shared" si="82"/>
        <v>#DIV/0!</v>
      </c>
      <c r="Z105" s="441">
        <f>('January Budget'!Z107+'February Budget'!Z107+'March Budget'!Z107+'April Budget'!Z107+'May Budget'!Z107+'June Budget'!Z107+'July Budget'!Z107+'August Budget'!Z107+'September Budget'!Z107+'October Budget'!Z107+'November Budget'!Z107+'December Budget'!Z107)</f>
        <v>0</v>
      </c>
      <c r="AA105" s="446" t="e">
        <f t="shared" si="83"/>
        <v>#DIV/0!</v>
      </c>
      <c r="AB105" s="441">
        <f>('January Budget'!AB107+'February Budget'!AB107+'March Budget'!AB107+'April Budget'!AB107+'May Budget'!AB107+'June Budget'!AB107+'July Budget'!AB107+'August Budget'!AB107+'September Budget'!AB107+'October Budget'!AB107+'November Budget'!AB107+'December Budget'!AB107)</f>
        <v>0</v>
      </c>
      <c r="AC105" s="446" t="e">
        <f t="shared" si="84"/>
        <v>#DIV/0!</v>
      </c>
      <c r="AD105" s="441">
        <f>('January Budget'!AD107+'February Budget'!AD107+'March Budget'!AD107+'April Budget'!AD107+'May Budget'!AD107+'June Budget'!AD107+'July Budget'!AD107+'August Budget'!AD107+'September Budget'!AD107+'October Budget'!AD107+'November Budget'!AD107+'December Budget'!AD107)</f>
        <v>0</v>
      </c>
      <c r="AE105" s="448" t="e">
        <f t="shared" si="85"/>
        <v>#DIV/0!</v>
      </c>
    </row>
    <row r="106" spans="2:31">
      <c r="B106" s="307" t="s">
        <v>382</v>
      </c>
      <c r="C106" s="371" t="s">
        <v>317</v>
      </c>
      <c r="D106" s="443">
        <f t="shared" si="72"/>
        <v>0</v>
      </c>
      <c r="E106" s="444" t="e">
        <f t="shared" si="73"/>
        <v>#DIV/0!</v>
      </c>
      <c r="F106" s="441">
        <f>('January Budget'!F108+'February Budget'!F108+'March Budget'!F108+'April Budget'!F108+'May Budget'!F108+'June Budget'!F108+'July Budget'!F108+'August Budget'!F108+'September Budget'!F108+'October Budget'!F108+'November Budget'!F108+'December Budget'!F108)</f>
        <v>0</v>
      </c>
      <c r="G106" s="446" t="e">
        <f t="shared" si="86"/>
        <v>#DIV/0!</v>
      </c>
      <c r="H106" s="441">
        <f>('January Budget'!H108+'February Budget'!H108+'March Budget'!H108+'April Budget'!H108+'May Budget'!H108+'June Budget'!H108+'July Budget'!H108+'August Budget'!H108+'September Budget'!H108+'October Budget'!H108+'November Budget'!H108+'December Budget'!H108)</f>
        <v>0</v>
      </c>
      <c r="I106" s="446" t="e">
        <f t="shared" si="86"/>
        <v>#DIV/0!</v>
      </c>
      <c r="J106" s="441">
        <f>('January Budget'!J108+'February Budget'!J108+'March Budget'!J108+'April Budget'!J108+'May Budget'!J108+'June Budget'!J108+'July Budget'!J108+'August Budget'!J108+'September Budget'!J108+'October Budget'!J108+'November Budget'!J108+'December Budget'!J108)</f>
        <v>0</v>
      </c>
      <c r="K106" s="446" t="e">
        <f t="shared" si="75"/>
        <v>#DIV/0!</v>
      </c>
      <c r="L106" s="441">
        <f>('January Budget'!L108+'February Budget'!L108+'March Budget'!L108+'April Budget'!L108+'May Budget'!L108+'June Budget'!L108+'July Budget'!L108+'August Budget'!L108+'September Budget'!L108+'October Budget'!L108+'November Budget'!L108+'December Budget'!L108)</f>
        <v>0</v>
      </c>
      <c r="M106" s="446" t="e">
        <f t="shared" si="76"/>
        <v>#DIV/0!</v>
      </c>
      <c r="N106" s="441">
        <f>('January Budget'!N108+'February Budget'!N108+'March Budget'!N108+'April Budget'!N108+'May Budget'!N108+'June Budget'!N108+'July Budget'!N108+'August Budget'!N108+'September Budget'!N108+'October Budget'!N108+'November Budget'!N108+'December Budget'!N108)</f>
        <v>0</v>
      </c>
      <c r="O106" s="446" t="e">
        <f t="shared" si="77"/>
        <v>#DIV/0!</v>
      </c>
      <c r="P106" s="441">
        <f>('January Budget'!P108+'February Budget'!P108+'March Budget'!P108+'April Budget'!P108+'May Budget'!P108+'June Budget'!P108+'July Budget'!P108+'August Budget'!P108+'September Budget'!P108+'October Budget'!P108+'November Budget'!P108+'December Budget'!P108)</f>
        <v>0</v>
      </c>
      <c r="Q106" s="446" t="e">
        <f t="shared" si="78"/>
        <v>#DIV/0!</v>
      </c>
      <c r="R106" s="441">
        <f>('January Budget'!R108+'February Budget'!R108+'March Budget'!R108+'April Budget'!R108+'May Budget'!R108+'June Budget'!R108+'July Budget'!R108+'August Budget'!R108+'September Budget'!R108+'October Budget'!R108+'November Budget'!R108+'December Budget'!R108)</f>
        <v>0</v>
      </c>
      <c r="S106" s="446" t="e">
        <f t="shared" si="79"/>
        <v>#DIV/0!</v>
      </c>
      <c r="T106" s="441">
        <f>('January Budget'!T108+'February Budget'!T108+'March Budget'!T108+'April Budget'!T108+'May Budget'!T108+'June Budget'!T108+'July Budget'!T108+'August Budget'!T108+'September Budget'!T108+'October Budget'!T108+'November Budget'!T108+'December Budget'!T108)</f>
        <v>0</v>
      </c>
      <c r="U106" s="446" t="e">
        <f t="shared" si="80"/>
        <v>#DIV/0!</v>
      </c>
      <c r="V106" s="441">
        <f>('January Budget'!V108+'February Budget'!V108+'March Budget'!V108+'April Budget'!V108+'May Budget'!V108+'June Budget'!V108+'July Budget'!V108+'August Budget'!V108+'September Budget'!V108+'October Budget'!V108+'November Budget'!V108+'December Budget'!V108)</f>
        <v>0</v>
      </c>
      <c r="W106" s="446" t="e">
        <f t="shared" si="81"/>
        <v>#DIV/0!</v>
      </c>
      <c r="X106" s="441">
        <f>('January Budget'!X108+'February Budget'!X108+'March Budget'!X108+'April Budget'!X108+'May Budget'!X108+'June Budget'!X108+'July Budget'!X108+'August Budget'!X108+'September Budget'!X108+'October Budget'!X108+'November Budget'!X108+'December Budget'!X108)</f>
        <v>0</v>
      </c>
      <c r="Y106" s="446" t="e">
        <f t="shared" si="82"/>
        <v>#DIV/0!</v>
      </c>
      <c r="Z106" s="441">
        <f>('January Budget'!Z108+'February Budget'!Z108+'March Budget'!Z108+'April Budget'!Z108+'May Budget'!Z108+'June Budget'!Z108+'July Budget'!Z108+'August Budget'!Z108+'September Budget'!Z108+'October Budget'!Z108+'November Budget'!Z108+'December Budget'!Z108)</f>
        <v>0</v>
      </c>
      <c r="AA106" s="446" t="e">
        <f t="shared" si="83"/>
        <v>#DIV/0!</v>
      </c>
      <c r="AB106" s="441">
        <f>('January Budget'!AB108+'February Budget'!AB108+'March Budget'!AB108+'April Budget'!AB108+'May Budget'!AB108+'June Budget'!AB108+'July Budget'!AB108+'August Budget'!AB108+'September Budget'!AB108+'October Budget'!AB108+'November Budget'!AB108+'December Budget'!AB108)</f>
        <v>0</v>
      </c>
      <c r="AC106" s="446" t="e">
        <f t="shared" si="84"/>
        <v>#DIV/0!</v>
      </c>
      <c r="AD106" s="441">
        <f>('January Budget'!AD108+'February Budget'!AD108+'March Budget'!AD108+'April Budget'!AD108+'May Budget'!AD108+'June Budget'!AD108+'July Budget'!AD108+'August Budget'!AD108+'September Budget'!AD108+'October Budget'!AD108+'November Budget'!AD108+'December Budget'!AD108)</f>
        <v>0</v>
      </c>
      <c r="AE106" s="448" t="e">
        <f t="shared" si="85"/>
        <v>#DIV/0!</v>
      </c>
    </row>
    <row r="107" spans="2:31">
      <c r="B107" s="307" t="s">
        <v>382</v>
      </c>
      <c r="C107" s="371" t="s">
        <v>318</v>
      </c>
      <c r="D107" s="443">
        <f t="shared" si="72"/>
        <v>0</v>
      </c>
      <c r="E107" s="444" t="e">
        <f t="shared" si="73"/>
        <v>#DIV/0!</v>
      </c>
      <c r="F107" s="441">
        <f>('January Budget'!F109+'February Budget'!F109+'March Budget'!F109+'April Budget'!F109+'May Budget'!F109+'June Budget'!F109+'July Budget'!F109+'August Budget'!F109+'September Budget'!F109+'October Budget'!F109+'November Budget'!F109+'December Budget'!F109)</f>
        <v>0</v>
      </c>
      <c r="G107" s="446" t="e">
        <f t="shared" si="86"/>
        <v>#DIV/0!</v>
      </c>
      <c r="H107" s="441">
        <f>('January Budget'!H109+'February Budget'!H109+'March Budget'!H109+'April Budget'!H109+'May Budget'!H109+'June Budget'!H109+'July Budget'!H109+'August Budget'!H109+'September Budget'!H109+'October Budget'!H109+'November Budget'!H109+'December Budget'!H109)</f>
        <v>0</v>
      </c>
      <c r="I107" s="446" t="e">
        <f t="shared" si="86"/>
        <v>#DIV/0!</v>
      </c>
      <c r="J107" s="441">
        <f>('January Budget'!J109+'February Budget'!J109+'March Budget'!J109+'April Budget'!J109+'May Budget'!J109+'June Budget'!J109+'July Budget'!J109+'August Budget'!J109+'September Budget'!J109+'October Budget'!J109+'November Budget'!J109+'December Budget'!J109)</f>
        <v>0</v>
      </c>
      <c r="K107" s="446" t="e">
        <f t="shared" si="75"/>
        <v>#DIV/0!</v>
      </c>
      <c r="L107" s="441">
        <f>('January Budget'!L109+'February Budget'!L109+'March Budget'!L109+'April Budget'!L109+'May Budget'!L109+'June Budget'!L109+'July Budget'!L109+'August Budget'!L109+'September Budget'!L109+'October Budget'!L109+'November Budget'!L109+'December Budget'!L109)</f>
        <v>0</v>
      </c>
      <c r="M107" s="446" t="e">
        <f t="shared" si="76"/>
        <v>#DIV/0!</v>
      </c>
      <c r="N107" s="441">
        <f>('January Budget'!N109+'February Budget'!N109+'March Budget'!N109+'April Budget'!N109+'May Budget'!N109+'June Budget'!N109+'July Budget'!N109+'August Budget'!N109+'September Budget'!N109+'October Budget'!N109+'November Budget'!N109+'December Budget'!N109)</f>
        <v>0</v>
      </c>
      <c r="O107" s="446" t="e">
        <f t="shared" si="77"/>
        <v>#DIV/0!</v>
      </c>
      <c r="P107" s="441">
        <f>('January Budget'!P109+'February Budget'!P109+'March Budget'!P109+'April Budget'!P109+'May Budget'!P109+'June Budget'!P109+'July Budget'!P109+'August Budget'!P109+'September Budget'!P109+'October Budget'!P109+'November Budget'!P109+'December Budget'!P109)</f>
        <v>0</v>
      </c>
      <c r="Q107" s="446" t="e">
        <f t="shared" si="78"/>
        <v>#DIV/0!</v>
      </c>
      <c r="R107" s="441">
        <f>('January Budget'!R109+'February Budget'!R109+'March Budget'!R109+'April Budget'!R109+'May Budget'!R109+'June Budget'!R109+'July Budget'!R109+'August Budget'!R109+'September Budget'!R109+'October Budget'!R109+'November Budget'!R109+'December Budget'!R109)</f>
        <v>0</v>
      </c>
      <c r="S107" s="446" t="e">
        <f t="shared" si="79"/>
        <v>#DIV/0!</v>
      </c>
      <c r="T107" s="441">
        <f>('January Budget'!T109+'February Budget'!T109+'March Budget'!T109+'April Budget'!T109+'May Budget'!T109+'June Budget'!T109+'July Budget'!T109+'August Budget'!T109+'September Budget'!T109+'October Budget'!T109+'November Budget'!T109+'December Budget'!T109)</f>
        <v>0</v>
      </c>
      <c r="U107" s="446" t="e">
        <f t="shared" si="80"/>
        <v>#DIV/0!</v>
      </c>
      <c r="V107" s="441">
        <f>('January Budget'!V109+'February Budget'!V109+'March Budget'!V109+'April Budget'!V109+'May Budget'!V109+'June Budget'!V109+'July Budget'!V109+'August Budget'!V109+'September Budget'!V109+'October Budget'!V109+'November Budget'!V109+'December Budget'!V109)</f>
        <v>0</v>
      </c>
      <c r="W107" s="446" t="e">
        <f t="shared" si="81"/>
        <v>#DIV/0!</v>
      </c>
      <c r="X107" s="441">
        <f>('January Budget'!X109+'February Budget'!X109+'March Budget'!X109+'April Budget'!X109+'May Budget'!X109+'June Budget'!X109+'July Budget'!X109+'August Budget'!X109+'September Budget'!X109+'October Budget'!X109+'November Budget'!X109+'December Budget'!X109)</f>
        <v>0</v>
      </c>
      <c r="Y107" s="446" t="e">
        <f t="shared" si="82"/>
        <v>#DIV/0!</v>
      </c>
      <c r="Z107" s="441">
        <f>('January Budget'!Z109+'February Budget'!Z109+'March Budget'!Z109+'April Budget'!Z109+'May Budget'!Z109+'June Budget'!Z109+'July Budget'!Z109+'August Budget'!Z109+'September Budget'!Z109+'October Budget'!Z109+'November Budget'!Z109+'December Budget'!Z109)</f>
        <v>0</v>
      </c>
      <c r="AA107" s="446" t="e">
        <f t="shared" si="83"/>
        <v>#DIV/0!</v>
      </c>
      <c r="AB107" s="441">
        <f>('January Budget'!AB109+'February Budget'!AB109+'March Budget'!AB109+'April Budget'!AB109+'May Budget'!AB109+'June Budget'!AB109+'July Budget'!AB109+'August Budget'!AB109+'September Budget'!AB109+'October Budget'!AB109+'November Budget'!AB109+'December Budget'!AB109)</f>
        <v>0</v>
      </c>
      <c r="AC107" s="446" t="e">
        <f t="shared" si="84"/>
        <v>#DIV/0!</v>
      </c>
      <c r="AD107" s="441">
        <f>('January Budget'!AD109+'February Budget'!AD109+'March Budget'!AD109+'April Budget'!AD109+'May Budget'!AD109+'June Budget'!AD109+'July Budget'!AD109+'August Budget'!AD109+'September Budget'!AD109+'October Budget'!AD109+'November Budget'!AD109+'December Budget'!AD109)</f>
        <v>0</v>
      </c>
      <c r="AE107" s="448" t="e">
        <f t="shared" si="85"/>
        <v>#DIV/0!</v>
      </c>
    </row>
    <row r="108" spans="2:31">
      <c r="B108" s="307" t="s">
        <v>382</v>
      </c>
      <c r="C108" s="371" t="s">
        <v>319</v>
      </c>
      <c r="D108" s="443">
        <f t="shared" si="72"/>
        <v>0</v>
      </c>
      <c r="E108" s="444" t="e">
        <f t="shared" si="73"/>
        <v>#DIV/0!</v>
      </c>
      <c r="F108" s="441">
        <f>('January Budget'!F110+'February Budget'!F110+'March Budget'!F110+'April Budget'!F110+'May Budget'!F110+'June Budget'!F110+'July Budget'!F110+'August Budget'!F110+'September Budget'!F110+'October Budget'!F110+'November Budget'!F110+'December Budget'!F110)</f>
        <v>0</v>
      </c>
      <c r="G108" s="446" t="e">
        <f t="shared" si="86"/>
        <v>#DIV/0!</v>
      </c>
      <c r="H108" s="441">
        <f>('January Budget'!H110+'February Budget'!H110+'March Budget'!H110+'April Budget'!H110+'May Budget'!H110+'June Budget'!H110+'July Budget'!H110+'August Budget'!H110+'September Budget'!H110+'October Budget'!H110+'November Budget'!H110+'December Budget'!H110)</f>
        <v>0</v>
      </c>
      <c r="I108" s="446" t="e">
        <f t="shared" si="86"/>
        <v>#DIV/0!</v>
      </c>
      <c r="J108" s="441">
        <f>('January Budget'!J110+'February Budget'!J110+'March Budget'!J110+'April Budget'!J110+'May Budget'!J110+'June Budget'!J110+'July Budget'!J110+'August Budget'!J110+'September Budget'!J110+'October Budget'!J110+'November Budget'!J110+'December Budget'!J110)</f>
        <v>0</v>
      </c>
      <c r="K108" s="446" t="e">
        <f t="shared" si="75"/>
        <v>#DIV/0!</v>
      </c>
      <c r="L108" s="441">
        <f>('January Budget'!L110+'February Budget'!L110+'March Budget'!L110+'April Budget'!L110+'May Budget'!L110+'June Budget'!L110+'July Budget'!L110+'August Budget'!L110+'September Budget'!L110+'October Budget'!L110+'November Budget'!L110+'December Budget'!L110)</f>
        <v>0</v>
      </c>
      <c r="M108" s="446" t="e">
        <f t="shared" si="76"/>
        <v>#DIV/0!</v>
      </c>
      <c r="N108" s="441">
        <f>('January Budget'!N110+'February Budget'!N110+'March Budget'!N110+'April Budget'!N110+'May Budget'!N110+'June Budget'!N110+'July Budget'!N110+'August Budget'!N110+'September Budget'!N110+'October Budget'!N110+'November Budget'!N110+'December Budget'!N110)</f>
        <v>0</v>
      </c>
      <c r="O108" s="446" t="e">
        <f t="shared" si="77"/>
        <v>#DIV/0!</v>
      </c>
      <c r="P108" s="441">
        <f>('January Budget'!P110+'February Budget'!P110+'March Budget'!P110+'April Budget'!P110+'May Budget'!P110+'June Budget'!P110+'July Budget'!P110+'August Budget'!P110+'September Budget'!P110+'October Budget'!P110+'November Budget'!P110+'December Budget'!P110)</f>
        <v>0</v>
      </c>
      <c r="Q108" s="446" t="e">
        <f t="shared" si="78"/>
        <v>#DIV/0!</v>
      </c>
      <c r="R108" s="441">
        <f>('January Budget'!R110+'February Budget'!R110+'March Budget'!R110+'April Budget'!R110+'May Budget'!R110+'June Budget'!R110+'July Budget'!R110+'August Budget'!R110+'September Budget'!R110+'October Budget'!R110+'November Budget'!R110+'December Budget'!R110)</f>
        <v>0</v>
      </c>
      <c r="S108" s="446" t="e">
        <f t="shared" si="79"/>
        <v>#DIV/0!</v>
      </c>
      <c r="T108" s="441">
        <f>('January Budget'!T110+'February Budget'!T110+'March Budget'!T110+'April Budget'!T110+'May Budget'!T110+'June Budget'!T110+'July Budget'!T110+'August Budget'!T110+'September Budget'!T110+'October Budget'!T110+'November Budget'!T110+'December Budget'!T110)</f>
        <v>0</v>
      </c>
      <c r="U108" s="446" t="e">
        <f t="shared" si="80"/>
        <v>#DIV/0!</v>
      </c>
      <c r="V108" s="441">
        <f>('January Budget'!V110+'February Budget'!V110+'March Budget'!V110+'April Budget'!V110+'May Budget'!V110+'June Budget'!V110+'July Budget'!V110+'August Budget'!V110+'September Budget'!V110+'October Budget'!V110+'November Budget'!V110+'December Budget'!V110)</f>
        <v>0</v>
      </c>
      <c r="W108" s="446" t="e">
        <f t="shared" si="81"/>
        <v>#DIV/0!</v>
      </c>
      <c r="X108" s="441">
        <f>('January Budget'!X110+'February Budget'!X110+'March Budget'!X110+'April Budget'!X110+'May Budget'!X110+'June Budget'!X110+'July Budget'!X110+'August Budget'!X110+'September Budget'!X110+'October Budget'!X110+'November Budget'!X110+'December Budget'!X110)</f>
        <v>0</v>
      </c>
      <c r="Y108" s="446" t="e">
        <f t="shared" si="82"/>
        <v>#DIV/0!</v>
      </c>
      <c r="Z108" s="441">
        <f>('January Budget'!Z110+'February Budget'!Z110+'March Budget'!Z110+'April Budget'!Z110+'May Budget'!Z110+'June Budget'!Z110+'July Budget'!Z110+'August Budget'!Z110+'September Budget'!Z110+'October Budget'!Z110+'November Budget'!Z110+'December Budget'!Z110)</f>
        <v>0</v>
      </c>
      <c r="AA108" s="446" t="e">
        <f t="shared" si="83"/>
        <v>#DIV/0!</v>
      </c>
      <c r="AB108" s="441">
        <f>('January Budget'!AB110+'February Budget'!AB110+'March Budget'!AB110+'April Budget'!AB110+'May Budget'!AB110+'June Budget'!AB110+'July Budget'!AB110+'August Budget'!AB110+'September Budget'!AB110+'October Budget'!AB110+'November Budget'!AB110+'December Budget'!AB110)</f>
        <v>0</v>
      </c>
      <c r="AC108" s="446" t="e">
        <f t="shared" si="84"/>
        <v>#DIV/0!</v>
      </c>
      <c r="AD108" s="441">
        <f>('January Budget'!AD110+'February Budget'!AD110+'March Budget'!AD110+'April Budget'!AD110+'May Budget'!AD110+'June Budget'!AD110+'July Budget'!AD110+'August Budget'!AD110+'September Budget'!AD110+'October Budget'!AD110+'November Budget'!AD110+'December Budget'!AD110)</f>
        <v>0</v>
      </c>
      <c r="AE108" s="448" t="e">
        <f t="shared" si="85"/>
        <v>#DIV/0!</v>
      </c>
    </row>
    <row r="109" spans="2:31">
      <c r="B109" s="307" t="s">
        <v>382</v>
      </c>
      <c r="C109" s="371" t="s">
        <v>320</v>
      </c>
      <c r="D109" s="443">
        <f t="shared" si="72"/>
        <v>0</v>
      </c>
      <c r="E109" s="444" t="e">
        <f t="shared" si="73"/>
        <v>#DIV/0!</v>
      </c>
      <c r="F109" s="441">
        <f>('January Budget'!F111+'February Budget'!F111+'March Budget'!F111+'April Budget'!F111+'May Budget'!F111+'June Budget'!F111+'July Budget'!F111+'August Budget'!F111+'September Budget'!F111+'October Budget'!F111+'November Budget'!F111+'December Budget'!F111)</f>
        <v>0</v>
      </c>
      <c r="G109" s="446" t="e">
        <f t="shared" si="86"/>
        <v>#DIV/0!</v>
      </c>
      <c r="H109" s="441">
        <f>('January Budget'!H111+'February Budget'!H111+'March Budget'!H111+'April Budget'!H111+'May Budget'!H111+'June Budget'!H111+'July Budget'!H111+'August Budget'!H111+'September Budget'!H111+'October Budget'!H111+'November Budget'!H111+'December Budget'!H111)</f>
        <v>0</v>
      </c>
      <c r="I109" s="446" t="e">
        <f t="shared" si="86"/>
        <v>#DIV/0!</v>
      </c>
      <c r="J109" s="441">
        <f>('January Budget'!J111+'February Budget'!J111+'March Budget'!J111+'April Budget'!J111+'May Budget'!J111+'June Budget'!J111+'July Budget'!J111+'August Budget'!J111+'September Budget'!J111+'October Budget'!J111+'November Budget'!J111+'December Budget'!J111)</f>
        <v>0</v>
      </c>
      <c r="K109" s="446" t="e">
        <f t="shared" si="75"/>
        <v>#DIV/0!</v>
      </c>
      <c r="L109" s="441">
        <f>('January Budget'!L111+'February Budget'!L111+'March Budget'!L111+'April Budget'!L111+'May Budget'!L111+'June Budget'!L111+'July Budget'!L111+'August Budget'!L111+'September Budget'!L111+'October Budget'!L111+'November Budget'!L111+'December Budget'!L111)</f>
        <v>0</v>
      </c>
      <c r="M109" s="446" t="e">
        <f t="shared" si="76"/>
        <v>#DIV/0!</v>
      </c>
      <c r="N109" s="441">
        <f>('January Budget'!N111+'February Budget'!N111+'March Budget'!N111+'April Budget'!N111+'May Budget'!N111+'June Budget'!N111+'July Budget'!N111+'August Budget'!N111+'September Budget'!N111+'October Budget'!N111+'November Budget'!N111+'December Budget'!N111)</f>
        <v>0</v>
      </c>
      <c r="O109" s="446" t="e">
        <f t="shared" si="77"/>
        <v>#DIV/0!</v>
      </c>
      <c r="P109" s="441">
        <f>('January Budget'!P111+'February Budget'!P111+'March Budget'!P111+'April Budget'!P111+'May Budget'!P111+'June Budget'!P111+'July Budget'!P111+'August Budget'!P111+'September Budget'!P111+'October Budget'!P111+'November Budget'!P111+'December Budget'!P111)</f>
        <v>0</v>
      </c>
      <c r="Q109" s="446" t="e">
        <f t="shared" si="78"/>
        <v>#DIV/0!</v>
      </c>
      <c r="R109" s="441">
        <f>('January Budget'!R111+'February Budget'!R111+'March Budget'!R111+'April Budget'!R111+'May Budget'!R111+'June Budget'!R111+'July Budget'!R111+'August Budget'!R111+'September Budget'!R111+'October Budget'!R111+'November Budget'!R111+'December Budget'!R111)</f>
        <v>0</v>
      </c>
      <c r="S109" s="446" t="e">
        <f t="shared" si="79"/>
        <v>#DIV/0!</v>
      </c>
      <c r="T109" s="441">
        <f>('January Budget'!T111+'February Budget'!T111+'March Budget'!T111+'April Budget'!T111+'May Budget'!T111+'June Budget'!T111+'July Budget'!T111+'August Budget'!T111+'September Budget'!T111+'October Budget'!T111+'November Budget'!T111+'December Budget'!T111)</f>
        <v>0</v>
      </c>
      <c r="U109" s="446" t="e">
        <f t="shared" si="80"/>
        <v>#DIV/0!</v>
      </c>
      <c r="V109" s="441">
        <f>('January Budget'!V111+'February Budget'!V111+'March Budget'!V111+'April Budget'!V111+'May Budget'!V111+'June Budget'!V111+'July Budget'!V111+'August Budget'!V111+'September Budget'!V111+'October Budget'!V111+'November Budget'!V111+'December Budget'!V111)</f>
        <v>0</v>
      </c>
      <c r="W109" s="446" t="e">
        <f t="shared" si="81"/>
        <v>#DIV/0!</v>
      </c>
      <c r="X109" s="441">
        <f>('January Budget'!X111+'February Budget'!X111+'March Budget'!X111+'April Budget'!X111+'May Budget'!X111+'June Budget'!X111+'July Budget'!X111+'August Budget'!X111+'September Budget'!X111+'October Budget'!X111+'November Budget'!X111+'December Budget'!X111)</f>
        <v>0</v>
      </c>
      <c r="Y109" s="446" t="e">
        <f t="shared" si="82"/>
        <v>#DIV/0!</v>
      </c>
      <c r="Z109" s="441">
        <f>('January Budget'!Z111+'February Budget'!Z111+'March Budget'!Z111+'April Budget'!Z111+'May Budget'!Z111+'June Budget'!Z111+'July Budget'!Z111+'August Budget'!Z111+'September Budget'!Z111+'October Budget'!Z111+'November Budget'!Z111+'December Budget'!Z111)</f>
        <v>0</v>
      </c>
      <c r="AA109" s="446" t="e">
        <f t="shared" si="83"/>
        <v>#DIV/0!</v>
      </c>
      <c r="AB109" s="441">
        <f>('January Budget'!AB111+'February Budget'!AB111+'March Budget'!AB111+'April Budget'!AB111+'May Budget'!AB111+'June Budget'!AB111+'July Budget'!AB111+'August Budget'!AB111+'September Budget'!AB111+'October Budget'!AB111+'November Budget'!AB111+'December Budget'!AB111)</f>
        <v>0</v>
      </c>
      <c r="AC109" s="446" t="e">
        <f t="shared" si="84"/>
        <v>#DIV/0!</v>
      </c>
      <c r="AD109" s="441">
        <f>('January Budget'!AD111+'February Budget'!AD111+'March Budget'!AD111+'April Budget'!AD111+'May Budget'!AD111+'June Budget'!AD111+'July Budget'!AD111+'August Budget'!AD111+'September Budget'!AD111+'October Budget'!AD111+'November Budget'!AD111+'December Budget'!AD111)</f>
        <v>0</v>
      </c>
      <c r="AE109" s="448" t="e">
        <f t="shared" si="85"/>
        <v>#DIV/0!</v>
      </c>
    </row>
    <row r="110" spans="2:31">
      <c r="B110" s="307"/>
      <c r="C110" s="385" t="s">
        <v>321</v>
      </c>
      <c r="D110" s="248">
        <f>SUM(D87:D109)</f>
        <v>0</v>
      </c>
      <c r="E110" s="96" t="e">
        <f>+D110/$D$5</f>
        <v>#DIV/0!</v>
      </c>
      <c r="F110" s="239">
        <f>SUM(F87:F109)</f>
        <v>0</v>
      </c>
      <c r="G110" s="177" t="e">
        <f t="shared" si="86"/>
        <v>#DIV/0!</v>
      </c>
      <c r="H110" s="239">
        <f>SUM(H87:H109)</f>
        <v>0</v>
      </c>
      <c r="I110" s="177" t="e">
        <f t="shared" si="86"/>
        <v>#DIV/0!</v>
      </c>
      <c r="J110" s="239">
        <f>SUM(J87:J109)</f>
        <v>0</v>
      </c>
      <c r="K110" s="177" t="e">
        <f t="shared" si="75"/>
        <v>#DIV/0!</v>
      </c>
      <c r="L110" s="239">
        <f>SUM(L87:L109)</f>
        <v>0</v>
      </c>
      <c r="M110" s="177" t="e">
        <f t="shared" si="76"/>
        <v>#DIV/0!</v>
      </c>
      <c r="N110" s="239">
        <f>SUM(N87:N109)</f>
        <v>0</v>
      </c>
      <c r="O110" s="177" t="e">
        <f t="shared" si="77"/>
        <v>#DIV/0!</v>
      </c>
      <c r="P110" s="239">
        <f>SUM(P87:P109)</f>
        <v>0</v>
      </c>
      <c r="Q110" s="177" t="e">
        <f t="shared" si="78"/>
        <v>#DIV/0!</v>
      </c>
      <c r="R110" s="239">
        <f>SUM(R87:R109)</f>
        <v>0</v>
      </c>
      <c r="S110" s="177" t="e">
        <f t="shared" si="79"/>
        <v>#DIV/0!</v>
      </c>
      <c r="T110" s="239">
        <f>SUM(T87:T109)</f>
        <v>0</v>
      </c>
      <c r="U110" s="177" t="e">
        <f t="shared" si="80"/>
        <v>#DIV/0!</v>
      </c>
      <c r="V110" s="239">
        <f>SUM(V87:V109)</f>
        <v>0</v>
      </c>
      <c r="W110" s="177" t="e">
        <f t="shared" si="81"/>
        <v>#DIV/0!</v>
      </c>
      <c r="X110" s="239">
        <f>SUM(X87:X109)</f>
        <v>0</v>
      </c>
      <c r="Y110" s="177" t="e">
        <f t="shared" si="82"/>
        <v>#DIV/0!</v>
      </c>
      <c r="Z110" s="239">
        <f>SUM(Z87:Z109)</f>
        <v>0</v>
      </c>
      <c r="AA110" s="177" t="e">
        <f t="shared" si="83"/>
        <v>#DIV/0!</v>
      </c>
      <c r="AB110" s="239">
        <f>SUM(AB87:AB109)</f>
        <v>0</v>
      </c>
      <c r="AC110" s="177" t="e">
        <f t="shared" si="84"/>
        <v>#DIV/0!</v>
      </c>
      <c r="AD110" s="239">
        <f>SUM(AD87:AD109)</f>
        <v>0</v>
      </c>
      <c r="AE110" s="213" t="e">
        <f t="shared" si="85"/>
        <v>#DIV/0!</v>
      </c>
    </row>
    <row r="111" spans="2:31">
      <c r="C111" s="3"/>
      <c r="D111" s="226"/>
      <c r="F111" s="231"/>
      <c r="G111" s="94"/>
      <c r="H111" s="231"/>
      <c r="I111" s="94"/>
      <c r="J111" s="231"/>
      <c r="K111" s="94"/>
      <c r="L111" s="231"/>
      <c r="M111" s="94"/>
      <c r="N111" s="231"/>
      <c r="O111" s="94"/>
      <c r="P111" s="231"/>
      <c r="Q111" s="94"/>
      <c r="R111" s="231"/>
      <c r="S111" s="94"/>
      <c r="T111" s="231"/>
      <c r="U111" s="94"/>
      <c r="V111" s="231"/>
      <c r="W111" s="94"/>
      <c r="X111" s="231"/>
      <c r="Y111" s="94"/>
      <c r="Z111" s="231"/>
      <c r="AA111" s="94"/>
      <c r="AB111" s="231"/>
      <c r="AC111" s="94"/>
      <c r="AD111" s="231"/>
      <c r="AE111" s="299"/>
    </row>
    <row r="112" spans="2:31" ht="15.75">
      <c r="C112" s="406" t="s">
        <v>322</v>
      </c>
      <c r="D112" s="226">
        <f>SUM(D36+D58+D75+D84+D110)</f>
        <v>1000000.0000000001</v>
      </c>
      <c r="E112" s="89" t="e">
        <f>+D112/$D$5</f>
        <v>#DIV/0!</v>
      </c>
      <c r="F112" s="226">
        <f>SUM(F36+F58+F75+F84+F110)</f>
        <v>1000000.0000000001</v>
      </c>
      <c r="G112" s="94" t="e">
        <f>+F112/F$5</f>
        <v>#DIV/0!</v>
      </c>
      <c r="H112" s="226">
        <f>SUM(H36+H58+H75+H84+H110)</f>
        <v>0</v>
      </c>
      <c r="I112" s="94" t="e">
        <f>+H112/H$5</f>
        <v>#DIV/0!</v>
      </c>
      <c r="J112" s="226">
        <f>SUM(J36+J58+J75+J84+J110)</f>
        <v>0</v>
      </c>
      <c r="K112" s="94" t="e">
        <f>+J112/J$5</f>
        <v>#DIV/0!</v>
      </c>
      <c r="L112" s="226">
        <f>SUM(L36+L58+L75+L84+L110)</f>
        <v>0</v>
      </c>
      <c r="M112" s="94" t="e">
        <f>+L112/L$5</f>
        <v>#DIV/0!</v>
      </c>
      <c r="N112" s="226">
        <f>SUM(N36+N58+N75+N84+N110)</f>
        <v>0</v>
      </c>
      <c r="O112" s="94" t="e">
        <f>+N112/N$5</f>
        <v>#DIV/0!</v>
      </c>
      <c r="P112" s="226">
        <f>SUM(P36+P58+P75+P84+P110)</f>
        <v>0</v>
      </c>
      <c r="Q112" s="94" t="e">
        <f>+P112/P$5</f>
        <v>#DIV/0!</v>
      </c>
      <c r="R112" s="226">
        <f>SUM(R36+R58+R75+R84+R110)</f>
        <v>0</v>
      </c>
      <c r="S112" s="94" t="e">
        <f>+R112/R$5</f>
        <v>#DIV/0!</v>
      </c>
      <c r="T112" s="226">
        <f>SUM(T36+T58+T75+T84+T110)</f>
        <v>0</v>
      </c>
      <c r="U112" s="94" t="e">
        <f>+T112/T$5</f>
        <v>#DIV/0!</v>
      </c>
      <c r="V112" s="226">
        <f>SUM(V36+V58+V75+V84+V110)</f>
        <v>0</v>
      </c>
      <c r="W112" s="94" t="e">
        <f>+V112/V$5</f>
        <v>#DIV/0!</v>
      </c>
      <c r="X112" s="226">
        <f>SUM(X36+X58+X75+X84+X110)</f>
        <v>0</v>
      </c>
      <c r="Y112" s="94" t="e">
        <f>+X112/X$5</f>
        <v>#DIV/0!</v>
      </c>
      <c r="Z112" s="226">
        <f>SUM(Z36+Z58+Z75+Z84+Z110)</f>
        <v>0</v>
      </c>
      <c r="AA112" s="94" t="e">
        <f>+Z112/Z$5</f>
        <v>#DIV/0!</v>
      </c>
      <c r="AB112" s="226">
        <f>SUM(AB36+AB58+AB75+AB84+AB110)</f>
        <v>0</v>
      </c>
      <c r="AC112" s="94" t="e">
        <f>+AB112/AB$5</f>
        <v>#DIV/0!</v>
      </c>
      <c r="AD112" s="226">
        <f>SUM(AD36+AD58+AD75+AD84+AD110)</f>
        <v>0</v>
      </c>
      <c r="AE112" s="299" t="e">
        <f>+AD112/AD$5</f>
        <v>#DIV/0!</v>
      </c>
    </row>
    <row r="113" spans="3:31" ht="13.5" thickBot="1">
      <c r="C113" s="5"/>
      <c r="D113" s="240"/>
      <c r="E113" s="1"/>
      <c r="F113" s="240"/>
      <c r="G113" s="160"/>
      <c r="H113" s="243"/>
      <c r="I113" s="160"/>
      <c r="J113" s="185"/>
      <c r="K113" s="160"/>
      <c r="L113" s="183"/>
      <c r="M113" s="160"/>
      <c r="N113" s="183"/>
      <c r="O113" s="160"/>
      <c r="P113" s="183"/>
      <c r="Q113" s="160"/>
      <c r="R113" s="183"/>
      <c r="S113" s="173"/>
      <c r="T113" s="137"/>
      <c r="U113" s="178"/>
      <c r="V113" s="1"/>
      <c r="W113" s="173"/>
      <c r="X113" s="1"/>
      <c r="Y113" s="173"/>
      <c r="Z113" s="1"/>
      <c r="AA113" s="173"/>
      <c r="AB113" s="1"/>
      <c r="AC113" s="173"/>
      <c r="AD113" s="1"/>
      <c r="AE113" s="301"/>
    </row>
    <row r="114" spans="3:31">
      <c r="C114" s="3"/>
      <c r="D114" s="230"/>
      <c r="F114" s="230"/>
      <c r="G114" s="99"/>
      <c r="H114" s="244"/>
      <c r="I114" s="99"/>
      <c r="J114" s="186"/>
      <c r="K114" s="99"/>
      <c r="L114" s="84"/>
      <c r="M114" s="99"/>
      <c r="N114" s="84"/>
      <c r="O114" s="99"/>
      <c r="P114" s="84"/>
      <c r="Q114" s="99"/>
      <c r="R114" s="84"/>
      <c r="S114" s="155"/>
      <c r="T114" s="138"/>
      <c r="U114" s="179"/>
      <c r="V114" s="176"/>
      <c r="W114" s="155"/>
      <c r="X114" s="176"/>
      <c r="Y114" s="155"/>
      <c r="Z114" s="176"/>
      <c r="AA114" s="155"/>
      <c r="AB114" s="176"/>
      <c r="AC114" s="155"/>
      <c r="AD114" s="176"/>
      <c r="AE114" s="299"/>
    </row>
    <row r="115" spans="3:31" ht="15.75">
      <c r="C115" s="26" t="s">
        <v>323</v>
      </c>
      <c r="D115" s="226">
        <f>+D22-D112</f>
        <v>-1000000.0000000001</v>
      </c>
      <c r="E115" s="89" t="e">
        <f>+D115/$D$5</f>
        <v>#DIV/0!</v>
      </c>
      <c r="F115" s="226">
        <f>+F22-F112</f>
        <v>-1000000.0000000001</v>
      </c>
      <c r="G115" s="94" t="e">
        <f>+F115/F$5</f>
        <v>#DIV/0!</v>
      </c>
      <c r="H115" s="242">
        <f>+H22-H112</f>
        <v>0</v>
      </c>
      <c r="I115" s="94" t="e">
        <f>+H115/$H$5</f>
        <v>#DIV/0!</v>
      </c>
      <c r="J115" s="167">
        <f>+J22-J112</f>
        <v>0</v>
      </c>
      <c r="K115" s="94" t="e">
        <f>+J115/$J$5</f>
        <v>#DIV/0!</v>
      </c>
      <c r="L115" s="82">
        <f>+L22-L112</f>
        <v>0</v>
      </c>
      <c r="M115" s="94" t="e">
        <f>+L115/$L$5</f>
        <v>#DIV/0!</v>
      </c>
      <c r="N115" s="82">
        <f>+N22-N112</f>
        <v>0</v>
      </c>
      <c r="O115" s="94" t="e">
        <f>+N115/$N$5</f>
        <v>#DIV/0!</v>
      </c>
      <c r="P115" s="82">
        <f>+P22-P112</f>
        <v>0</v>
      </c>
      <c r="Q115" s="94" t="e">
        <f>+P115/$P$5</f>
        <v>#DIV/0!</v>
      </c>
      <c r="R115" s="82">
        <f>+R22-R112</f>
        <v>0</v>
      </c>
      <c r="S115" s="155" t="e">
        <f>+R115/$R$5</f>
        <v>#DIV/0!</v>
      </c>
      <c r="T115" s="175">
        <f>+T22-T112</f>
        <v>0</v>
      </c>
      <c r="U115" s="155" t="e">
        <f>+T115/$T$5</f>
        <v>#DIV/0!</v>
      </c>
      <c r="V115" s="175">
        <f>+V22-V112</f>
        <v>0</v>
      </c>
      <c r="W115" s="155" t="e">
        <f>+V115/$V$5</f>
        <v>#DIV/0!</v>
      </c>
      <c r="X115" s="175">
        <f>+X22-X112</f>
        <v>0</v>
      </c>
      <c r="Y115" s="155" t="e">
        <f>+X115/$X$5</f>
        <v>#DIV/0!</v>
      </c>
      <c r="Z115" s="175">
        <f>+Z22-Z112</f>
        <v>0</v>
      </c>
      <c r="AA115" s="155" t="e">
        <f>+Z115/$Z$5</f>
        <v>#DIV/0!</v>
      </c>
      <c r="AB115" s="175">
        <f>+AB22-AB112</f>
        <v>0</v>
      </c>
      <c r="AC115" s="155" t="e">
        <f>+AB115/$AB$5</f>
        <v>#DIV/0!</v>
      </c>
      <c r="AD115" s="175">
        <f>+AD22-AD112</f>
        <v>0</v>
      </c>
      <c r="AE115" s="299" t="e">
        <f>+AD115/$AD$5</f>
        <v>#DIV/0!</v>
      </c>
    </row>
    <row r="116" spans="3:31" ht="13.5" thickBot="1">
      <c r="C116" s="5"/>
      <c r="D116" s="240"/>
      <c r="E116" s="1"/>
      <c r="F116" s="81"/>
      <c r="G116" s="99"/>
      <c r="H116" s="75"/>
      <c r="I116" s="99"/>
      <c r="J116" s="168"/>
      <c r="K116" s="99"/>
      <c r="L116" s="75"/>
      <c r="M116" s="99"/>
      <c r="N116" s="75"/>
      <c r="O116" s="99"/>
      <c r="P116" s="75"/>
      <c r="Q116" s="99"/>
      <c r="R116" s="75"/>
      <c r="S116" s="157"/>
      <c r="T116" s="139"/>
      <c r="U116" s="180"/>
      <c r="V116" s="175"/>
      <c r="W116" s="157"/>
      <c r="X116" s="175"/>
      <c r="Y116" s="157"/>
      <c r="Z116" s="175"/>
      <c r="AA116" s="157"/>
      <c r="AB116" s="175"/>
      <c r="AC116" s="157"/>
      <c r="AD116" s="175"/>
      <c r="AE116" s="378"/>
    </row>
    <row r="117" spans="3:31" ht="13.5" thickTop="1">
      <c r="C117" s="3"/>
      <c r="D117" s="230"/>
      <c r="F117" s="111"/>
      <c r="G117" s="151"/>
      <c r="H117" s="48"/>
      <c r="I117" s="151"/>
      <c r="J117" s="170"/>
      <c r="K117" s="151"/>
      <c r="L117" s="48"/>
      <c r="M117" s="151"/>
      <c r="N117" s="48"/>
      <c r="O117" s="151"/>
      <c r="P117" s="48"/>
      <c r="Q117" s="151"/>
      <c r="R117" s="48"/>
      <c r="S117" s="151"/>
      <c r="T117" s="48"/>
      <c r="U117" s="151"/>
      <c r="V117" s="48"/>
      <c r="W117" s="151"/>
      <c r="X117" s="48"/>
      <c r="Y117" s="151"/>
      <c r="Z117" s="48"/>
      <c r="AA117" s="151"/>
      <c r="AB117" s="48"/>
      <c r="AC117" s="151"/>
      <c r="AD117" s="48"/>
      <c r="AE117" s="388"/>
    </row>
    <row r="118" spans="3:31" ht="15.75">
      <c r="C118" s="26" t="s">
        <v>329</v>
      </c>
      <c r="D118" s="226"/>
      <c r="F118" s="67"/>
      <c r="G118" s="99"/>
      <c r="I118" s="99"/>
      <c r="J118" s="161"/>
      <c r="K118" s="99"/>
      <c r="M118" s="99"/>
      <c r="O118" s="99"/>
      <c r="Q118" s="99"/>
      <c r="S118" s="99"/>
      <c r="U118" s="99"/>
      <c r="W118" s="99"/>
      <c r="Y118" s="99"/>
      <c r="AA118" s="99"/>
      <c r="AC118" s="99"/>
      <c r="AE118" s="302"/>
    </row>
    <row r="119" spans="3:31">
      <c r="C119" s="371" t="s">
        <v>324</v>
      </c>
      <c r="D119" s="441">
        <f>('January Budget'!D121+'February Budget'!D121+'March Budget'!D121+'April Budget'!D121+'May Budget'!D121+'June Budget'!D121+'July Budget'!D121+'August Budget'!D121+'September Budget'!D121+'October Budget'!D121+'November Budget'!D121+'December Budget'!D121)</f>
        <v>0</v>
      </c>
      <c r="E119" s="94" t="e">
        <f t="shared" ref="E119:E124" si="87">+D119/$D$5</f>
        <v>#DIV/0!</v>
      </c>
      <c r="F119" s="67"/>
      <c r="G119" s="99"/>
      <c r="I119" s="99"/>
      <c r="J119" s="161"/>
      <c r="K119" s="99"/>
      <c r="M119" s="99"/>
      <c r="O119" s="99"/>
      <c r="Q119" s="99"/>
      <c r="S119" s="99"/>
      <c r="U119" s="99"/>
      <c r="W119" s="99"/>
      <c r="Y119" s="99"/>
      <c r="AA119" s="99"/>
      <c r="AC119" s="99"/>
      <c r="AE119" s="302"/>
    </row>
    <row r="120" spans="3:31">
      <c r="C120" s="371" t="s">
        <v>325</v>
      </c>
      <c r="D120" s="441">
        <f>('January Budget'!D122+'February Budget'!D122+'March Budget'!D122+'April Budget'!D122+'May Budget'!D122+'June Budget'!D122+'July Budget'!D122+'August Budget'!D122+'September Budget'!D122+'October Budget'!D122+'November Budget'!D122+'December Budget'!D122)</f>
        <v>0</v>
      </c>
      <c r="E120" s="94" t="e">
        <f t="shared" si="87"/>
        <v>#DIV/0!</v>
      </c>
      <c r="F120" s="67"/>
      <c r="G120" s="99"/>
      <c r="I120" s="99"/>
      <c r="J120" s="161"/>
      <c r="K120" s="99"/>
      <c r="M120" s="99"/>
      <c r="O120" s="99"/>
      <c r="Q120" s="99"/>
      <c r="S120" s="99"/>
      <c r="U120" s="99"/>
      <c r="W120" s="99"/>
      <c r="Y120" s="99"/>
      <c r="AA120" s="99"/>
      <c r="AC120" s="99"/>
      <c r="AE120" s="302"/>
    </row>
    <row r="121" spans="3:31">
      <c r="C121" s="371" t="s">
        <v>326</v>
      </c>
      <c r="D121" s="441">
        <f>('January Budget'!D123+'February Budget'!D123+'March Budget'!D123+'April Budget'!D123+'May Budget'!D123+'June Budget'!D123+'July Budget'!D123+'August Budget'!D123+'September Budget'!D123+'October Budget'!D123+'November Budget'!D123+'December Budget'!D123)</f>
        <v>0</v>
      </c>
      <c r="E121" s="94" t="e">
        <f t="shared" si="87"/>
        <v>#DIV/0!</v>
      </c>
      <c r="F121" s="67"/>
      <c r="G121" s="99"/>
      <c r="I121" s="99"/>
      <c r="J121" s="161"/>
      <c r="K121" s="99"/>
      <c r="M121" s="99"/>
      <c r="O121" s="99"/>
      <c r="Q121" s="99"/>
      <c r="S121" s="99"/>
      <c r="U121" s="99"/>
      <c r="W121" s="99"/>
      <c r="Y121" s="99"/>
      <c r="AA121" s="99"/>
      <c r="AC121" s="99"/>
      <c r="AE121" s="302"/>
    </row>
    <row r="122" spans="3:31">
      <c r="C122" s="371" t="s">
        <v>327</v>
      </c>
      <c r="D122" s="441">
        <f>('January Budget'!D124+'February Budget'!D124+'March Budget'!D124+'April Budget'!D124+'May Budget'!D124+'June Budget'!D124+'July Budget'!D124+'August Budget'!D124+'September Budget'!D124+'October Budget'!D124+'November Budget'!D124+'December Budget'!D124)</f>
        <v>0</v>
      </c>
      <c r="E122" s="94" t="e">
        <f t="shared" si="87"/>
        <v>#DIV/0!</v>
      </c>
      <c r="F122" s="67"/>
      <c r="G122" s="99"/>
      <c r="I122" s="99"/>
      <c r="J122" s="161"/>
      <c r="K122" s="99"/>
      <c r="M122" s="99"/>
      <c r="O122" s="99"/>
      <c r="Q122" s="99"/>
      <c r="S122" s="99"/>
      <c r="U122" s="99"/>
      <c r="W122" s="99"/>
      <c r="Y122" s="99"/>
      <c r="AA122" s="99"/>
      <c r="AC122" s="99"/>
      <c r="AE122" s="302"/>
    </row>
    <row r="123" spans="3:31" ht="13.5" thickBot="1">
      <c r="C123" s="371" t="s">
        <v>328</v>
      </c>
      <c r="D123" s="441">
        <f>('January Budget'!D125+'February Budget'!D125+'March Budget'!D125+'April Budget'!D125+'May Budget'!D125+'June Budget'!D125+'July Budget'!D125+'August Budget'!D125+'September Budget'!D125+'October Budget'!D125+'November Budget'!D125+'December Budget'!D125)</f>
        <v>0</v>
      </c>
      <c r="E123" s="94" t="e">
        <f t="shared" si="87"/>
        <v>#DIV/0!</v>
      </c>
      <c r="F123" s="67"/>
      <c r="G123" s="99"/>
      <c r="I123" s="99"/>
      <c r="J123" s="161"/>
      <c r="K123" s="99"/>
      <c r="M123" s="99"/>
      <c r="O123" s="99"/>
      <c r="Q123" s="99"/>
      <c r="S123" s="99"/>
      <c r="U123" s="99"/>
      <c r="W123" s="99"/>
      <c r="Y123" s="99"/>
      <c r="AA123" s="99"/>
      <c r="AC123" s="99"/>
      <c r="AE123" s="302"/>
    </row>
    <row r="124" spans="3:31" ht="13.5" thickBot="1">
      <c r="C124" s="389" t="s">
        <v>335</v>
      </c>
      <c r="D124" s="249">
        <f>SUM(D119:D123)</f>
        <v>0</v>
      </c>
      <c r="E124" s="187" t="e">
        <f t="shared" si="87"/>
        <v>#DIV/0!</v>
      </c>
      <c r="F124" s="67"/>
      <c r="G124" s="99"/>
      <c r="I124" s="99"/>
      <c r="J124" s="161"/>
      <c r="K124" s="99"/>
      <c r="M124" s="99"/>
      <c r="O124" s="99"/>
      <c r="Q124" s="99"/>
      <c r="S124" s="99"/>
      <c r="U124" s="99"/>
      <c r="W124" s="99"/>
      <c r="Y124" s="99"/>
      <c r="AA124" s="99"/>
      <c r="AC124" s="99"/>
      <c r="AE124" s="302"/>
    </row>
    <row r="125" spans="3:31">
      <c r="C125" s="3"/>
      <c r="D125" s="230"/>
      <c r="E125" s="99"/>
      <c r="F125" s="67"/>
      <c r="G125" s="99"/>
      <c r="I125" s="99"/>
      <c r="J125" s="161"/>
      <c r="K125" s="99"/>
      <c r="M125" s="99"/>
      <c r="O125" s="99"/>
      <c r="Q125" s="99"/>
      <c r="S125" s="99"/>
      <c r="U125" s="99"/>
      <c r="W125" s="99"/>
      <c r="Y125" s="99"/>
      <c r="AA125" s="99"/>
      <c r="AC125" s="99"/>
      <c r="AE125" s="302"/>
    </row>
    <row r="126" spans="3:31" ht="15.75">
      <c r="C126" s="377" t="s">
        <v>330</v>
      </c>
      <c r="D126" s="226"/>
      <c r="F126" s="67"/>
      <c r="G126" s="99"/>
      <c r="I126" s="99"/>
      <c r="J126" s="161"/>
      <c r="K126" s="99"/>
      <c r="M126" s="99"/>
      <c r="O126" s="99"/>
      <c r="Q126" s="99"/>
      <c r="S126" s="99"/>
      <c r="U126" s="99"/>
      <c r="W126" s="99"/>
      <c r="Y126" s="99"/>
      <c r="AA126" s="99"/>
      <c r="AC126" s="99"/>
      <c r="AE126" s="302"/>
    </row>
    <row r="127" spans="3:31">
      <c r="C127" s="371" t="s">
        <v>331</v>
      </c>
      <c r="D127" s="458">
        <f>('January Budget'!D129+'February Budget'!D129+'March Budget'!D129+'April Budget'!D129+'May Budget'!D129+'June Budget'!D129+'July Budget'!D129+'August Budget'!D129+'September Budget'!D129+'October Budget'!D129+'November Budget'!D129+'December Budget'!D129)</f>
        <v>0</v>
      </c>
      <c r="E127" s="94" t="e">
        <f>+D127/$D$5</f>
        <v>#DIV/0!</v>
      </c>
      <c r="F127" s="67"/>
      <c r="G127" s="99"/>
      <c r="I127" s="99"/>
      <c r="J127" s="161"/>
      <c r="K127" s="99"/>
      <c r="M127" s="99"/>
      <c r="O127" s="99"/>
      <c r="Q127" s="99"/>
      <c r="S127" s="99"/>
      <c r="U127" s="99"/>
      <c r="W127" s="99"/>
      <c r="Y127" s="99"/>
      <c r="AA127" s="99"/>
      <c r="AC127" s="99"/>
      <c r="AE127" s="302"/>
    </row>
    <row r="128" spans="3:31" ht="13.5" thickBot="1">
      <c r="C128" s="371" t="s">
        <v>332</v>
      </c>
      <c r="D128" s="458">
        <f>('January Budget'!D130+'February Budget'!D130+'March Budget'!D130+'April Budget'!D130+'May Budget'!D130+'June Budget'!D130+'July Budget'!D130+'August Budget'!D130+'September Budget'!D130+'October Budget'!D130+'November Budget'!D130+'December Budget'!D130)</f>
        <v>0</v>
      </c>
      <c r="E128" s="94" t="e">
        <f>+D128/$D$5</f>
        <v>#DIV/0!</v>
      </c>
      <c r="F128" s="67"/>
      <c r="G128" s="99"/>
      <c r="I128" s="99"/>
      <c r="J128" s="161"/>
      <c r="K128" s="99"/>
      <c r="M128" s="99"/>
      <c r="O128" s="99"/>
      <c r="Q128" s="99"/>
      <c r="S128" s="99"/>
      <c r="U128" s="99"/>
      <c r="W128" s="99"/>
      <c r="Y128" s="99"/>
      <c r="AA128" s="99"/>
      <c r="AC128" s="99"/>
      <c r="AE128" s="302"/>
    </row>
    <row r="129" spans="3:31" ht="13.5" thickBot="1">
      <c r="C129" s="389" t="s">
        <v>334</v>
      </c>
      <c r="D129" s="459">
        <v>0</v>
      </c>
      <c r="E129" s="187" t="e">
        <f>+D129/$D$5</f>
        <v>#DIV/0!</v>
      </c>
      <c r="F129" s="67"/>
      <c r="G129" s="99"/>
      <c r="I129" s="99"/>
      <c r="J129" s="161"/>
      <c r="K129" s="99"/>
      <c r="M129" s="99"/>
      <c r="O129" s="99"/>
      <c r="Q129" s="99"/>
      <c r="S129" s="99"/>
      <c r="U129" s="99"/>
      <c r="W129" s="99"/>
      <c r="Y129" s="99"/>
      <c r="AA129" s="99"/>
      <c r="AC129" s="99"/>
      <c r="AE129" s="302"/>
    </row>
    <row r="130" spans="3:31">
      <c r="C130" s="3"/>
      <c r="D130" s="230"/>
      <c r="F130" s="67"/>
      <c r="G130" s="99"/>
      <c r="I130" s="99"/>
      <c r="J130" s="161"/>
      <c r="K130" s="99"/>
      <c r="M130" s="99"/>
      <c r="O130" s="99"/>
      <c r="Q130" s="99"/>
      <c r="S130" s="99"/>
      <c r="U130" s="99"/>
      <c r="W130" s="99"/>
      <c r="Y130" s="99"/>
      <c r="AA130" s="99"/>
      <c r="AC130" s="99"/>
      <c r="AE130" s="302"/>
    </row>
    <row r="131" spans="3:31" ht="15.75">
      <c r="C131" s="377" t="s">
        <v>336</v>
      </c>
      <c r="D131" s="226">
        <f>+D115+D124-D129</f>
        <v>-1000000.0000000001</v>
      </c>
      <c r="E131" s="94" t="e">
        <f>+D131/$D$5</f>
        <v>#DIV/0!</v>
      </c>
      <c r="F131" s="67"/>
      <c r="G131" s="99"/>
      <c r="I131" s="99"/>
      <c r="J131" s="161"/>
      <c r="K131" s="99"/>
      <c r="M131" s="99"/>
      <c r="O131" s="99"/>
      <c r="Q131" s="99"/>
      <c r="S131" s="99"/>
      <c r="U131" s="99"/>
      <c r="W131" s="99"/>
      <c r="Y131" s="99"/>
      <c r="AA131" s="99"/>
      <c r="AC131" s="99"/>
      <c r="AE131" s="302"/>
    </row>
    <row r="132" spans="3:31" ht="13.5" thickBot="1">
      <c r="C132" s="5"/>
      <c r="D132" s="390"/>
      <c r="E132" s="1"/>
      <c r="F132" s="391"/>
      <c r="G132" s="304"/>
      <c r="H132" s="1"/>
      <c r="I132" s="304"/>
      <c r="J132" s="392"/>
      <c r="K132" s="304"/>
      <c r="L132" s="1"/>
      <c r="M132" s="304"/>
      <c r="N132" s="1"/>
      <c r="O132" s="304"/>
      <c r="P132" s="1"/>
      <c r="Q132" s="304"/>
      <c r="R132" s="1"/>
      <c r="S132" s="304"/>
      <c r="T132" s="1"/>
      <c r="U132" s="304"/>
      <c r="V132" s="1"/>
      <c r="W132" s="304"/>
      <c r="X132" s="1"/>
      <c r="Y132" s="304"/>
      <c r="Z132" s="1"/>
      <c r="AA132" s="304"/>
      <c r="AB132" s="1"/>
      <c r="AC132" s="304"/>
      <c r="AD132" s="1"/>
      <c r="AE132" s="393"/>
    </row>
    <row r="133" spans="3:31">
      <c r="D133" s="161"/>
      <c r="G133" s="99"/>
      <c r="I133" s="99"/>
      <c r="J133" s="161"/>
      <c r="K133" s="99"/>
      <c r="M133" s="99"/>
      <c r="O133" s="99"/>
      <c r="Q133" s="99"/>
      <c r="S133" s="99"/>
      <c r="U133" s="99"/>
      <c r="W133" s="99"/>
      <c r="Y133" s="99"/>
      <c r="AA133" s="99"/>
      <c r="AC133" s="99"/>
      <c r="AE133" s="99"/>
    </row>
  </sheetData>
  <mergeCells count="14">
    <mergeCell ref="P3:Q3"/>
    <mergeCell ref="R3:S3"/>
    <mergeCell ref="AB3:AC3"/>
    <mergeCell ref="AD3:AE3"/>
    <mergeCell ref="T3:U3"/>
    <mergeCell ref="V3:W3"/>
    <mergeCell ref="X3:Y3"/>
    <mergeCell ref="Z3:AA3"/>
    <mergeCell ref="N3:O3"/>
    <mergeCell ref="D3:E3"/>
    <mergeCell ref="F3:G3"/>
    <mergeCell ref="H3:I3"/>
    <mergeCell ref="J3:K3"/>
    <mergeCell ref="L3:M3"/>
  </mergeCells>
  <phoneticPr fontId="0" type="noConversion"/>
  <pageMargins left="0.75" right="0.75" top="1" bottom="1" header="0.5" footer="0.5"/>
  <pageSetup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Z446"/>
  <sheetViews>
    <sheetView zoomScaleNormal="100" workbookViewId="0"/>
  </sheetViews>
  <sheetFormatPr defaultRowHeight="12.75"/>
  <cols>
    <col min="1" max="1" width="3.140625" customWidth="1"/>
    <col min="2" max="2" width="11.140625" customWidth="1"/>
    <col min="3" max="3" width="18.5703125" customWidth="1"/>
    <col min="4" max="4" width="17.85546875" customWidth="1"/>
    <col min="5" max="5" width="13.7109375" customWidth="1"/>
    <col min="6" max="6" width="11.140625" customWidth="1"/>
    <col min="7" max="7" width="1.7109375" customWidth="1"/>
    <col min="8" max="8" width="17.5703125" customWidth="1"/>
    <col min="9" max="9" width="9" bestFit="1" customWidth="1"/>
    <col min="10" max="10" width="16.5703125" customWidth="1"/>
    <col min="11" max="11" width="14.140625" customWidth="1"/>
    <col min="12" max="12" width="12.5703125" customWidth="1"/>
    <col min="13" max="13" width="2" customWidth="1"/>
    <col min="14" max="14" width="18.85546875" customWidth="1"/>
    <col min="15" max="15" width="14.28515625" customWidth="1"/>
    <col min="16" max="16" width="12.7109375" customWidth="1"/>
    <col min="17" max="17" width="1.5703125" customWidth="1"/>
    <col min="18" max="18" width="19.28515625" customWidth="1"/>
    <col min="19" max="19" width="15.5703125" customWidth="1"/>
    <col min="20" max="20" width="14.140625" customWidth="1"/>
    <col min="22" max="22" width="36.28515625" bestFit="1" customWidth="1"/>
  </cols>
  <sheetData>
    <row r="2" spans="2:23" ht="18">
      <c r="B2" s="461" t="s">
        <v>405</v>
      </c>
      <c r="C2" s="462"/>
      <c r="D2" s="462"/>
      <c r="E2" s="462"/>
      <c r="F2" s="461" t="s">
        <v>406</v>
      </c>
      <c r="G2" s="461"/>
      <c r="H2" s="463"/>
      <c r="I2" s="462"/>
      <c r="J2" s="462"/>
      <c r="K2" s="462"/>
      <c r="L2" s="462"/>
      <c r="M2" s="462"/>
      <c r="N2" s="462"/>
      <c r="O2" s="462"/>
      <c r="P2" s="462"/>
      <c r="Q2" s="462"/>
      <c r="R2" s="462"/>
      <c r="V2" s="544"/>
    </row>
    <row r="3" spans="2:23" ht="13.5" thickBot="1">
      <c r="B3" s="461" t="s">
        <v>407</v>
      </c>
      <c r="C3" s="462"/>
      <c r="D3" s="462"/>
      <c r="E3" s="462"/>
      <c r="F3" s="462"/>
      <c r="G3" s="462"/>
      <c r="H3" s="462"/>
      <c r="I3" s="462"/>
      <c r="J3" s="462"/>
      <c r="K3" s="462"/>
      <c r="L3" s="462"/>
      <c r="M3" s="462"/>
      <c r="N3" s="462"/>
      <c r="O3" s="462"/>
      <c r="P3" s="462"/>
      <c r="Q3" s="462"/>
      <c r="R3" s="462"/>
    </row>
    <row r="4" spans="2:23">
      <c r="B4" s="462"/>
      <c r="C4" s="464" t="s">
        <v>2310</v>
      </c>
      <c r="D4" s="465" t="s">
        <v>409</v>
      </c>
      <c r="E4" s="465" t="s">
        <v>412</v>
      </c>
      <c r="F4" s="465" t="s">
        <v>410</v>
      </c>
      <c r="G4" s="466"/>
      <c r="H4" s="465" t="s">
        <v>2310</v>
      </c>
      <c r="I4" s="465" t="s">
        <v>411</v>
      </c>
      <c r="J4" s="465" t="s">
        <v>409</v>
      </c>
      <c r="K4" s="465" t="s">
        <v>412</v>
      </c>
      <c r="L4" s="467" t="s">
        <v>413</v>
      </c>
      <c r="M4" s="466"/>
      <c r="N4" s="465" t="s">
        <v>2310</v>
      </c>
      <c r="O4" s="468" t="s">
        <v>414</v>
      </c>
      <c r="P4" s="469" t="s">
        <v>414</v>
      </c>
      <c r="Q4" s="466"/>
      <c r="R4" s="468" t="s">
        <v>2310</v>
      </c>
      <c r="S4" s="468" t="s">
        <v>414</v>
      </c>
      <c r="T4" s="469" t="s">
        <v>414</v>
      </c>
      <c r="V4" s="40"/>
      <c r="W4" s="40"/>
    </row>
    <row r="5" spans="2:23" ht="13.5" thickBot="1">
      <c r="B5" s="462"/>
      <c r="C5" s="470" t="s">
        <v>472</v>
      </c>
      <c r="D5" s="471" t="s">
        <v>416</v>
      </c>
      <c r="E5" s="471" t="s">
        <v>473</v>
      </c>
      <c r="F5" s="471" t="s">
        <v>417</v>
      </c>
      <c r="G5" s="472"/>
      <c r="H5" s="471" t="s">
        <v>418</v>
      </c>
      <c r="I5" s="471" t="s">
        <v>419</v>
      </c>
      <c r="J5" s="471" t="s">
        <v>420</v>
      </c>
      <c r="K5" s="471" t="s">
        <v>421</v>
      </c>
      <c r="L5" s="473" t="s">
        <v>422</v>
      </c>
      <c r="M5" s="472"/>
      <c r="N5" s="471" t="s">
        <v>442</v>
      </c>
      <c r="O5" s="474" t="s">
        <v>423</v>
      </c>
      <c r="P5" s="475" t="s">
        <v>424</v>
      </c>
      <c r="Q5" s="472"/>
      <c r="R5" s="474" t="s">
        <v>425</v>
      </c>
      <c r="S5" s="474" t="s">
        <v>425</v>
      </c>
      <c r="T5" s="475" t="s">
        <v>426</v>
      </c>
      <c r="V5" s="40"/>
      <c r="W5" s="40"/>
    </row>
    <row r="6" spans="2:23">
      <c r="B6" s="462" t="s">
        <v>427</v>
      </c>
      <c r="C6" s="514">
        <v>0</v>
      </c>
      <c r="D6" s="509">
        <f>'January Budget'!D$7</f>
        <v>0</v>
      </c>
      <c r="E6" s="546" t="e">
        <f t="shared" ref="E6:E21" si="0">+(D6/C6)</f>
        <v>#DIV/0!</v>
      </c>
      <c r="F6" s="476" t="e">
        <f t="shared" ref="F6:F21" si="1">D6/C6</f>
        <v>#DIV/0!</v>
      </c>
      <c r="G6" s="477"/>
      <c r="H6" s="514">
        <v>0</v>
      </c>
      <c r="I6" s="478" t="e">
        <f t="shared" ref="I6:I21" si="2">H6/C6</f>
        <v>#DIV/0!</v>
      </c>
      <c r="J6" s="509">
        <f>'January Budget'!D117</f>
        <v>-83333.333333333328</v>
      </c>
      <c r="K6" s="478" t="e">
        <f t="shared" ref="K6:K21" si="3">J6/D6</f>
        <v>#DIV/0!</v>
      </c>
      <c r="L6" s="476" t="e">
        <f t="shared" ref="L6:L21" si="4">J6/H6</f>
        <v>#DIV/0!</v>
      </c>
      <c r="M6" s="477"/>
      <c r="N6" s="514">
        <v>0</v>
      </c>
      <c r="O6" s="509">
        <f>'January Budget'!D24</f>
        <v>0</v>
      </c>
      <c r="P6" s="479" t="e">
        <f>'January Budget'!E24</f>
        <v>#DIV/0!</v>
      </c>
      <c r="Q6" s="477"/>
      <c r="R6" s="975">
        <v>0</v>
      </c>
      <c r="S6" s="509">
        <f>'January Budget'!D114</f>
        <v>83333.333333333328</v>
      </c>
      <c r="T6" s="1861" t="e">
        <f>'January Budget'!E114</f>
        <v>#DIV/0!</v>
      </c>
      <c r="V6" s="40"/>
      <c r="W6" s="40"/>
    </row>
    <row r="7" spans="2:23">
      <c r="B7" s="462" t="s">
        <v>428</v>
      </c>
      <c r="C7" s="515">
        <v>0</v>
      </c>
      <c r="D7" s="509">
        <f>'February Budget'!D$7</f>
        <v>0</v>
      </c>
      <c r="E7" s="546" t="e">
        <f t="shared" si="0"/>
        <v>#DIV/0!</v>
      </c>
      <c r="F7" s="480" t="e">
        <f t="shared" si="1"/>
        <v>#DIV/0!</v>
      </c>
      <c r="G7" s="481"/>
      <c r="H7" s="515">
        <v>0</v>
      </c>
      <c r="I7" s="482" t="e">
        <f t="shared" si="2"/>
        <v>#DIV/0!</v>
      </c>
      <c r="J7" s="509">
        <f>'February Budget'!D117</f>
        <v>-83333.333333333328</v>
      </c>
      <c r="K7" s="482" t="e">
        <f t="shared" si="3"/>
        <v>#DIV/0!</v>
      </c>
      <c r="L7" s="480" t="e">
        <f t="shared" si="4"/>
        <v>#DIV/0!</v>
      </c>
      <c r="M7" s="481"/>
      <c r="N7" s="515">
        <v>0</v>
      </c>
      <c r="O7" s="509">
        <f>'February Budget'!D24</f>
        <v>0</v>
      </c>
      <c r="P7" s="479" t="e">
        <f>'February Budget'!E24</f>
        <v>#DIV/0!</v>
      </c>
      <c r="Q7" s="481"/>
      <c r="R7" s="976">
        <v>0</v>
      </c>
      <c r="S7" s="509">
        <f>'February Budget'!D114</f>
        <v>83333.333333333328</v>
      </c>
      <c r="T7" s="1861" t="e">
        <f>'February Budget'!E114</f>
        <v>#DIV/0!</v>
      </c>
      <c r="V7" s="40"/>
      <c r="W7" s="40"/>
    </row>
    <row r="8" spans="2:23">
      <c r="B8" s="462" t="s">
        <v>401</v>
      </c>
      <c r="C8" s="515">
        <v>0</v>
      </c>
      <c r="D8" s="509">
        <f>'March Budget'!D$7</f>
        <v>0</v>
      </c>
      <c r="E8" s="546" t="e">
        <f t="shared" si="0"/>
        <v>#DIV/0!</v>
      </c>
      <c r="F8" s="480" t="e">
        <f t="shared" si="1"/>
        <v>#DIV/0!</v>
      </c>
      <c r="G8" s="481"/>
      <c r="H8" s="515">
        <v>0</v>
      </c>
      <c r="I8" s="482" t="e">
        <f t="shared" si="2"/>
        <v>#DIV/0!</v>
      </c>
      <c r="J8" s="509">
        <f>'March Budget'!D117</f>
        <v>-83333.333333333328</v>
      </c>
      <c r="K8" s="482" t="e">
        <f t="shared" si="3"/>
        <v>#DIV/0!</v>
      </c>
      <c r="L8" s="480" t="e">
        <f t="shared" si="4"/>
        <v>#DIV/0!</v>
      </c>
      <c r="M8" s="481"/>
      <c r="N8" s="515">
        <v>0</v>
      </c>
      <c r="O8" s="509">
        <f>'March Budget'!D24</f>
        <v>0</v>
      </c>
      <c r="P8" s="479" t="e">
        <f>'March Budget'!E24</f>
        <v>#DIV/0!</v>
      </c>
      <c r="Q8" s="481"/>
      <c r="R8" s="976">
        <v>0</v>
      </c>
      <c r="S8" s="509">
        <f>'March Budget'!D114</f>
        <v>83333.333333333328</v>
      </c>
      <c r="T8" s="1862" t="e">
        <f>'March Budget'!E114</f>
        <v>#DIV/0!</v>
      </c>
      <c r="V8" s="40"/>
      <c r="W8" s="40"/>
    </row>
    <row r="9" spans="2:23">
      <c r="B9" s="461" t="s">
        <v>429</v>
      </c>
      <c r="C9" s="512">
        <f>SUM(C6:C8)</f>
        <v>0</v>
      </c>
      <c r="D9" s="512">
        <f>SUM(D6:D8)</f>
        <v>0</v>
      </c>
      <c r="E9" s="546" t="e">
        <f t="shared" si="0"/>
        <v>#DIV/0!</v>
      </c>
      <c r="F9" s="483" t="e">
        <f t="shared" si="1"/>
        <v>#DIV/0!</v>
      </c>
      <c r="G9" s="484"/>
      <c r="H9" s="512">
        <f>SUM(H6:H8)</f>
        <v>0</v>
      </c>
      <c r="I9" s="485" t="e">
        <f t="shared" si="2"/>
        <v>#DIV/0!</v>
      </c>
      <c r="J9" s="512">
        <f>SUM(J6:J8)</f>
        <v>-250000</v>
      </c>
      <c r="K9" s="485" t="e">
        <f t="shared" si="3"/>
        <v>#DIV/0!</v>
      </c>
      <c r="L9" s="483" t="e">
        <f t="shared" si="4"/>
        <v>#DIV/0!</v>
      </c>
      <c r="M9" s="484"/>
      <c r="N9" s="512">
        <f>SUM(N6:N8)</f>
        <v>0</v>
      </c>
      <c r="O9" s="508">
        <f>SUM(O6:O8)</f>
        <v>0</v>
      </c>
      <c r="P9" s="483" t="e">
        <f>O9/D9</f>
        <v>#DIV/0!</v>
      </c>
      <c r="Q9" s="484"/>
      <c r="R9" s="512">
        <f>SUM(R6:R8)</f>
        <v>0</v>
      </c>
      <c r="S9" s="508">
        <f>SUM(S6:S8)</f>
        <v>250000</v>
      </c>
      <c r="T9" s="483" t="e">
        <f>S9/D9</f>
        <v>#DIV/0!</v>
      </c>
      <c r="V9" s="40"/>
      <c r="W9" s="40"/>
    </row>
    <row r="10" spans="2:23">
      <c r="B10" s="462" t="s">
        <v>402</v>
      </c>
      <c r="C10" s="515">
        <v>0</v>
      </c>
      <c r="D10" s="509">
        <f>'April Budget'!D$7</f>
        <v>0</v>
      </c>
      <c r="E10" s="546" t="e">
        <f t="shared" si="0"/>
        <v>#DIV/0!</v>
      </c>
      <c r="F10" s="480" t="e">
        <f t="shared" si="1"/>
        <v>#DIV/0!</v>
      </c>
      <c r="G10" s="481"/>
      <c r="H10" s="515">
        <v>0</v>
      </c>
      <c r="I10" s="482" t="e">
        <f t="shared" si="2"/>
        <v>#DIV/0!</v>
      </c>
      <c r="J10" s="509">
        <f>'April Budget'!D117</f>
        <v>-83333.333333333328</v>
      </c>
      <c r="K10" s="482" t="e">
        <f t="shared" si="3"/>
        <v>#DIV/0!</v>
      </c>
      <c r="L10" s="480" t="e">
        <f t="shared" si="4"/>
        <v>#DIV/0!</v>
      </c>
      <c r="M10" s="481"/>
      <c r="N10" s="515">
        <v>0</v>
      </c>
      <c r="O10" s="509">
        <f>'April Budget'!D24</f>
        <v>0</v>
      </c>
      <c r="P10" s="479" t="e">
        <f>'April Budget'!E24</f>
        <v>#DIV/0!</v>
      </c>
      <c r="Q10" s="481"/>
      <c r="R10" s="976">
        <v>0</v>
      </c>
      <c r="S10" s="509">
        <f>'April Budget'!D114</f>
        <v>83333.333333333328</v>
      </c>
      <c r="T10" s="1862" t="e">
        <f>'April Budget'!E114</f>
        <v>#DIV/0!</v>
      </c>
      <c r="V10" s="40"/>
      <c r="W10" s="40"/>
    </row>
    <row r="11" spans="2:23">
      <c r="B11" s="462" t="s">
        <v>186</v>
      </c>
      <c r="C11" s="515">
        <v>0</v>
      </c>
      <c r="D11" s="509">
        <f>'May Budget'!D$7</f>
        <v>0</v>
      </c>
      <c r="E11" s="546" t="e">
        <f t="shared" si="0"/>
        <v>#DIV/0!</v>
      </c>
      <c r="F11" s="480" t="e">
        <f t="shared" si="1"/>
        <v>#DIV/0!</v>
      </c>
      <c r="G11" s="481"/>
      <c r="H11" s="515">
        <v>0</v>
      </c>
      <c r="I11" s="482" t="e">
        <f t="shared" si="2"/>
        <v>#DIV/0!</v>
      </c>
      <c r="J11" s="509">
        <f>'May Budget'!D117</f>
        <v>-83333.333333333328</v>
      </c>
      <c r="K11" s="482" t="e">
        <f t="shared" si="3"/>
        <v>#DIV/0!</v>
      </c>
      <c r="L11" s="480" t="e">
        <f t="shared" si="4"/>
        <v>#DIV/0!</v>
      </c>
      <c r="M11" s="481"/>
      <c r="N11" s="515">
        <v>0</v>
      </c>
      <c r="O11" s="509">
        <f>'May Budget'!D24</f>
        <v>0</v>
      </c>
      <c r="P11" s="479" t="e">
        <f>'May Budget'!E24</f>
        <v>#DIV/0!</v>
      </c>
      <c r="Q11" s="481"/>
      <c r="R11" s="976">
        <v>0</v>
      </c>
      <c r="S11" s="509">
        <f>'May Budget'!D114</f>
        <v>83333.333333333328</v>
      </c>
      <c r="T11" s="1862" t="e">
        <f>'May Budget'!E114</f>
        <v>#DIV/0!</v>
      </c>
      <c r="V11" s="40"/>
      <c r="W11" s="40"/>
    </row>
    <row r="12" spans="2:23">
      <c r="B12" s="462" t="s">
        <v>403</v>
      </c>
      <c r="C12" s="515">
        <v>0</v>
      </c>
      <c r="D12" s="509">
        <f>'June Budget'!D$7</f>
        <v>0</v>
      </c>
      <c r="E12" s="546" t="e">
        <f t="shared" si="0"/>
        <v>#DIV/0!</v>
      </c>
      <c r="F12" s="480" t="e">
        <f t="shared" si="1"/>
        <v>#DIV/0!</v>
      </c>
      <c r="G12" s="481"/>
      <c r="H12" s="515">
        <v>0</v>
      </c>
      <c r="I12" s="482" t="e">
        <f t="shared" si="2"/>
        <v>#DIV/0!</v>
      </c>
      <c r="J12" s="509">
        <f>'June Budget'!D117</f>
        <v>-83333.333333333328</v>
      </c>
      <c r="K12" s="482" t="e">
        <f t="shared" si="3"/>
        <v>#DIV/0!</v>
      </c>
      <c r="L12" s="480" t="e">
        <f t="shared" si="4"/>
        <v>#DIV/0!</v>
      </c>
      <c r="M12" s="481"/>
      <c r="N12" s="515">
        <v>0</v>
      </c>
      <c r="O12" s="509">
        <f>'June Budget'!D24</f>
        <v>0</v>
      </c>
      <c r="P12" s="479" t="e">
        <f>'June Budget'!E24</f>
        <v>#DIV/0!</v>
      </c>
      <c r="Q12" s="481"/>
      <c r="R12" s="976">
        <v>0</v>
      </c>
      <c r="S12" s="509">
        <f>'June Budget'!D114</f>
        <v>83333.333333333328</v>
      </c>
      <c r="T12" s="1862" t="e">
        <f>'June Budget'!E114</f>
        <v>#DIV/0!</v>
      </c>
      <c r="V12" s="40"/>
      <c r="W12" s="40"/>
    </row>
    <row r="13" spans="2:23">
      <c r="B13" s="461" t="s">
        <v>430</v>
      </c>
      <c r="C13" s="512">
        <f>SUM(C10:C12)</f>
        <v>0</v>
      </c>
      <c r="D13" s="512">
        <f>SUM(D10:D12)</f>
        <v>0</v>
      </c>
      <c r="E13" s="546" t="e">
        <f t="shared" si="0"/>
        <v>#DIV/0!</v>
      </c>
      <c r="F13" s="483" t="e">
        <f t="shared" si="1"/>
        <v>#DIV/0!</v>
      </c>
      <c r="G13" s="484"/>
      <c r="H13" s="512">
        <f>SUM(H10:H12)</f>
        <v>0</v>
      </c>
      <c r="I13" s="485" t="e">
        <f t="shared" si="2"/>
        <v>#DIV/0!</v>
      </c>
      <c r="J13" s="512">
        <f>SUM(J10:J12)</f>
        <v>-250000</v>
      </c>
      <c r="K13" s="485" t="e">
        <f t="shared" si="3"/>
        <v>#DIV/0!</v>
      </c>
      <c r="L13" s="483" t="e">
        <f t="shared" si="4"/>
        <v>#DIV/0!</v>
      </c>
      <c r="M13" s="484"/>
      <c r="N13" s="512">
        <f>SUM(N10:N12)</f>
        <v>0</v>
      </c>
      <c r="O13" s="508">
        <f>SUM(O10:O12)</f>
        <v>0</v>
      </c>
      <c r="P13" s="483" t="e">
        <f>O13/D13</f>
        <v>#DIV/0!</v>
      </c>
      <c r="Q13" s="484"/>
      <c r="R13" s="512">
        <f>SUM(R10:R12)</f>
        <v>0</v>
      </c>
      <c r="S13" s="508">
        <f>SUM(S10:S12)</f>
        <v>250000</v>
      </c>
      <c r="T13" s="483" t="e">
        <f>S13/D13</f>
        <v>#DIV/0!</v>
      </c>
      <c r="V13" s="40"/>
      <c r="W13" s="40"/>
    </row>
    <row r="14" spans="2:23">
      <c r="B14" s="462" t="s">
        <v>404</v>
      </c>
      <c r="C14" s="515">
        <v>0</v>
      </c>
      <c r="D14" s="509">
        <f>'July Budget'!D$7</f>
        <v>0</v>
      </c>
      <c r="E14" s="546" t="e">
        <f t="shared" si="0"/>
        <v>#DIV/0!</v>
      </c>
      <c r="F14" s="480" t="e">
        <f t="shared" si="1"/>
        <v>#DIV/0!</v>
      </c>
      <c r="G14" s="481"/>
      <c r="H14" s="515">
        <v>0</v>
      </c>
      <c r="I14" s="482" t="e">
        <f t="shared" si="2"/>
        <v>#DIV/0!</v>
      </c>
      <c r="J14" s="509">
        <f>'July Budget'!D117</f>
        <v>-83333.333333333328</v>
      </c>
      <c r="K14" s="482" t="e">
        <f t="shared" si="3"/>
        <v>#DIV/0!</v>
      </c>
      <c r="L14" s="480" t="e">
        <f t="shared" si="4"/>
        <v>#DIV/0!</v>
      </c>
      <c r="M14" s="481"/>
      <c r="N14" s="515">
        <v>0</v>
      </c>
      <c r="O14" s="509">
        <f>'July Budget'!D24</f>
        <v>0</v>
      </c>
      <c r="P14" s="479" t="e">
        <f>'July Budget'!E24</f>
        <v>#DIV/0!</v>
      </c>
      <c r="Q14" s="481"/>
      <c r="R14" s="976">
        <v>0</v>
      </c>
      <c r="S14" s="509">
        <f>'July Budget'!D114</f>
        <v>83333.333333333328</v>
      </c>
      <c r="T14" s="1862" t="e">
        <f>'July Budget'!E114</f>
        <v>#DIV/0!</v>
      </c>
      <c r="V14" s="40"/>
      <c r="W14" s="40"/>
    </row>
    <row r="15" spans="2:23">
      <c r="B15" s="462" t="s">
        <v>431</v>
      </c>
      <c r="C15" s="515">
        <v>0</v>
      </c>
      <c r="D15" s="509">
        <f>'August Budget'!D$7</f>
        <v>0</v>
      </c>
      <c r="E15" s="546" t="e">
        <f t="shared" si="0"/>
        <v>#DIV/0!</v>
      </c>
      <c r="F15" s="480" t="e">
        <f t="shared" si="1"/>
        <v>#DIV/0!</v>
      </c>
      <c r="G15" s="481"/>
      <c r="H15" s="515">
        <v>0</v>
      </c>
      <c r="I15" s="482" t="e">
        <f t="shared" si="2"/>
        <v>#DIV/0!</v>
      </c>
      <c r="J15" s="509">
        <f>'August Budget'!D117</f>
        <v>-83333.333333333328</v>
      </c>
      <c r="K15" s="482" t="e">
        <f t="shared" si="3"/>
        <v>#DIV/0!</v>
      </c>
      <c r="L15" s="480" t="e">
        <f t="shared" si="4"/>
        <v>#DIV/0!</v>
      </c>
      <c r="M15" s="481"/>
      <c r="N15" s="515">
        <v>0</v>
      </c>
      <c r="O15" s="509">
        <f>'August Budget'!D24</f>
        <v>0</v>
      </c>
      <c r="P15" s="479" t="e">
        <f>'August Budget'!E24</f>
        <v>#DIV/0!</v>
      </c>
      <c r="Q15" s="481"/>
      <c r="R15" s="976">
        <v>0</v>
      </c>
      <c r="S15" s="509">
        <f>'August Budget'!D114</f>
        <v>83333.333333333328</v>
      </c>
      <c r="T15" s="1862" t="e">
        <f>'August Budget'!E114</f>
        <v>#DIV/0!</v>
      </c>
      <c r="V15" s="40"/>
      <c r="W15" s="40"/>
    </row>
    <row r="16" spans="2:23">
      <c r="B16" s="462" t="s">
        <v>432</v>
      </c>
      <c r="C16" s="515">
        <v>0</v>
      </c>
      <c r="D16" s="509">
        <f>'September Budget'!D$7</f>
        <v>0</v>
      </c>
      <c r="E16" s="546" t="e">
        <f t="shared" si="0"/>
        <v>#DIV/0!</v>
      </c>
      <c r="F16" s="480" t="e">
        <f t="shared" si="1"/>
        <v>#DIV/0!</v>
      </c>
      <c r="G16" s="481"/>
      <c r="H16" s="515">
        <v>0</v>
      </c>
      <c r="I16" s="482" t="e">
        <f t="shared" si="2"/>
        <v>#DIV/0!</v>
      </c>
      <c r="J16" s="509">
        <f>'September Budget'!D117</f>
        <v>-83333.333333333328</v>
      </c>
      <c r="K16" s="482" t="e">
        <f t="shared" si="3"/>
        <v>#DIV/0!</v>
      </c>
      <c r="L16" s="480" t="e">
        <f t="shared" si="4"/>
        <v>#DIV/0!</v>
      </c>
      <c r="M16" s="481"/>
      <c r="N16" s="515">
        <v>0</v>
      </c>
      <c r="O16" s="509">
        <f>'September Budget'!D24</f>
        <v>0</v>
      </c>
      <c r="P16" s="479" t="e">
        <f>'September Budget'!E24</f>
        <v>#DIV/0!</v>
      </c>
      <c r="Q16" s="481"/>
      <c r="R16" s="976">
        <v>0</v>
      </c>
      <c r="S16" s="509">
        <f>'September Budget'!D114</f>
        <v>83333.333333333328</v>
      </c>
      <c r="T16" s="1862" t="e">
        <f>'September Budget'!E114</f>
        <v>#DIV/0!</v>
      </c>
      <c r="V16" s="40"/>
      <c r="W16" s="40"/>
    </row>
    <row r="17" spans="2:23">
      <c r="B17" s="461" t="s">
        <v>433</v>
      </c>
      <c r="C17" s="512">
        <f>SUM(C14:C16)</f>
        <v>0</v>
      </c>
      <c r="D17" s="512">
        <f>SUM(D14:D16)</f>
        <v>0</v>
      </c>
      <c r="E17" s="546" t="e">
        <f t="shared" si="0"/>
        <v>#DIV/0!</v>
      </c>
      <c r="F17" s="483" t="e">
        <f t="shared" si="1"/>
        <v>#DIV/0!</v>
      </c>
      <c r="G17" s="484"/>
      <c r="H17" s="512">
        <f>SUM(H14:H16)</f>
        <v>0</v>
      </c>
      <c r="I17" s="485" t="e">
        <f t="shared" si="2"/>
        <v>#DIV/0!</v>
      </c>
      <c r="J17" s="512">
        <f>SUM(J14:J16)</f>
        <v>-250000</v>
      </c>
      <c r="K17" s="485" t="e">
        <f t="shared" si="3"/>
        <v>#DIV/0!</v>
      </c>
      <c r="L17" s="483" t="e">
        <f t="shared" si="4"/>
        <v>#DIV/0!</v>
      </c>
      <c r="M17" s="484"/>
      <c r="N17" s="512">
        <f>SUM(N14:N16)</f>
        <v>0</v>
      </c>
      <c r="O17" s="508">
        <f>SUM(O14:O16)</f>
        <v>0</v>
      </c>
      <c r="P17" s="483" t="e">
        <f>O17/D17</f>
        <v>#DIV/0!</v>
      </c>
      <c r="Q17" s="484"/>
      <c r="R17" s="512">
        <f>SUM(R14:R16)</f>
        <v>0</v>
      </c>
      <c r="S17" s="508">
        <f>SUM(S14:S16)</f>
        <v>250000</v>
      </c>
      <c r="T17" s="483" t="e">
        <f>S17/D17</f>
        <v>#DIV/0!</v>
      </c>
      <c r="V17" s="40"/>
      <c r="W17" s="40"/>
    </row>
    <row r="18" spans="2:23">
      <c r="B18" s="462" t="s">
        <v>434</v>
      </c>
      <c r="C18" s="515">
        <v>0</v>
      </c>
      <c r="D18" s="509">
        <f>'October Budget'!D$7</f>
        <v>0</v>
      </c>
      <c r="E18" s="546" t="e">
        <f t="shared" si="0"/>
        <v>#DIV/0!</v>
      </c>
      <c r="F18" s="480" t="e">
        <f t="shared" si="1"/>
        <v>#DIV/0!</v>
      </c>
      <c r="G18" s="481"/>
      <c r="H18" s="515">
        <v>0</v>
      </c>
      <c r="I18" s="482" t="e">
        <f t="shared" si="2"/>
        <v>#DIV/0!</v>
      </c>
      <c r="J18" s="509">
        <f>'October Budget'!D117</f>
        <v>-83333.333333333328</v>
      </c>
      <c r="K18" s="482" t="e">
        <f t="shared" si="3"/>
        <v>#DIV/0!</v>
      </c>
      <c r="L18" s="480" t="e">
        <f t="shared" si="4"/>
        <v>#DIV/0!</v>
      </c>
      <c r="M18" s="481"/>
      <c r="N18" s="515">
        <v>0</v>
      </c>
      <c r="O18" s="509">
        <f>'October Budget'!D24</f>
        <v>0</v>
      </c>
      <c r="P18" s="479" t="e">
        <f>'October Budget'!E24</f>
        <v>#DIV/0!</v>
      </c>
      <c r="Q18" s="481"/>
      <c r="R18" s="976">
        <v>0</v>
      </c>
      <c r="S18" s="509">
        <f>'October Budget'!D114</f>
        <v>83333.333333333328</v>
      </c>
      <c r="T18" s="1862" t="e">
        <f>'October Budget'!E114</f>
        <v>#DIV/0!</v>
      </c>
      <c r="V18" s="40"/>
      <c r="W18" s="40"/>
    </row>
    <row r="19" spans="2:23">
      <c r="B19" s="462" t="s">
        <v>435</v>
      </c>
      <c r="C19" s="515">
        <v>0</v>
      </c>
      <c r="D19" s="509">
        <f>'November Budget'!D$7</f>
        <v>0</v>
      </c>
      <c r="E19" s="546" t="e">
        <f t="shared" si="0"/>
        <v>#DIV/0!</v>
      </c>
      <c r="F19" s="480" t="e">
        <f t="shared" si="1"/>
        <v>#DIV/0!</v>
      </c>
      <c r="G19" s="481"/>
      <c r="H19" s="515">
        <v>0</v>
      </c>
      <c r="I19" s="482" t="e">
        <f t="shared" si="2"/>
        <v>#DIV/0!</v>
      </c>
      <c r="J19" s="509">
        <f>'November Budget'!D117</f>
        <v>-83333.333333333328</v>
      </c>
      <c r="K19" s="482" t="e">
        <f t="shared" si="3"/>
        <v>#DIV/0!</v>
      </c>
      <c r="L19" s="480" t="e">
        <f t="shared" si="4"/>
        <v>#DIV/0!</v>
      </c>
      <c r="M19" s="481"/>
      <c r="N19" s="515">
        <v>0</v>
      </c>
      <c r="O19" s="509">
        <f>'November Budget'!D24</f>
        <v>0</v>
      </c>
      <c r="P19" s="479" t="e">
        <f>'November Budget'!E24</f>
        <v>#DIV/0!</v>
      </c>
      <c r="Q19" s="481"/>
      <c r="R19" s="976">
        <v>0</v>
      </c>
      <c r="S19" s="509">
        <f>'November Budget'!D114</f>
        <v>83333.333333333328</v>
      </c>
      <c r="T19" s="1862" t="e">
        <f>'November Budget'!E114</f>
        <v>#DIV/0!</v>
      </c>
      <c r="V19" s="40"/>
      <c r="W19" s="40"/>
    </row>
    <row r="20" spans="2:23">
      <c r="B20" s="462" t="s">
        <v>436</v>
      </c>
      <c r="C20" s="515">
        <v>0</v>
      </c>
      <c r="D20" s="509">
        <f>'December Budget'!D$7</f>
        <v>0</v>
      </c>
      <c r="E20" s="546" t="e">
        <f t="shared" si="0"/>
        <v>#DIV/0!</v>
      </c>
      <c r="F20" s="480" t="e">
        <f t="shared" si="1"/>
        <v>#DIV/0!</v>
      </c>
      <c r="G20" s="481"/>
      <c r="H20" s="515">
        <v>0</v>
      </c>
      <c r="I20" s="482" t="e">
        <f t="shared" si="2"/>
        <v>#DIV/0!</v>
      </c>
      <c r="J20" s="509">
        <f>'December Budget'!D117</f>
        <v>-83333.333333333328</v>
      </c>
      <c r="K20" s="482" t="e">
        <f t="shared" si="3"/>
        <v>#DIV/0!</v>
      </c>
      <c r="L20" s="480" t="e">
        <f t="shared" si="4"/>
        <v>#DIV/0!</v>
      </c>
      <c r="M20" s="481"/>
      <c r="N20" s="515">
        <v>0</v>
      </c>
      <c r="O20" s="509">
        <f>'December Budget'!D24</f>
        <v>0</v>
      </c>
      <c r="P20" s="479" t="e">
        <f>'December Budget'!E24</f>
        <v>#DIV/0!</v>
      </c>
      <c r="Q20" s="481"/>
      <c r="R20" s="976">
        <v>0</v>
      </c>
      <c r="S20" s="509">
        <f>'December Budget'!D114</f>
        <v>83333.333333333328</v>
      </c>
      <c r="T20" s="480" t="e">
        <f>'December Budget'!G114</f>
        <v>#DIV/0!</v>
      </c>
      <c r="V20" s="40"/>
      <c r="W20" s="40"/>
    </row>
    <row r="21" spans="2:23">
      <c r="B21" s="461" t="s">
        <v>437</v>
      </c>
      <c r="C21" s="512">
        <f>SUM(C18:C20)</f>
        <v>0</v>
      </c>
      <c r="D21" s="512">
        <f>SUM(D18:D20)</f>
        <v>0</v>
      </c>
      <c r="E21" s="546" t="e">
        <f t="shared" si="0"/>
        <v>#DIV/0!</v>
      </c>
      <c r="F21" s="483" t="e">
        <f t="shared" si="1"/>
        <v>#DIV/0!</v>
      </c>
      <c r="G21" s="484"/>
      <c r="H21" s="512">
        <f>SUM(H18:H20)</f>
        <v>0</v>
      </c>
      <c r="I21" s="485" t="e">
        <f t="shared" si="2"/>
        <v>#DIV/0!</v>
      </c>
      <c r="J21" s="512">
        <f>SUM(J18:J20)</f>
        <v>-250000</v>
      </c>
      <c r="K21" s="485" t="e">
        <f t="shared" si="3"/>
        <v>#DIV/0!</v>
      </c>
      <c r="L21" s="483" t="e">
        <f t="shared" si="4"/>
        <v>#DIV/0!</v>
      </c>
      <c r="M21" s="484"/>
      <c r="N21" s="512">
        <f>SUM(N18:N20)</f>
        <v>0</v>
      </c>
      <c r="O21" s="508">
        <f>SUM(O18:O20)</f>
        <v>0</v>
      </c>
      <c r="P21" s="483" t="e">
        <f>O21/D21</f>
        <v>#DIV/0!</v>
      </c>
      <c r="Q21" s="484"/>
      <c r="R21" s="512">
        <f>SUM(R18:R20)</f>
        <v>0</v>
      </c>
      <c r="S21" s="508">
        <f>SUM(S18:S20)</f>
        <v>250000</v>
      </c>
      <c r="T21" s="483" t="e">
        <f>S21/D21</f>
        <v>#DIV/0!</v>
      </c>
      <c r="V21" s="40"/>
      <c r="W21" s="40"/>
    </row>
    <row r="22" spans="2:23">
      <c r="C22" s="409"/>
      <c r="D22" s="411"/>
      <c r="E22" s="411"/>
      <c r="F22" s="486"/>
      <c r="G22" s="487"/>
      <c r="H22" s="488"/>
      <c r="I22" s="489"/>
      <c r="J22" s="411"/>
      <c r="K22" s="489"/>
      <c r="L22" s="486"/>
      <c r="M22" s="487"/>
      <c r="N22" s="488"/>
      <c r="O22" s="510"/>
      <c r="P22" s="480"/>
      <c r="Q22" s="487"/>
      <c r="R22" s="488"/>
      <c r="S22" s="510"/>
      <c r="T22" s="480"/>
      <c r="V22" s="40"/>
      <c r="W22" s="40"/>
    </row>
    <row r="23" spans="2:23" ht="13.5" thickBot="1">
      <c r="B23" s="490" t="s">
        <v>194</v>
      </c>
      <c r="C23" s="511">
        <f>SUM(C21,C17,C13,C9)</f>
        <v>0</v>
      </c>
      <c r="D23" s="513">
        <f>SUM(D9,D13,D17,D21)</f>
        <v>0</v>
      </c>
      <c r="E23" s="547" t="e">
        <f>+(D23/C23)</f>
        <v>#DIV/0!</v>
      </c>
      <c r="F23" s="491" t="e">
        <f>D23/C23</f>
        <v>#DIV/0!</v>
      </c>
      <c r="G23" s="484"/>
      <c r="H23" s="492">
        <f>SUM(H9,H13,H17,H21)</f>
        <v>0</v>
      </c>
      <c r="I23" s="493" t="e">
        <f>H23/C23</f>
        <v>#DIV/0!</v>
      </c>
      <c r="J23" s="513">
        <f>SUM(J9,J13,J17,J21)</f>
        <v>-1000000</v>
      </c>
      <c r="K23" s="493" t="e">
        <f>J23/D23</f>
        <v>#DIV/0!</v>
      </c>
      <c r="L23" s="491" t="e">
        <f>J23/H23</f>
        <v>#DIV/0!</v>
      </c>
      <c r="M23" s="484"/>
      <c r="N23" s="492">
        <f>SUM(N9,N13,N17,N21)</f>
        <v>0</v>
      </c>
      <c r="O23" s="511">
        <f>SUM(O9,O13,O17,O21)</f>
        <v>0</v>
      </c>
      <c r="P23" s="491" t="e">
        <f>O23/D23</f>
        <v>#DIV/0!</v>
      </c>
      <c r="Q23" s="484"/>
      <c r="R23" s="492">
        <f>SUM(R9,R13,R17,R21)</f>
        <v>0</v>
      </c>
      <c r="S23" s="511">
        <f>SUM(S9,S13,S17,S21)</f>
        <v>1000000</v>
      </c>
      <c r="T23" s="491" t="e">
        <f>S23/D23</f>
        <v>#DIV/0!</v>
      </c>
      <c r="V23" s="40"/>
      <c r="W23" s="40"/>
    </row>
    <row r="24" spans="2:23" ht="13.5" thickBot="1">
      <c r="B24" s="462"/>
      <c r="C24" s="462"/>
      <c r="D24" s="462"/>
      <c r="E24" s="462"/>
      <c r="F24" s="462"/>
      <c r="G24" s="462"/>
      <c r="H24" s="462"/>
      <c r="I24" s="462"/>
      <c r="J24" s="462"/>
      <c r="K24" s="462"/>
      <c r="L24" s="462"/>
      <c r="M24" s="462"/>
      <c r="N24" s="462"/>
      <c r="O24" s="462"/>
      <c r="P24" s="462"/>
      <c r="Q24" s="462"/>
      <c r="V24" s="40"/>
      <c r="W24" s="40"/>
    </row>
    <row r="25" spans="2:23" ht="13.5" thickBot="1">
      <c r="B25" s="1984" t="s">
        <v>438</v>
      </c>
      <c r="C25" s="1985"/>
      <c r="D25" s="494">
        <f>H2</f>
        <v>0</v>
      </c>
      <c r="E25" s="463"/>
      <c r="O25" s="495"/>
      <c r="P25" s="191"/>
      <c r="V25" s="40"/>
      <c r="W25" s="40"/>
    </row>
    <row r="26" spans="2:23" ht="13.5" thickBot="1"/>
    <row r="27" spans="2:23">
      <c r="C27" s="464" t="s">
        <v>408</v>
      </c>
      <c r="D27" s="465" t="s">
        <v>409</v>
      </c>
      <c r="E27" s="465" t="s">
        <v>412</v>
      </c>
      <c r="F27" s="465" t="s">
        <v>410</v>
      </c>
      <c r="G27" s="466"/>
      <c r="H27" s="465" t="s">
        <v>411</v>
      </c>
      <c r="I27" s="465" t="s">
        <v>411</v>
      </c>
      <c r="J27" s="465" t="s">
        <v>409</v>
      </c>
      <c r="K27" s="465" t="s">
        <v>412</v>
      </c>
      <c r="L27" s="467" t="s">
        <v>413</v>
      </c>
      <c r="M27" s="466"/>
      <c r="N27" s="465" t="s">
        <v>411</v>
      </c>
      <c r="O27" s="468" t="s">
        <v>414</v>
      </c>
      <c r="P27" s="469" t="s">
        <v>414</v>
      </c>
      <c r="Q27" s="466"/>
      <c r="R27" s="468" t="s">
        <v>414</v>
      </c>
      <c r="S27" s="468" t="s">
        <v>414</v>
      </c>
      <c r="T27" s="469" t="s">
        <v>414</v>
      </c>
    </row>
    <row r="28" spans="2:23" ht="13.5" thickBot="1">
      <c r="C28" s="496" t="s">
        <v>415</v>
      </c>
      <c r="D28" s="497" t="s">
        <v>416</v>
      </c>
      <c r="E28" s="471" t="s">
        <v>473</v>
      </c>
      <c r="F28" s="497" t="s">
        <v>417</v>
      </c>
      <c r="G28" s="498"/>
      <c r="H28" s="497" t="s">
        <v>144</v>
      </c>
      <c r="I28" s="497" t="s">
        <v>170</v>
      </c>
      <c r="J28" s="497" t="s">
        <v>439</v>
      </c>
      <c r="K28" s="497" t="s">
        <v>440</v>
      </c>
      <c r="L28" s="499" t="s">
        <v>441</v>
      </c>
      <c r="M28" s="498"/>
      <c r="N28" s="497" t="s">
        <v>442</v>
      </c>
      <c r="O28" s="500" t="s">
        <v>423</v>
      </c>
      <c r="P28" s="501" t="s">
        <v>424</v>
      </c>
      <c r="Q28" s="498"/>
      <c r="R28" s="500" t="s">
        <v>425</v>
      </c>
      <c r="S28" s="500" t="s">
        <v>425</v>
      </c>
      <c r="T28" s="501" t="s">
        <v>426</v>
      </c>
    </row>
    <row r="29" spans="2:23" ht="13.5" thickBot="1">
      <c r="C29" s="7"/>
      <c r="D29" s="8"/>
      <c r="E29" s="8"/>
      <c r="F29" s="8"/>
      <c r="G29" s="8"/>
      <c r="H29" s="8"/>
      <c r="I29" s="8"/>
      <c r="J29" s="8"/>
      <c r="K29" s="8"/>
      <c r="L29" s="8"/>
      <c r="M29" s="8"/>
      <c r="N29" s="8"/>
      <c r="O29" s="8"/>
      <c r="P29" s="8"/>
      <c r="Q29" s="8"/>
      <c r="R29" s="8"/>
      <c r="S29" s="8"/>
      <c r="T29" s="9"/>
    </row>
    <row r="30" spans="2:23" ht="13.5" thickBot="1">
      <c r="C30" s="502">
        <f>SUM(C6,C7,C8,C10,C11,C12,C14,C15,C16,C18,C19,C20)</f>
        <v>0</v>
      </c>
      <c r="D30" s="502">
        <f>SUM(D6,D7,D8,D10,D11,D12,D14,D15,D16,D18,D19,D20)</f>
        <v>0</v>
      </c>
      <c r="E30" s="545"/>
      <c r="F30" s="503" t="e">
        <f>D30/C30</f>
        <v>#DIV/0!</v>
      </c>
      <c r="G30" s="504"/>
      <c r="H30" s="505">
        <f>SUM(H6,H7,H8,H10,H11,H12,H14,H15,H16,H18,H19,H20)</f>
        <v>0</v>
      </c>
      <c r="I30" s="503" t="e">
        <f>H30/C30</f>
        <v>#DIV/0!</v>
      </c>
      <c r="J30" s="502">
        <f>SUM(J6,J7,J8,J10,J11,J12,J14,J15,J16,J18,J19,J20)</f>
        <v>-1000000.0000000001</v>
      </c>
      <c r="K30" s="503" t="e">
        <f>J30/D30</f>
        <v>#DIV/0!</v>
      </c>
      <c r="L30" s="503" t="e">
        <f>J30/H30</f>
        <v>#DIV/0!</v>
      </c>
      <c r="M30" s="504"/>
      <c r="N30" s="505">
        <f>SUM(N6,N7,N8,N10,N11,N12,N14,N15,N16,N18,N19,N20)</f>
        <v>0</v>
      </c>
      <c r="O30" s="502">
        <f>SUM(O6,O7,O8,O10,O11,O12,O14,O15,O16,O18,O19,O20)</f>
        <v>0</v>
      </c>
      <c r="P30" s="503" t="e">
        <f>O30/D30</f>
        <v>#DIV/0!</v>
      </c>
      <c r="Q30" s="506"/>
      <c r="R30" s="502">
        <f>SUM(R6,R7,R8,R10,R11,R12,R14,R15,R16,R18,R19,R20)</f>
        <v>0</v>
      </c>
      <c r="S30" s="502">
        <f>SUM(S6,S7,S8,S10,S11,S12,S14,S15,S16,S18,S19,S20)</f>
        <v>1000000.0000000001</v>
      </c>
      <c r="T30" s="507" t="e">
        <f>S30/D30</f>
        <v>#DIV/0!</v>
      </c>
    </row>
    <row r="31" spans="2:23">
      <c r="D31" s="1918"/>
    </row>
    <row r="35" spans="2:20">
      <c r="B35" s="461" t="s">
        <v>405</v>
      </c>
      <c r="C35" s="462"/>
      <c r="D35" s="462"/>
      <c r="E35" s="462"/>
      <c r="F35" s="461" t="s">
        <v>406</v>
      </c>
      <c r="G35" s="461"/>
      <c r="H35" s="463"/>
      <c r="I35" s="462"/>
      <c r="J35" s="462"/>
      <c r="K35" s="462"/>
      <c r="L35" s="462"/>
      <c r="M35" s="462"/>
      <c r="N35" s="462"/>
      <c r="O35" s="462"/>
      <c r="P35" s="462"/>
      <c r="Q35" s="462"/>
      <c r="R35" s="462"/>
    </row>
    <row r="36" spans="2:20" ht="13.5" thickBot="1">
      <c r="B36" s="461" t="s">
        <v>407</v>
      </c>
      <c r="C36" s="462"/>
      <c r="D36" s="462"/>
      <c r="E36" s="462"/>
      <c r="F36" s="462"/>
      <c r="G36" s="462"/>
      <c r="H36" s="462"/>
      <c r="I36" s="462"/>
      <c r="J36" s="462"/>
      <c r="K36" s="462"/>
      <c r="L36" s="462"/>
      <c r="M36" s="462"/>
      <c r="N36" s="462"/>
      <c r="O36" s="462"/>
      <c r="P36" s="462"/>
      <c r="Q36" s="462"/>
      <c r="R36" s="462"/>
    </row>
    <row r="37" spans="2:20">
      <c r="B37" s="462"/>
      <c r="C37" s="1919" t="s">
        <v>2382</v>
      </c>
      <c r="D37" s="465" t="s">
        <v>409</v>
      </c>
      <c r="E37" s="465" t="s">
        <v>412</v>
      </c>
      <c r="F37" s="465" t="s">
        <v>410</v>
      </c>
      <c r="G37" s="466"/>
      <c r="H37" s="465" t="s">
        <v>775</v>
      </c>
      <c r="I37" s="465" t="s">
        <v>411</v>
      </c>
      <c r="J37" s="465" t="s">
        <v>409</v>
      </c>
      <c r="K37" s="465" t="s">
        <v>412</v>
      </c>
      <c r="L37" s="467" t="s">
        <v>413</v>
      </c>
      <c r="M37" s="466"/>
      <c r="N37" s="465" t="s">
        <v>775</v>
      </c>
      <c r="O37" s="468" t="s">
        <v>414</v>
      </c>
      <c r="P37" s="469" t="s">
        <v>414</v>
      </c>
      <c r="Q37" s="466"/>
      <c r="R37" s="468" t="s">
        <v>775</v>
      </c>
      <c r="S37" s="468" t="s">
        <v>414</v>
      </c>
      <c r="T37" s="469" t="s">
        <v>414</v>
      </c>
    </row>
    <row r="38" spans="2:20" ht="13.5" thickBot="1">
      <c r="B38" s="462"/>
      <c r="C38" s="1920" t="s">
        <v>472</v>
      </c>
      <c r="D38" s="471" t="s">
        <v>416</v>
      </c>
      <c r="E38" s="471" t="s">
        <v>473</v>
      </c>
      <c r="F38" s="471" t="s">
        <v>417</v>
      </c>
      <c r="G38" s="472"/>
      <c r="H38" s="471" t="s">
        <v>418</v>
      </c>
      <c r="I38" s="471" t="s">
        <v>419</v>
      </c>
      <c r="J38" s="471" t="s">
        <v>420</v>
      </c>
      <c r="K38" s="471" t="s">
        <v>421</v>
      </c>
      <c r="L38" s="473" t="s">
        <v>422</v>
      </c>
      <c r="M38" s="472"/>
      <c r="N38" s="471" t="s">
        <v>442</v>
      </c>
      <c r="O38" s="474" t="s">
        <v>423</v>
      </c>
      <c r="P38" s="475" t="s">
        <v>424</v>
      </c>
      <c r="Q38" s="472"/>
      <c r="R38" s="474" t="s">
        <v>425</v>
      </c>
      <c r="S38" s="474" t="s">
        <v>425</v>
      </c>
      <c r="T38" s="475" t="s">
        <v>426</v>
      </c>
    </row>
    <row r="39" spans="2:20">
      <c r="B39" s="462" t="s">
        <v>427</v>
      </c>
      <c r="C39" s="514">
        <v>0</v>
      </c>
      <c r="D39" s="509">
        <f>'January Budget'!F$7</f>
        <v>0</v>
      </c>
      <c r="E39" s="546" t="e">
        <f t="shared" ref="E39:E54" si="5">+(D39/C39)</f>
        <v>#DIV/0!</v>
      </c>
      <c r="F39" s="476" t="e">
        <f t="shared" ref="F39:F54" si="6">D39/C39</f>
        <v>#DIV/0!</v>
      </c>
      <c r="G39" s="477"/>
      <c r="H39" s="514">
        <v>0</v>
      </c>
      <c r="I39" s="478" t="e">
        <f t="shared" ref="I39:I54" si="7">H39/C39</f>
        <v>#DIV/0!</v>
      </c>
      <c r="J39" s="509">
        <f>'January Budget'!F117</f>
        <v>-83333.333333333328</v>
      </c>
      <c r="K39" s="478" t="e">
        <f t="shared" ref="K39:K54" si="8">J39/D39</f>
        <v>#DIV/0!</v>
      </c>
      <c r="L39" s="476" t="e">
        <f t="shared" ref="L39:L54" si="9">J39/H39</f>
        <v>#DIV/0!</v>
      </c>
      <c r="M39" s="477"/>
      <c r="N39" s="514">
        <v>0</v>
      </c>
      <c r="O39" s="509">
        <f>'January Budget'!F25</f>
        <v>0</v>
      </c>
      <c r="P39" s="479" t="e">
        <f>'January Budget'!G24</f>
        <v>#DIV/0!</v>
      </c>
      <c r="Q39" s="477"/>
      <c r="R39" s="975">
        <v>0</v>
      </c>
      <c r="S39" s="509">
        <f>'January Budget'!F114</f>
        <v>83333.333333333328</v>
      </c>
      <c r="T39" s="1861" t="e">
        <f>'January Budget'!G114</f>
        <v>#DIV/0!</v>
      </c>
    </row>
    <row r="40" spans="2:20">
      <c r="B40" s="462" t="s">
        <v>428</v>
      </c>
      <c r="C40" s="515">
        <v>0</v>
      </c>
      <c r="D40" s="509">
        <f>'February Budget'!F$7</f>
        <v>0</v>
      </c>
      <c r="E40" s="546" t="e">
        <f t="shared" si="5"/>
        <v>#DIV/0!</v>
      </c>
      <c r="F40" s="480" t="e">
        <f t="shared" si="6"/>
        <v>#DIV/0!</v>
      </c>
      <c r="G40" s="481"/>
      <c r="H40" s="515">
        <v>0</v>
      </c>
      <c r="I40" s="482" t="e">
        <f t="shared" si="7"/>
        <v>#DIV/0!</v>
      </c>
      <c r="J40" s="509">
        <f>'February Budget'!F117</f>
        <v>-83333.333333333328</v>
      </c>
      <c r="K40" s="482" t="e">
        <f t="shared" si="8"/>
        <v>#DIV/0!</v>
      </c>
      <c r="L40" s="480" t="e">
        <f t="shared" si="9"/>
        <v>#DIV/0!</v>
      </c>
      <c r="M40" s="481"/>
      <c r="N40" s="515">
        <v>0</v>
      </c>
      <c r="O40" s="509">
        <f>'February Budget'!F24</f>
        <v>0</v>
      </c>
      <c r="P40" s="479" t="e">
        <f>'February Budget'!G24</f>
        <v>#DIV/0!</v>
      </c>
      <c r="Q40" s="481"/>
      <c r="R40" s="976">
        <v>0</v>
      </c>
      <c r="S40" s="509">
        <f>'February Budget'!F114</f>
        <v>83333.333333333328</v>
      </c>
      <c r="T40" s="1861" t="e">
        <f>'February Budget'!G114</f>
        <v>#DIV/0!</v>
      </c>
    </row>
    <row r="41" spans="2:20">
      <c r="B41" s="462" t="s">
        <v>401</v>
      </c>
      <c r="C41" s="515">
        <v>0</v>
      </c>
      <c r="D41" s="509">
        <f>'March Budget'!F$7</f>
        <v>0</v>
      </c>
      <c r="E41" s="546" t="e">
        <f t="shared" si="5"/>
        <v>#DIV/0!</v>
      </c>
      <c r="F41" s="480" t="e">
        <f t="shared" si="6"/>
        <v>#DIV/0!</v>
      </c>
      <c r="G41" s="481"/>
      <c r="H41" s="515">
        <v>0</v>
      </c>
      <c r="I41" s="482" t="e">
        <f t="shared" si="7"/>
        <v>#DIV/0!</v>
      </c>
      <c r="J41" s="509">
        <f>'March Budget'!F117</f>
        <v>-83333.333333333328</v>
      </c>
      <c r="K41" s="482" t="e">
        <f t="shared" si="8"/>
        <v>#DIV/0!</v>
      </c>
      <c r="L41" s="480" t="e">
        <f t="shared" si="9"/>
        <v>#DIV/0!</v>
      </c>
      <c r="M41" s="481"/>
      <c r="N41" s="515">
        <v>0</v>
      </c>
      <c r="O41" s="509">
        <f>'March Budget'!F24</f>
        <v>0</v>
      </c>
      <c r="P41" s="479" t="e">
        <f>'March Budget'!G24</f>
        <v>#DIV/0!</v>
      </c>
      <c r="Q41" s="481"/>
      <c r="R41" s="976">
        <v>0</v>
      </c>
      <c r="S41" s="509">
        <f>'March Budget'!F114</f>
        <v>83333.333333333328</v>
      </c>
      <c r="T41" s="1862" t="e">
        <f>'March Budget'!G114</f>
        <v>#DIV/0!</v>
      </c>
    </row>
    <row r="42" spans="2:20">
      <c r="B42" s="461" t="s">
        <v>429</v>
      </c>
      <c r="C42" s="512">
        <f>SUM(C39:C41)</f>
        <v>0</v>
      </c>
      <c r="D42" s="512">
        <f>SUM(D39:D41)</f>
        <v>0</v>
      </c>
      <c r="E42" s="546" t="e">
        <f t="shared" si="5"/>
        <v>#DIV/0!</v>
      </c>
      <c r="F42" s="483" t="e">
        <f t="shared" si="6"/>
        <v>#DIV/0!</v>
      </c>
      <c r="G42" s="484"/>
      <c r="H42" s="512">
        <f>SUM(H39:H41)</f>
        <v>0</v>
      </c>
      <c r="I42" s="485" t="e">
        <f t="shared" si="7"/>
        <v>#DIV/0!</v>
      </c>
      <c r="J42" s="512">
        <f>SUM(J39:J41)</f>
        <v>-250000</v>
      </c>
      <c r="K42" s="485" t="e">
        <f t="shared" si="8"/>
        <v>#DIV/0!</v>
      </c>
      <c r="L42" s="483" t="e">
        <f t="shared" si="9"/>
        <v>#DIV/0!</v>
      </c>
      <c r="M42" s="484"/>
      <c r="N42" s="512">
        <f>SUM(N39:N41)</f>
        <v>0</v>
      </c>
      <c r="O42" s="508">
        <f>SUM(O39:O41)</f>
        <v>0</v>
      </c>
      <c r="P42" s="483" t="e">
        <f>O42/D42</f>
        <v>#DIV/0!</v>
      </c>
      <c r="Q42" s="484"/>
      <c r="R42" s="512">
        <f>SUM(R39:R41)</f>
        <v>0</v>
      </c>
      <c r="S42" s="508">
        <f>SUM(S39:S41)</f>
        <v>250000</v>
      </c>
      <c r="T42" s="483" t="e">
        <f>S42/D42</f>
        <v>#DIV/0!</v>
      </c>
    </row>
    <row r="43" spans="2:20">
      <c r="B43" s="462" t="s">
        <v>402</v>
      </c>
      <c r="C43" s="515">
        <v>0</v>
      </c>
      <c r="D43" s="509">
        <f>'April Budget'!F$7</f>
        <v>0</v>
      </c>
      <c r="E43" s="546" t="e">
        <f t="shared" si="5"/>
        <v>#DIV/0!</v>
      </c>
      <c r="F43" s="480" t="e">
        <f t="shared" si="6"/>
        <v>#DIV/0!</v>
      </c>
      <c r="G43" s="481"/>
      <c r="H43" s="515">
        <v>0</v>
      </c>
      <c r="I43" s="482" t="e">
        <f t="shared" si="7"/>
        <v>#DIV/0!</v>
      </c>
      <c r="J43" s="509">
        <f>'April Budget'!F117</f>
        <v>-83333.333333333328</v>
      </c>
      <c r="K43" s="482" t="e">
        <f t="shared" si="8"/>
        <v>#DIV/0!</v>
      </c>
      <c r="L43" s="480" t="e">
        <f t="shared" si="9"/>
        <v>#DIV/0!</v>
      </c>
      <c r="M43" s="481"/>
      <c r="N43" s="515">
        <v>0</v>
      </c>
      <c r="O43" s="509">
        <f>'April Budget'!F24</f>
        <v>0</v>
      </c>
      <c r="P43" s="479" t="e">
        <f>'April Budget'!G24</f>
        <v>#DIV/0!</v>
      </c>
      <c r="Q43" s="481"/>
      <c r="R43" s="976">
        <v>0</v>
      </c>
      <c r="S43" s="509">
        <f>'April Budget'!F114</f>
        <v>83333.333333333328</v>
      </c>
      <c r="T43" s="1862" t="e">
        <f>'April Budget'!G114</f>
        <v>#DIV/0!</v>
      </c>
    </row>
    <row r="44" spans="2:20">
      <c r="B44" s="462" t="s">
        <v>186</v>
      </c>
      <c r="C44" s="515">
        <v>0</v>
      </c>
      <c r="D44" s="509">
        <f>'May Budget'!F$7</f>
        <v>0</v>
      </c>
      <c r="E44" s="546" t="e">
        <f t="shared" si="5"/>
        <v>#DIV/0!</v>
      </c>
      <c r="F44" s="480" t="e">
        <f t="shared" si="6"/>
        <v>#DIV/0!</v>
      </c>
      <c r="G44" s="481"/>
      <c r="H44" s="515">
        <v>0</v>
      </c>
      <c r="I44" s="482" t="e">
        <f t="shared" si="7"/>
        <v>#DIV/0!</v>
      </c>
      <c r="J44" s="509">
        <f>'May Budget'!F117</f>
        <v>-83333.333333333328</v>
      </c>
      <c r="K44" s="482" t="e">
        <f t="shared" si="8"/>
        <v>#DIV/0!</v>
      </c>
      <c r="L44" s="480" t="e">
        <f t="shared" si="9"/>
        <v>#DIV/0!</v>
      </c>
      <c r="M44" s="481"/>
      <c r="N44" s="515">
        <v>0</v>
      </c>
      <c r="O44" s="509">
        <f>'May Budget'!F24</f>
        <v>0</v>
      </c>
      <c r="P44" s="479" t="e">
        <f>'May Budget'!G24</f>
        <v>#DIV/0!</v>
      </c>
      <c r="Q44" s="481"/>
      <c r="R44" s="976">
        <v>0</v>
      </c>
      <c r="S44" s="509">
        <f>'May Budget'!F114</f>
        <v>83333.333333333328</v>
      </c>
      <c r="T44" s="1862" t="e">
        <f>'May Budget'!G114</f>
        <v>#DIV/0!</v>
      </c>
    </row>
    <row r="45" spans="2:20">
      <c r="B45" s="462" t="s">
        <v>403</v>
      </c>
      <c r="C45" s="515">
        <v>0</v>
      </c>
      <c r="D45" s="509">
        <f>'June Budget'!F$7</f>
        <v>0</v>
      </c>
      <c r="E45" s="546" t="e">
        <f t="shared" si="5"/>
        <v>#DIV/0!</v>
      </c>
      <c r="F45" s="480" t="e">
        <f t="shared" si="6"/>
        <v>#DIV/0!</v>
      </c>
      <c r="G45" s="481"/>
      <c r="H45" s="515">
        <v>0</v>
      </c>
      <c r="I45" s="482" t="e">
        <f t="shared" si="7"/>
        <v>#DIV/0!</v>
      </c>
      <c r="J45" s="509">
        <f>'June Budget'!D117</f>
        <v>-83333.333333333328</v>
      </c>
      <c r="K45" s="482" t="e">
        <f t="shared" si="8"/>
        <v>#DIV/0!</v>
      </c>
      <c r="L45" s="480" t="e">
        <f t="shared" si="9"/>
        <v>#DIV/0!</v>
      </c>
      <c r="M45" s="481"/>
      <c r="N45" s="515">
        <v>0</v>
      </c>
      <c r="O45" s="509">
        <f>'June Budget'!F24</f>
        <v>0</v>
      </c>
      <c r="P45" s="479" t="e">
        <f>'June Budget'!G24</f>
        <v>#DIV/0!</v>
      </c>
      <c r="Q45" s="481"/>
      <c r="R45" s="976">
        <v>0</v>
      </c>
      <c r="S45" s="509">
        <f>'June Budget'!F114</f>
        <v>83333.333333333328</v>
      </c>
      <c r="T45" s="1862" t="e">
        <f>'June Budget'!G114</f>
        <v>#DIV/0!</v>
      </c>
    </row>
    <row r="46" spans="2:20">
      <c r="B46" s="461" t="s">
        <v>430</v>
      </c>
      <c r="C46" s="512">
        <f>SUM(C43:C45)</f>
        <v>0</v>
      </c>
      <c r="D46" s="512">
        <f>SUM(D43:D45)</f>
        <v>0</v>
      </c>
      <c r="E46" s="546" t="e">
        <f t="shared" si="5"/>
        <v>#DIV/0!</v>
      </c>
      <c r="F46" s="483" t="e">
        <f t="shared" si="6"/>
        <v>#DIV/0!</v>
      </c>
      <c r="G46" s="484"/>
      <c r="H46" s="512">
        <f>SUM(H43:H45)</f>
        <v>0</v>
      </c>
      <c r="I46" s="485" t="e">
        <f t="shared" si="7"/>
        <v>#DIV/0!</v>
      </c>
      <c r="J46" s="512">
        <f>SUM(J43:J45)</f>
        <v>-250000</v>
      </c>
      <c r="K46" s="485" t="e">
        <f t="shared" si="8"/>
        <v>#DIV/0!</v>
      </c>
      <c r="L46" s="483" t="e">
        <f t="shared" si="9"/>
        <v>#DIV/0!</v>
      </c>
      <c r="M46" s="484"/>
      <c r="N46" s="512">
        <f>SUM(N43:N45)</f>
        <v>0</v>
      </c>
      <c r="O46" s="508">
        <f>SUM(O43:O45)</f>
        <v>0</v>
      </c>
      <c r="P46" s="483" t="e">
        <f>O46/D46</f>
        <v>#DIV/0!</v>
      </c>
      <c r="Q46" s="484"/>
      <c r="R46" s="512">
        <f>SUM(R43:R45)</f>
        <v>0</v>
      </c>
      <c r="S46" s="508">
        <f>SUM(S43:S45)</f>
        <v>250000</v>
      </c>
      <c r="T46" s="483" t="e">
        <f>S46/D46</f>
        <v>#DIV/0!</v>
      </c>
    </row>
    <row r="47" spans="2:20">
      <c r="B47" s="462" t="s">
        <v>404</v>
      </c>
      <c r="C47" s="515">
        <v>0</v>
      </c>
      <c r="D47" s="509">
        <f>'July Budget'!F$7</f>
        <v>0</v>
      </c>
      <c r="E47" s="546" t="e">
        <f t="shared" si="5"/>
        <v>#DIV/0!</v>
      </c>
      <c r="F47" s="480" t="e">
        <f t="shared" si="6"/>
        <v>#DIV/0!</v>
      </c>
      <c r="G47" s="481"/>
      <c r="H47" s="515">
        <v>0</v>
      </c>
      <c r="I47" s="482" t="e">
        <f t="shared" si="7"/>
        <v>#DIV/0!</v>
      </c>
      <c r="J47" s="509">
        <f>'July Budget'!F117</f>
        <v>-83333.333333333328</v>
      </c>
      <c r="K47" s="482" t="e">
        <f t="shared" si="8"/>
        <v>#DIV/0!</v>
      </c>
      <c r="L47" s="480" t="e">
        <f t="shared" si="9"/>
        <v>#DIV/0!</v>
      </c>
      <c r="M47" s="481"/>
      <c r="N47" s="515">
        <v>0</v>
      </c>
      <c r="O47" s="509">
        <f>'July Budget'!F24</f>
        <v>0</v>
      </c>
      <c r="P47" s="479" t="e">
        <f>'July Budget'!G24</f>
        <v>#DIV/0!</v>
      </c>
      <c r="Q47" s="481"/>
      <c r="R47" s="976">
        <v>0</v>
      </c>
      <c r="S47" s="509">
        <f>'July Budget'!F114</f>
        <v>83333.333333333328</v>
      </c>
      <c r="T47" s="1862" t="e">
        <f>'July Budget'!G114</f>
        <v>#DIV/0!</v>
      </c>
    </row>
    <row r="48" spans="2:20">
      <c r="B48" s="462" t="s">
        <v>431</v>
      </c>
      <c r="C48" s="515">
        <v>0</v>
      </c>
      <c r="D48" s="509">
        <f>'August Budget'!F$7</f>
        <v>0</v>
      </c>
      <c r="E48" s="546" t="e">
        <f t="shared" si="5"/>
        <v>#DIV/0!</v>
      </c>
      <c r="F48" s="480" t="e">
        <f t="shared" si="6"/>
        <v>#DIV/0!</v>
      </c>
      <c r="G48" s="481"/>
      <c r="H48" s="515">
        <v>0</v>
      </c>
      <c r="I48" s="482" t="e">
        <f t="shared" si="7"/>
        <v>#DIV/0!</v>
      </c>
      <c r="J48" s="509">
        <f>'August Budget'!F117</f>
        <v>-83333.333333333328</v>
      </c>
      <c r="K48" s="482" t="e">
        <f t="shared" si="8"/>
        <v>#DIV/0!</v>
      </c>
      <c r="L48" s="480" t="e">
        <f t="shared" si="9"/>
        <v>#DIV/0!</v>
      </c>
      <c r="M48" s="481"/>
      <c r="N48" s="515">
        <v>0</v>
      </c>
      <c r="O48" s="509">
        <f>'August Budget'!F57</f>
        <v>0</v>
      </c>
      <c r="P48" s="479" t="e">
        <f>'August Budget'!G24</f>
        <v>#DIV/0!</v>
      </c>
      <c r="Q48" s="481"/>
      <c r="R48" s="976">
        <v>0</v>
      </c>
      <c r="S48" s="509">
        <f>'August Budget'!F114</f>
        <v>83333.333333333328</v>
      </c>
      <c r="T48" s="1862" t="e">
        <f>'August Budget'!G114</f>
        <v>#DIV/0!</v>
      </c>
    </row>
    <row r="49" spans="2:20">
      <c r="B49" s="462" t="s">
        <v>432</v>
      </c>
      <c r="C49" s="515">
        <v>0</v>
      </c>
      <c r="D49" s="509">
        <f>'September Budget'!F$7</f>
        <v>0</v>
      </c>
      <c r="E49" s="546" t="e">
        <f t="shared" si="5"/>
        <v>#DIV/0!</v>
      </c>
      <c r="F49" s="480" t="e">
        <f t="shared" si="6"/>
        <v>#DIV/0!</v>
      </c>
      <c r="G49" s="481"/>
      <c r="H49" s="515">
        <v>0</v>
      </c>
      <c r="I49" s="482" t="e">
        <f t="shared" si="7"/>
        <v>#DIV/0!</v>
      </c>
      <c r="J49" s="509">
        <f>'September Budget'!D117</f>
        <v>-83333.333333333328</v>
      </c>
      <c r="K49" s="482" t="e">
        <f t="shared" si="8"/>
        <v>#DIV/0!</v>
      </c>
      <c r="L49" s="480" t="e">
        <f t="shared" si="9"/>
        <v>#DIV/0!</v>
      </c>
      <c r="M49" s="481"/>
      <c r="N49" s="515">
        <v>0</v>
      </c>
      <c r="O49" s="509">
        <f>'September Budget'!F24</f>
        <v>0</v>
      </c>
      <c r="P49" s="479" t="e">
        <f>'September Budget'!G24</f>
        <v>#DIV/0!</v>
      </c>
      <c r="Q49" s="481"/>
      <c r="R49" s="976">
        <v>0</v>
      </c>
      <c r="S49" s="509">
        <f>'September Budget'!F114</f>
        <v>83333.333333333328</v>
      </c>
      <c r="T49" s="1862" t="e">
        <f>'September Budget'!G114</f>
        <v>#DIV/0!</v>
      </c>
    </row>
    <row r="50" spans="2:20">
      <c r="B50" s="461" t="s">
        <v>433</v>
      </c>
      <c r="C50" s="512">
        <f>SUM(C47:C49)</f>
        <v>0</v>
      </c>
      <c r="D50" s="512">
        <f>SUM(D47:D49)</f>
        <v>0</v>
      </c>
      <c r="E50" s="546" t="e">
        <f t="shared" si="5"/>
        <v>#DIV/0!</v>
      </c>
      <c r="F50" s="483" t="e">
        <f t="shared" si="6"/>
        <v>#DIV/0!</v>
      </c>
      <c r="G50" s="484"/>
      <c r="H50" s="512">
        <f>SUM(H47:H49)</f>
        <v>0</v>
      </c>
      <c r="I50" s="485" t="e">
        <f t="shared" si="7"/>
        <v>#DIV/0!</v>
      </c>
      <c r="J50" s="512">
        <f>SUM(J47:J49)</f>
        <v>-250000</v>
      </c>
      <c r="K50" s="485" t="e">
        <f t="shared" si="8"/>
        <v>#DIV/0!</v>
      </c>
      <c r="L50" s="483" t="e">
        <f t="shared" si="9"/>
        <v>#DIV/0!</v>
      </c>
      <c r="M50" s="484"/>
      <c r="N50" s="512">
        <f>SUM(N47:N49)</f>
        <v>0</v>
      </c>
      <c r="O50" s="508">
        <f>SUM(O47:O49)</f>
        <v>0</v>
      </c>
      <c r="P50" s="483" t="e">
        <f>O50/D50</f>
        <v>#DIV/0!</v>
      </c>
      <c r="Q50" s="484"/>
      <c r="R50" s="512">
        <f>SUM(R47:R49)</f>
        <v>0</v>
      </c>
      <c r="S50" s="508">
        <f>SUM(S47:S49)</f>
        <v>250000</v>
      </c>
      <c r="T50" s="483" t="e">
        <f>S50/D50</f>
        <v>#DIV/0!</v>
      </c>
    </row>
    <row r="51" spans="2:20">
      <c r="B51" s="462" t="s">
        <v>434</v>
      </c>
      <c r="C51" s="515">
        <v>0</v>
      </c>
      <c r="D51" s="509">
        <f>'October Budget'!F$7</f>
        <v>0</v>
      </c>
      <c r="E51" s="546" t="e">
        <f t="shared" si="5"/>
        <v>#DIV/0!</v>
      </c>
      <c r="F51" s="480" t="e">
        <f t="shared" si="6"/>
        <v>#DIV/0!</v>
      </c>
      <c r="G51" s="481"/>
      <c r="H51" s="515">
        <v>0</v>
      </c>
      <c r="I51" s="482" t="e">
        <f t="shared" si="7"/>
        <v>#DIV/0!</v>
      </c>
      <c r="J51" s="509">
        <f>'October Budget'!F117</f>
        <v>-83333.333333333328</v>
      </c>
      <c r="K51" s="482" t="e">
        <f t="shared" si="8"/>
        <v>#DIV/0!</v>
      </c>
      <c r="L51" s="480" t="e">
        <f t="shared" si="9"/>
        <v>#DIV/0!</v>
      </c>
      <c r="M51" s="481"/>
      <c r="N51" s="515">
        <v>0</v>
      </c>
      <c r="O51" s="509">
        <f>'October Budget'!F24</f>
        <v>0</v>
      </c>
      <c r="P51" s="479" t="e">
        <f>'October Budget'!G24</f>
        <v>#DIV/0!</v>
      </c>
      <c r="Q51" s="481"/>
      <c r="R51" s="976">
        <v>0</v>
      </c>
      <c r="S51" s="509">
        <f>'October Budget'!F114</f>
        <v>83333.333333333328</v>
      </c>
      <c r="T51" s="1862" t="e">
        <f>'October Budget'!G114</f>
        <v>#DIV/0!</v>
      </c>
    </row>
    <row r="52" spans="2:20">
      <c r="B52" s="462" t="s">
        <v>435</v>
      </c>
      <c r="C52" s="515">
        <v>0</v>
      </c>
      <c r="D52" s="509">
        <f>'November Budget'!F$7</f>
        <v>0</v>
      </c>
      <c r="E52" s="546" t="e">
        <f t="shared" si="5"/>
        <v>#DIV/0!</v>
      </c>
      <c r="F52" s="480" t="e">
        <f t="shared" si="6"/>
        <v>#DIV/0!</v>
      </c>
      <c r="G52" s="481"/>
      <c r="H52" s="515">
        <v>0</v>
      </c>
      <c r="I52" s="482" t="e">
        <f t="shared" si="7"/>
        <v>#DIV/0!</v>
      </c>
      <c r="J52" s="509">
        <f>'November Budget'!F117</f>
        <v>-83333.333333333328</v>
      </c>
      <c r="K52" s="482" t="e">
        <f t="shared" si="8"/>
        <v>#DIV/0!</v>
      </c>
      <c r="L52" s="480" t="e">
        <f t="shared" si="9"/>
        <v>#DIV/0!</v>
      </c>
      <c r="M52" s="481"/>
      <c r="N52" s="515">
        <v>0</v>
      </c>
      <c r="O52" s="509">
        <f>'November Budget'!F24</f>
        <v>0</v>
      </c>
      <c r="P52" s="479" t="e">
        <f>'November Budget'!G24</f>
        <v>#DIV/0!</v>
      </c>
      <c r="Q52" s="481"/>
      <c r="R52" s="976">
        <v>0</v>
      </c>
      <c r="S52" s="509">
        <f>'November Budget'!F114</f>
        <v>83333.333333333328</v>
      </c>
      <c r="T52" s="1862" t="e">
        <f>'November Budget'!G114</f>
        <v>#DIV/0!</v>
      </c>
    </row>
    <row r="53" spans="2:20">
      <c r="B53" s="462" t="s">
        <v>436</v>
      </c>
      <c r="C53" s="515">
        <v>0</v>
      </c>
      <c r="D53" s="509">
        <f>'December Budget'!F$7</f>
        <v>0</v>
      </c>
      <c r="E53" s="546" t="e">
        <f t="shared" si="5"/>
        <v>#DIV/0!</v>
      </c>
      <c r="F53" s="480" t="e">
        <f t="shared" si="6"/>
        <v>#DIV/0!</v>
      </c>
      <c r="G53" s="481"/>
      <c r="H53" s="515">
        <v>0</v>
      </c>
      <c r="I53" s="482" t="e">
        <f t="shared" si="7"/>
        <v>#DIV/0!</v>
      </c>
      <c r="J53" s="509">
        <f>'December Budget'!F117</f>
        <v>-83333.333333333328</v>
      </c>
      <c r="K53" s="482" t="e">
        <f t="shared" si="8"/>
        <v>#DIV/0!</v>
      </c>
      <c r="L53" s="480" t="e">
        <f t="shared" si="9"/>
        <v>#DIV/0!</v>
      </c>
      <c r="M53" s="481"/>
      <c r="N53" s="515">
        <v>0</v>
      </c>
      <c r="O53" s="509">
        <f>'December Budget'!F24</f>
        <v>0</v>
      </c>
      <c r="P53" s="479" t="e">
        <f>'December Budget'!G24</f>
        <v>#DIV/0!</v>
      </c>
      <c r="Q53" s="481"/>
      <c r="R53" s="976">
        <v>0</v>
      </c>
      <c r="S53" s="509">
        <f>'December Budget'!F114</f>
        <v>83333.333333333328</v>
      </c>
      <c r="T53" s="480" t="e">
        <f>'December Budget'!G114</f>
        <v>#DIV/0!</v>
      </c>
    </row>
    <row r="54" spans="2:20">
      <c r="B54" s="461" t="s">
        <v>437</v>
      </c>
      <c r="C54" s="512">
        <f>SUM(C51:C53)</f>
        <v>0</v>
      </c>
      <c r="D54" s="512">
        <f>SUM(D51:D53)</f>
        <v>0</v>
      </c>
      <c r="E54" s="546" t="e">
        <f t="shared" si="5"/>
        <v>#DIV/0!</v>
      </c>
      <c r="F54" s="483" t="e">
        <f t="shared" si="6"/>
        <v>#DIV/0!</v>
      </c>
      <c r="G54" s="484"/>
      <c r="H54" s="512">
        <f>SUM(H51:H53)</f>
        <v>0</v>
      </c>
      <c r="I54" s="485" t="e">
        <f t="shared" si="7"/>
        <v>#DIV/0!</v>
      </c>
      <c r="J54" s="512">
        <f>SUM(J51:J53)</f>
        <v>-250000</v>
      </c>
      <c r="K54" s="485" t="e">
        <f t="shared" si="8"/>
        <v>#DIV/0!</v>
      </c>
      <c r="L54" s="483" t="e">
        <f t="shared" si="9"/>
        <v>#DIV/0!</v>
      </c>
      <c r="M54" s="484"/>
      <c r="N54" s="512">
        <f>SUM(N51:N53)</f>
        <v>0</v>
      </c>
      <c r="O54" s="508">
        <f>SUM(O51:O53)</f>
        <v>0</v>
      </c>
      <c r="P54" s="483" t="e">
        <f>O54/D54</f>
        <v>#DIV/0!</v>
      </c>
      <c r="Q54" s="484"/>
      <c r="R54" s="512">
        <f>SUM(R51:R53)</f>
        <v>0</v>
      </c>
      <c r="S54" s="508">
        <f>SUM(S51:S53)</f>
        <v>250000</v>
      </c>
      <c r="T54" s="483" t="e">
        <f>S54/D54</f>
        <v>#DIV/0!</v>
      </c>
    </row>
    <row r="55" spans="2:20">
      <c r="C55" s="409"/>
      <c r="D55" s="411"/>
      <c r="E55" s="411"/>
      <c r="F55" s="486"/>
      <c r="G55" s="487"/>
      <c r="H55" s="488"/>
      <c r="I55" s="489"/>
      <c r="J55" s="411"/>
      <c r="K55" s="489"/>
      <c r="L55" s="486"/>
      <c r="M55" s="487"/>
      <c r="N55" s="488"/>
      <c r="O55" s="510"/>
      <c r="P55" s="480"/>
      <c r="Q55" s="487"/>
      <c r="R55" s="488"/>
      <c r="S55" s="510"/>
      <c r="T55" s="480"/>
    </row>
    <row r="56" spans="2:20" ht="13.5" thickBot="1">
      <c r="B56" s="490" t="s">
        <v>194</v>
      </c>
      <c r="C56" s="511">
        <f>SUM(C54,C50,C46,C42)</f>
        <v>0</v>
      </c>
      <c r="D56" s="513">
        <f>SUM(D42,D46,D50,D54)</f>
        <v>0</v>
      </c>
      <c r="E56" s="547" t="e">
        <f>+(D56/C56)</f>
        <v>#DIV/0!</v>
      </c>
      <c r="F56" s="491" t="e">
        <f>D56/C56</f>
        <v>#DIV/0!</v>
      </c>
      <c r="G56" s="484"/>
      <c r="H56" s="492">
        <f>SUM(H42,H46,H50,H54)</f>
        <v>0</v>
      </c>
      <c r="I56" s="493" t="e">
        <f>H56/C56</f>
        <v>#DIV/0!</v>
      </c>
      <c r="J56" s="513">
        <f>SUM(J42,J46,J50,J54)</f>
        <v>-1000000</v>
      </c>
      <c r="K56" s="493" t="e">
        <f>J56/D56</f>
        <v>#DIV/0!</v>
      </c>
      <c r="L56" s="491" t="e">
        <f>J56/H56</f>
        <v>#DIV/0!</v>
      </c>
      <c r="M56" s="484"/>
      <c r="N56" s="492">
        <f>SUM(N42,N46,N50,N54)</f>
        <v>0</v>
      </c>
      <c r="O56" s="511">
        <f>SUM(O42,O46,O50,O54)</f>
        <v>0</v>
      </c>
      <c r="P56" s="491" t="e">
        <f>O56/D56</f>
        <v>#DIV/0!</v>
      </c>
      <c r="Q56" s="484"/>
      <c r="R56" s="492">
        <f>SUM(R42,R46,R50,R54)</f>
        <v>0</v>
      </c>
      <c r="S56" s="511">
        <f>SUM(S42,S46,S50,S54)</f>
        <v>1000000</v>
      </c>
      <c r="T56" s="491" t="e">
        <f>S56/D56</f>
        <v>#DIV/0!</v>
      </c>
    </row>
    <row r="57" spans="2:20" ht="13.5" thickBot="1">
      <c r="B57" s="462"/>
      <c r="C57" s="462"/>
      <c r="D57" s="462"/>
      <c r="E57" s="462"/>
      <c r="F57" s="462"/>
      <c r="G57" s="462"/>
      <c r="H57" s="462"/>
      <c r="I57" s="462"/>
      <c r="J57" s="462"/>
      <c r="K57" s="462"/>
      <c r="L57" s="462"/>
      <c r="M57" s="462"/>
      <c r="N57" s="462"/>
      <c r="O57" s="462"/>
      <c r="P57" s="462"/>
      <c r="Q57" s="462"/>
    </row>
    <row r="58" spans="2:20" ht="13.5" thickBot="1">
      <c r="B58" s="1984" t="s">
        <v>438</v>
      </c>
      <c r="C58" s="1985"/>
      <c r="D58" s="494">
        <f>H35</f>
        <v>0</v>
      </c>
      <c r="E58" s="463"/>
      <c r="O58" s="495"/>
      <c r="P58" s="191"/>
    </row>
    <row r="59" spans="2:20" ht="13.5" thickBot="1"/>
    <row r="60" spans="2:20">
      <c r="C60" s="464" t="s">
        <v>408</v>
      </c>
      <c r="D60" s="465" t="s">
        <v>409</v>
      </c>
      <c r="E60" s="465" t="s">
        <v>412</v>
      </c>
      <c r="F60" s="465" t="s">
        <v>410</v>
      </c>
      <c r="G60" s="466"/>
      <c r="H60" s="465" t="s">
        <v>411</v>
      </c>
      <c r="I60" s="465" t="s">
        <v>411</v>
      </c>
      <c r="J60" s="465" t="s">
        <v>409</v>
      </c>
      <c r="K60" s="465" t="s">
        <v>412</v>
      </c>
      <c r="L60" s="467" t="s">
        <v>413</v>
      </c>
      <c r="M60" s="466"/>
      <c r="N60" s="465" t="s">
        <v>411</v>
      </c>
      <c r="O60" s="468" t="s">
        <v>414</v>
      </c>
      <c r="P60" s="469" t="s">
        <v>414</v>
      </c>
      <c r="Q60" s="466"/>
      <c r="R60" s="468" t="s">
        <v>414</v>
      </c>
      <c r="S60" s="468" t="s">
        <v>414</v>
      </c>
      <c r="T60" s="469" t="s">
        <v>414</v>
      </c>
    </row>
    <row r="61" spans="2:20" ht="13.5" thickBot="1">
      <c r="C61" s="496" t="s">
        <v>415</v>
      </c>
      <c r="D61" s="497" t="s">
        <v>416</v>
      </c>
      <c r="E61" s="471" t="s">
        <v>473</v>
      </c>
      <c r="F61" s="497" t="s">
        <v>417</v>
      </c>
      <c r="G61" s="498"/>
      <c r="H61" s="497" t="s">
        <v>144</v>
      </c>
      <c r="I61" s="497" t="s">
        <v>170</v>
      </c>
      <c r="J61" s="497" t="s">
        <v>439</v>
      </c>
      <c r="K61" s="497" t="s">
        <v>440</v>
      </c>
      <c r="L61" s="499" t="s">
        <v>441</v>
      </c>
      <c r="M61" s="498"/>
      <c r="N61" s="497" t="s">
        <v>442</v>
      </c>
      <c r="O61" s="500" t="s">
        <v>423</v>
      </c>
      <c r="P61" s="501" t="s">
        <v>424</v>
      </c>
      <c r="Q61" s="498"/>
      <c r="R61" s="500" t="s">
        <v>425</v>
      </c>
      <c r="S61" s="500" t="s">
        <v>425</v>
      </c>
      <c r="T61" s="501" t="s">
        <v>426</v>
      </c>
    </row>
    <row r="62" spans="2:20" ht="13.5" thickBot="1">
      <c r="C62" s="7"/>
      <c r="D62" s="8"/>
      <c r="E62" s="8"/>
      <c r="F62" s="8"/>
      <c r="G62" s="8"/>
      <c r="H62" s="8"/>
      <c r="I62" s="8"/>
      <c r="J62" s="8"/>
      <c r="K62" s="8"/>
      <c r="L62" s="8"/>
      <c r="M62" s="8"/>
      <c r="N62" s="8"/>
      <c r="O62" s="8"/>
      <c r="P62" s="8"/>
      <c r="Q62" s="8"/>
      <c r="R62" s="8"/>
      <c r="S62" s="8"/>
      <c r="T62" s="9"/>
    </row>
    <row r="63" spans="2:20" ht="13.5" thickBot="1">
      <c r="C63" s="502">
        <f>SUM(C39,C40,C41,C43,C44,C45,C47,C48,C49,C51,C52,C53)</f>
        <v>0</v>
      </c>
      <c r="D63" s="502">
        <f>SUM(D39,D40,D41,D43,D44,D45,D47,D48,D49,D51,D52,D53)</f>
        <v>0</v>
      </c>
      <c r="E63" s="545"/>
      <c r="F63" s="503" t="e">
        <f>D63/C63</f>
        <v>#DIV/0!</v>
      </c>
      <c r="G63" s="504"/>
      <c r="H63" s="505">
        <f>SUM(H39,H40,H41,H43,H44,H45,H47,H48,H49,H51,H52,H53)</f>
        <v>0</v>
      </c>
      <c r="I63" s="503" t="e">
        <f>H63/C63</f>
        <v>#DIV/0!</v>
      </c>
      <c r="J63" s="502">
        <f>SUM(J39,J40,J41,J43,J44,J45,J47,J48,J49,J51,J52,J53)</f>
        <v>-1000000.0000000001</v>
      </c>
      <c r="K63" s="503" t="e">
        <f>J63/D63</f>
        <v>#DIV/0!</v>
      </c>
      <c r="L63" s="503" t="e">
        <f>J63/H63</f>
        <v>#DIV/0!</v>
      </c>
      <c r="M63" s="504"/>
      <c r="N63" s="505">
        <f>SUM(N39,N40,N41,N43,N44,N45,N47,N48,N49,N51,N52,N53)</f>
        <v>0</v>
      </c>
      <c r="O63" s="502">
        <f>SUM(O39,O40,O41,O43,O44,O45,O47,O48,O49,O51,O52,O53)</f>
        <v>0</v>
      </c>
      <c r="P63" s="503" t="e">
        <f>O63/D63</f>
        <v>#DIV/0!</v>
      </c>
      <c r="Q63" s="506"/>
      <c r="R63" s="502">
        <f>SUM(R39,R40,R41,R43,R44,R45,R47,R48,R49,R51,R52,R53)</f>
        <v>0</v>
      </c>
      <c r="S63" s="502">
        <f>SUM(S39,S40,S41,S43,S44,S45,S47,S48,S49,S51,S52,S53)</f>
        <v>1000000.0000000001</v>
      </c>
      <c r="T63" s="507" t="e">
        <f>S63/D63</f>
        <v>#DIV/0!</v>
      </c>
    </row>
    <row r="66" spans="2:20">
      <c r="B66" s="461" t="s">
        <v>405</v>
      </c>
      <c r="C66" s="462"/>
      <c r="D66" s="462"/>
      <c r="E66" s="462"/>
      <c r="F66" s="461" t="s">
        <v>406</v>
      </c>
      <c r="G66" s="461"/>
      <c r="H66" s="463"/>
      <c r="I66" s="462"/>
      <c r="J66" s="462"/>
      <c r="K66" s="462"/>
      <c r="L66" s="462"/>
      <c r="M66" s="462"/>
      <c r="N66" s="462"/>
      <c r="O66" s="462"/>
      <c r="P66" s="462"/>
      <c r="Q66" s="462"/>
      <c r="R66" s="462"/>
    </row>
    <row r="67" spans="2:20" ht="13.5" thickBot="1">
      <c r="B67" s="461" t="s">
        <v>407</v>
      </c>
      <c r="C67" s="462"/>
      <c r="D67" s="462"/>
      <c r="E67" s="462"/>
      <c r="F67" s="462"/>
      <c r="G67" s="462"/>
      <c r="H67" s="462"/>
      <c r="I67" s="462"/>
      <c r="J67" s="462"/>
      <c r="K67" s="462"/>
      <c r="L67" s="462"/>
      <c r="M67" s="462"/>
      <c r="N67" s="462"/>
      <c r="O67" s="462"/>
      <c r="P67" s="462"/>
      <c r="Q67" s="462"/>
      <c r="R67" s="462"/>
    </row>
    <row r="68" spans="2:20">
      <c r="B68" s="462"/>
      <c r="C68" s="1863" t="s">
        <v>570</v>
      </c>
      <c r="D68" s="465" t="s">
        <v>409</v>
      </c>
      <c r="E68" s="465" t="s">
        <v>412</v>
      </c>
      <c r="F68" s="465" t="s">
        <v>410</v>
      </c>
      <c r="G68" s="466"/>
      <c r="H68" s="465" t="s">
        <v>570</v>
      </c>
      <c r="I68" s="465" t="s">
        <v>411</v>
      </c>
      <c r="J68" s="465" t="s">
        <v>409</v>
      </c>
      <c r="K68" s="465" t="s">
        <v>412</v>
      </c>
      <c r="L68" s="467" t="s">
        <v>413</v>
      </c>
      <c r="M68" s="466"/>
      <c r="N68" s="465" t="s">
        <v>570</v>
      </c>
      <c r="O68" s="468" t="s">
        <v>414</v>
      </c>
      <c r="P68" s="469" t="s">
        <v>414</v>
      </c>
      <c r="Q68" s="466"/>
      <c r="R68" s="468" t="s">
        <v>570</v>
      </c>
      <c r="S68" s="468" t="s">
        <v>414</v>
      </c>
      <c r="T68" s="469" t="s">
        <v>414</v>
      </c>
    </row>
    <row r="69" spans="2:20" ht="13.5" thickBot="1">
      <c r="B69" s="462"/>
      <c r="C69" s="1864" t="s">
        <v>472</v>
      </c>
      <c r="D69" s="471" t="s">
        <v>416</v>
      </c>
      <c r="E69" s="471" t="s">
        <v>473</v>
      </c>
      <c r="F69" s="471" t="s">
        <v>417</v>
      </c>
      <c r="G69" s="472"/>
      <c r="H69" s="471" t="s">
        <v>418</v>
      </c>
      <c r="I69" s="471" t="s">
        <v>419</v>
      </c>
      <c r="J69" s="471" t="s">
        <v>420</v>
      </c>
      <c r="K69" s="471" t="s">
        <v>421</v>
      </c>
      <c r="L69" s="473" t="s">
        <v>422</v>
      </c>
      <c r="M69" s="472"/>
      <c r="N69" s="471" t="s">
        <v>442</v>
      </c>
      <c r="O69" s="474" t="s">
        <v>423</v>
      </c>
      <c r="P69" s="475" t="s">
        <v>424</v>
      </c>
      <c r="Q69" s="472"/>
      <c r="R69" s="474" t="s">
        <v>425</v>
      </c>
      <c r="S69" s="474" t="s">
        <v>425</v>
      </c>
      <c r="T69" s="475" t="s">
        <v>426</v>
      </c>
    </row>
    <row r="70" spans="2:20">
      <c r="B70" s="462" t="s">
        <v>427</v>
      </c>
      <c r="C70" s="514">
        <v>0</v>
      </c>
      <c r="D70" s="509">
        <f>'January Budget'!H$7</f>
        <v>0</v>
      </c>
      <c r="E70" s="546" t="e">
        <f t="shared" ref="E70:E85" si="10">+(D70/C70)</f>
        <v>#DIV/0!</v>
      </c>
      <c r="F70" s="476" t="e">
        <f t="shared" ref="F70:F85" si="11">D70/C70</f>
        <v>#DIV/0!</v>
      </c>
      <c r="G70" s="477"/>
      <c r="H70" s="514">
        <v>0</v>
      </c>
      <c r="I70" s="478" t="e">
        <f t="shared" ref="I70:I85" si="12">H70/C70</f>
        <v>#DIV/0!</v>
      </c>
      <c r="J70" s="509">
        <f>'January Budget'!H117</f>
        <v>0</v>
      </c>
      <c r="K70" s="478" t="e">
        <f t="shared" ref="K70:K85" si="13">J70/D70</f>
        <v>#DIV/0!</v>
      </c>
      <c r="L70" s="476" t="e">
        <f t="shared" ref="L70:L85" si="14">J70/H70</f>
        <v>#DIV/0!</v>
      </c>
      <c r="M70" s="477"/>
      <c r="N70" s="514">
        <v>0</v>
      </c>
      <c r="O70" s="509">
        <f>'January Budget'!H24</f>
        <v>0</v>
      </c>
      <c r="P70" s="479" t="e">
        <f>'January Budget'!I24</f>
        <v>#DIV/0!</v>
      </c>
      <c r="Q70" s="477"/>
      <c r="R70" s="975">
        <v>0</v>
      </c>
      <c r="S70" s="509">
        <f>'January Budget'!H114</f>
        <v>0</v>
      </c>
      <c r="T70" s="1861" t="e">
        <f>'January Budget'!I114</f>
        <v>#DIV/0!</v>
      </c>
    </row>
    <row r="71" spans="2:20">
      <c r="B71" s="462" t="s">
        <v>428</v>
      </c>
      <c r="C71" s="515">
        <v>0</v>
      </c>
      <c r="D71" s="509">
        <f>'February Budget'!H$7</f>
        <v>0</v>
      </c>
      <c r="E71" s="546" t="e">
        <f t="shared" si="10"/>
        <v>#DIV/0!</v>
      </c>
      <c r="F71" s="480" t="e">
        <f t="shared" si="11"/>
        <v>#DIV/0!</v>
      </c>
      <c r="G71" s="481"/>
      <c r="H71" s="515">
        <v>0</v>
      </c>
      <c r="I71" s="482" t="e">
        <f t="shared" si="12"/>
        <v>#DIV/0!</v>
      </c>
      <c r="J71" s="509">
        <f>'February Budget'!H117</f>
        <v>0</v>
      </c>
      <c r="K71" s="482" t="e">
        <f t="shared" si="13"/>
        <v>#DIV/0!</v>
      </c>
      <c r="L71" s="480" t="e">
        <f t="shared" si="14"/>
        <v>#DIV/0!</v>
      </c>
      <c r="M71" s="481"/>
      <c r="N71" s="515">
        <v>0</v>
      </c>
      <c r="O71" s="509">
        <f>'February Budget'!H24</f>
        <v>0</v>
      </c>
      <c r="P71" s="479" t="e">
        <f>'February Budget'!I24</f>
        <v>#DIV/0!</v>
      </c>
      <c r="Q71" s="481"/>
      <c r="R71" s="976">
        <v>0</v>
      </c>
      <c r="S71" s="509">
        <f>'February Budget'!H114</f>
        <v>0</v>
      </c>
      <c r="T71" s="1861" t="e">
        <f>'February Budget'!I114</f>
        <v>#DIV/0!</v>
      </c>
    </row>
    <row r="72" spans="2:20">
      <c r="B72" s="462" t="s">
        <v>401</v>
      </c>
      <c r="C72" s="515">
        <v>0</v>
      </c>
      <c r="D72" s="509">
        <f>'March Budget'!H$7</f>
        <v>0</v>
      </c>
      <c r="E72" s="546" t="e">
        <f t="shared" si="10"/>
        <v>#DIV/0!</v>
      </c>
      <c r="F72" s="480" t="e">
        <f t="shared" si="11"/>
        <v>#DIV/0!</v>
      </c>
      <c r="G72" s="481"/>
      <c r="H72" s="515">
        <v>0</v>
      </c>
      <c r="I72" s="482" t="e">
        <f t="shared" si="12"/>
        <v>#DIV/0!</v>
      </c>
      <c r="J72" s="509">
        <f>'March Budget'!H117</f>
        <v>0</v>
      </c>
      <c r="K72" s="482" t="e">
        <f t="shared" si="13"/>
        <v>#DIV/0!</v>
      </c>
      <c r="L72" s="480" t="e">
        <f t="shared" si="14"/>
        <v>#DIV/0!</v>
      </c>
      <c r="M72" s="481"/>
      <c r="N72" s="515">
        <v>0</v>
      </c>
      <c r="O72" s="509">
        <f>'March Budget'!H24</f>
        <v>0</v>
      </c>
      <c r="P72" s="479" t="e">
        <f>'March Budget'!I24</f>
        <v>#DIV/0!</v>
      </c>
      <c r="Q72" s="481"/>
      <c r="R72" s="976">
        <v>0</v>
      </c>
      <c r="S72" s="509">
        <f>'March Budget'!H114</f>
        <v>0</v>
      </c>
      <c r="T72" s="1862" t="e">
        <f>'March Budget'!I114</f>
        <v>#DIV/0!</v>
      </c>
    </row>
    <row r="73" spans="2:20">
      <c r="B73" s="461" t="s">
        <v>429</v>
      </c>
      <c r="C73" s="512">
        <f>SUM(C70:C72)</f>
        <v>0</v>
      </c>
      <c r="D73" s="512">
        <f>SUM(D70:D72)</f>
        <v>0</v>
      </c>
      <c r="E73" s="546" t="e">
        <f t="shared" si="10"/>
        <v>#DIV/0!</v>
      </c>
      <c r="F73" s="483" t="e">
        <f t="shared" si="11"/>
        <v>#DIV/0!</v>
      </c>
      <c r="G73" s="484"/>
      <c r="H73" s="512">
        <f>SUM(H70:H72)</f>
        <v>0</v>
      </c>
      <c r="I73" s="485" t="e">
        <f t="shared" si="12"/>
        <v>#DIV/0!</v>
      </c>
      <c r="J73" s="512">
        <f>SUM(J70:J72)</f>
        <v>0</v>
      </c>
      <c r="K73" s="485" t="e">
        <f t="shared" si="13"/>
        <v>#DIV/0!</v>
      </c>
      <c r="L73" s="483" t="e">
        <f t="shared" si="14"/>
        <v>#DIV/0!</v>
      </c>
      <c r="M73" s="484"/>
      <c r="N73" s="512">
        <f>SUM(N70:N72)</f>
        <v>0</v>
      </c>
      <c r="O73" s="508">
        <f>SUM(O70:O72)</f>
        <v>0</v>
      </c>
      <c r="P73" s="483" t="e">
        <f>O73/D73</f>
        <v>#DIV/0!</v>
      </c>
      <c r="Q73" s="484"/>
      <c r="R73" s="512">
        <f>SUM(R70:R72)</f>
        <v>0</v>
      </c>
      <c r="S73" s="508">
        <f>SUM(S70:S72)</f>
        <v>0</v>
      </c>
      <c r="T73" s="483" t="e">
        <f>S73/D73</f>
        <v>#DIV/0!</v>
      </c>
    </row>
    <row r="74" spans="2:20">
      <c r="B74" s="462" t="s">
        <v>402</v>
      </c>
      <c r="C74" s="515">
        <v>0</v>
      </c>
      <c r="D74" s="509">
        <f>'April Budget'!H$7</f>
        <v>0</v>
      </c>
      <c r="E74" s="546" t="e">
        <f t="shared" si="10"/>
        <v>#DIV/0!</v>
      </c>
      <c r="F74" s="480" t="e">
        <f t="shared" si="11"/>
        <v>#DIV/0!</v>
      </c>
      <c r="G74" s="481"/>
      <c r="H74" s="515">
        <v>0</v>
      </c>
      <c r="I74" s="482" t="e">
        <f t="shared" si="12"/>
        <v>#DIV/0!</v>
      </c>
      <c r="J74" s="509">
        <f>'April Budget'!H117</f>
        <v>0</v>
      </c>
      <c r="K74" s="482" t="e">
        <f t="shared" si="13"/>
        <v>#DIV/0!</v>
      </c>
      <c r="L74" s="480" t="e">
        <f t="shared" si="14"/>
        <v>#DIV/0!</v>
      </c>
      <c r="M74" s="481"/>
      <c r="N74" s="515">
        <v>0</v>
      </c>
      <c r="O74" s="509">
        <f>'April Budget'!H24</f>
        <v>0</v>
      </c>
      <c r="P74" s="479" t="e">
        <f>'April Budget'!I24</f>
        <v>#DIV/0!</v>
      </c>
      <c r="Q74" s="481"/>
      <c r="R74" s="976">
        <v>0</v>
      </c>
      <c r="S74" s="509">
        <f>'April Budget'!H114</f>
        <v>0</v>
      </c>
      <c r="T74" s="1862" t="e">
        <f>'April Budget'!I114</f>
        <v>#DIV/0!</v>
      </c>
    </row>
    <row r="75" spans="2:20">
      <c r="B75" s="462" t="s">
        <v>186</v>
      </c>
      <c r="C75" s="515">
        <v>0</v>
      </c>
      <c r="D75" s="509">
        <f>'May Budget'!H$7</f>
        <v>0</v>
      </c>
      <c r="E75" s="546" t="e">
        <f t="shared" si="10"/>
        <v>#DIV/0!</v>
      </c>
      <c r="F75" s="480" t="e">
        <f t="shared" si="11"/>
        <v>#DIV/0!</v>
      </c>
      <c r="G75" s="481"/>
      <c r="H75" s="515">
        <v>0</v>
      </c>
      <c r="I75" s="482" t="e">
        <f t="shared" si="12"/>
        <v>#DIV/0!</v>
      </c>
      <c r="J75" s="509">
        <f>'May Budget'!H117</f>
        <v>0</v>
      </c>
      <c r="K75" s="482" t="e">
        <f t="shared" si="13"/>
        <v>#DIV/0!</v>
      </c>
      <c r="L75" s="480" t="e">
        <f t="shared" si="14"/>
        <v>#DIV/0!</v>
      </c>
      <c r="M75" s="481"/>
      <c r="N75" s="515">
        <v>0</v>
      </c>
      <c r="O75" s="509">
        <f>'May Budget'!H24</f>
        <v>0</v>
      </c>
      <c r="P75" s="479" t="e">
        <f>'May Budget'!I24</f>
        <v>#DIV/0!</v>
      </c>
      <c r="Q75" s="481"/>
      <c r="R75" s="976">
        <v>0</v>
      </c>
      <c r="S75" s="509">
        <f>'May Budget'!H114</f>
        <v>0</v>
      </c>
      <c r="T75" s="1862" t="e">
        <f>'May Budget'!I114</f>
        <v>#DIV/0!</v>
      </c>
    </row>
    <row r="76" spans="2:20">
      <c r="B76" s="462" t="s">
        <v>403</v>
      </c>
      <c r="C76" s="515">
        <v>0</v>
      </c>
      <c r="D76" s="509">
        <f>'June Budget'!H$7</f>
        <v>0</v>
      </c>
      <c r="E76" s="546" t="e">
        <f t="shared" si="10"/>
        <v>#DIV/0!</v>
      </c>
      <c r="F76" s="480" t="e">
        <f t="shared" si="11"/>
        <v>#DIV/0!</v>
      </c>
      <c r="G76" s="481"/>
      <c r="H76" s="515">
        <v>0</v>
      </c>
      <c r="I76" s="482" t="e">
        <f t="shared" si="12"/>
        <v>#DIV/0!</v>
      </c>
      <c r="J76" s="509">
        <f>'June Budget'!H117</f>
        <v>0</v>
      </c>
      <c r="K76" s="482" t="e">
        <f t="shared" si="13"/>
        <v>#DIV/0!</v>
      </c>
      <c r="L76" s="480" t="e">
        <f t="shared" si="14"/>
        <v>#DIV/0!</v>
      </c>
      <c r="M76" s="481"/>
      <c r="N76" s="515">
        <v>0</v>
      </c>
      <c r="O76" s="509">
        <f>'June Budget'!H24</f>
        <v>0</v>
      </c>
      <c r="P76" s="479" t="e">
        <f>'June Budget'!I24</f>
        <v>#DIV/0!</v>
      </c>
      <c r="Q76" s="481"/>
      <c r="R76" s="976">
        <v>0</v>
      </c>
      <c r="S76" s="509">
        <f>'June Budget'!H114</f>
        <v>0</v>
      </c>
      <c r="T76" s="1862" t="e">
        <f>'June Budget'!I114</f>
        <v>#DIV/0!</v>
      </c>
    </row>
    <row r="77" spans="2:20">
      <c r="B77" s="461" t="s">
        <v>430</v>
      </c>
      <c r="C77" s="512">
        <f>SUM(C74:C76)</f>
        <v>0</v>
      </c>
      <c r="D77" s="512">
        <f>SUM(D74:D76)</f>
        <v>0</v>
      </c>
      <c r="E77" s="546" t="e">
        <f t="shared" si="10"/>
        <v>#DIV/0!</v>
      </c>
      <c r="F77" s="483" t="e">
        <f t="shared" si="11"/>
        <v>#DIV/0!</v>
      </c>
      <c r="G77" s="484"/>
      <c r="H77" s="512">
        <f>SUM(H74:H76)</f>
        <v>0</v>
      </c>
      <c r="I77" s="485" t="e">
        <f t="shared" si="12"/>
        <v>#DIV/0!</v>
      </c>
      <c r="J77" s="512">
        <f>SUM(J74:J76)</f>
        <v>0</v>
      </c>
      <c r="K77" s="485" t="e">
        <f t="shared" si="13"/>
        <v>#DIV/0!</v>
      </c>
      <c r="L77" s="483" t="e">
        <f t="shared" si="14"/>
        <v>#DIV/0!</v>
      </c>
      <c r="M77" s="484"/>
      <c r="N77" s="512">
        <f>SUM(N74:N76)</f>
        <v>0</v>
      </c>
      <c r="O77" s="508">
        <f>SUM(O74:O76)</f>
        <v>0</v>
      </c>
      <c r="P77" s="483" t="e">
        <f>O77/D77</f>
        <v>#DIV/0!</v>
      </c>
      <c r="Q77" s="484"/>
      <c r="R77" s="512">
        <f>SUM(R74:R76)</f>
        <v>0</v>
      </c>
      <c r="S77" s="508">
        <f>SUM(S74:S76)</f>
        <v>0</v>
      </c>
      <c r="T77" s="483" t="e">
        <f>S77/D77</f>
        <v>#DIV/0!</v>
      </c>
    </row>
    <row r="78" spans="2:20">
      <c r="B78" s="462" t="s">
        <v>404</v>
      </c>
      <c r="C78" s="515">
        <v>0</v>
      </c>
      <c r="D78" s="509">
        <f>'July Budget'!H$7</f>
        <v>0</v>
      </c>
      <c r="E78" s="546" t="e">
        <f t="shared" si="10"/>
        <v>#DIV/0!</v>
      </c>
      <c r="F78" s="480" t="e">
        <f t="shared" si="11"/>
        <v>#DIV/0!</v>
      </c>
      <c r="G78" s="481"/>
      <c r="H78" s="515">
        <v>0</v>
      </c>
      <c r="I78" s="482" t="e">
        <f t="shared" si="12"/>
        <v>#DIV/0!</v>
      </c>
      <c r="J78" s="509">
        <f>'July Budget'!H117</f>
        <v>0</v>
      </c>
      <c r="K78" s="482" t="e">
        <f t="shared" si="13"/>
        <v>#DIV/0!</v>
      </c>
      <c r="L78" s="480" t="e">
        <f t="shared" si="14"/>
        <v>#DIV/0!</v>
      </c>
      <c r="M78" s="481"/>
      <c r="N78" s="515">
        <v>0</v>
      </c>
      <c r="O78" s="509">
        <f>'July Budget'!H24</f>
        <v>0</v>
      </c>
      <c r="P78" s="479" t="e">
        <f>'July Budget'!I24</f>
        <v>#DIV/0!</v>
      </c>
      <c r="Q78" s="481"/>
      <c r="R78" s="976">
        <v>0</v>
      </c>
      <c r="S78" s="509">
        <f>'July Budget'!H114</f>
        <v>0</v>
      </c>
      <c r="T78" s="1862" t="e">
        <f>'July Budget'!I114</f>
        <v>#DIV/0!</v>
      </c>
    </row>
    <row r="79" spans="2:20">
      <c r="B79" s="462" t="s">
        <v>431</v>
      </c>
      <c r="C79" s="515">
        <v>0</v>
      </c>
      <c r="D79" s="509">
        <f>'August Budget'!H$7</f>
        <v>0</v>
      </c>
      <c r="E79" s="546" t="e">
        <f t="shared" si="10"/>
        <v>#DIV/0!</v>
      </c>
      <c r="F79" s="480" t="e">
        <f t="shared" si="11"/>
        <v>#DIV/0!</v>
      </c>
      <c r="G79" s="481"/>
      <c r="H79" s="515">
        <v>0</v>
      </c>
      <c r="I79" s="482" t="e">
        <f t="shared" si="12"/>
        <v>#DIV/0!</v>
      </c>
      <c r="J79" s="509">
        <f>'August Budget'!H117</f>
        <v>0</v>
      </c>
      <c r="K79" s="482" t="e">
        <f t="shared" si="13"/>
        <v>#DIV/0!</v>
      </c>
      <c r="L79" s="480" t="e">
        <f t="shared" si="14"/>
        <v>#DIV/0!</v>
      </c>
      <c r="M79" s="481"/>
      <c r="N79" s="515">
        <v>0</v>
      </c>
      <c r="O79" s="509">
        <f>'August Budget'!H24</f>
        <v>0</v>
      </c>
      <c r="P79" s="479" t="e">
        <f>'August Budget'!I24</f>
        <v>#DIV/0!</v>
      </c>
      <c r="Q79" s="481"/>
      <c r="R79" s="976">
        <v>0</v>
      </c>
      <c r="S79" s="509">
        <f>'August Budget'!H114</f>
        <v>0</v>
      </c>
      <c r="T79" s="1862" t="e">
        <f>'August Budget'!I114</f>
        <v>#DIV/0!</v>
      </c>
    </row>
    <row r="80" spans="2:20">
      <c r="B80" s="462" t="s">
        <v>432</v>
      </c>
      <c r="C80" s="515">
        <v>0</v>
      </c>
      <c r="D80" s="509">
        <f>'September Budget'!H$7</f>
        <v>0</v>
      </c>
      <c r="E80" s="546" t="e">
        <f t="shared" si="10"/>
        <v>#DIV/0!</v>
      </c>
      <c r="F80" s="480" t="e">
        <f t="shared" si="11"/>
        <v>#DIV/0!</v>
      </c>
      <c r="G80" s="481"/>
      <c r="H80" s="515">
        <v>0</v>
      </c>
      <c r="I80" s="482" t="e">
        <f t="shared" si="12"/>
        <v>#DIV/0!</v>
      </c>
      <c r="J80" s="509">
        <f>'September Budget'!H117</f>
        <v>0</v>
      </c>
      <c r="K80" s="482" t="e">
        <f t="shared" si="13"/>
        <v>#DIV/0!</v>
      </c>
      <c r="L80" s="480" t="e">
        <f t="shared" si="14"/>
        <v>#DIV/0!</v>
      </c>
      <c r="M80" s="481"/>
      <c r="N80" s="515">
        <v>0</v>
      </c>
      <c r="O80" s="509">
        <f>'September Budget'!H24</f>
        <v>0</v>
      </c>
      <c r="P80" s="479" t="e">
        <f>'September Budget'!I24</f>
        <v>#DIV/0!</v>
      </c>
      <c r="Q80" s="481"/>
      <c r="R80" s="976">
        <v>0</v>
      </c>
      <c r="S80" s="509">
        <f>'September Budget'!H114</f>
        <v>0</v>
      </c>
      <c r="T80" s="1862" t="e">
        <f>'September Budget'!I114</f>
        <v>#DIV/0!</v>
      </c>
    </row>
    <row r="81" spans="2:20">
      <c r="B81" s="461" t="s">
        <v>433</v>
      </c>
      <c r="C81" s="512">
        <f>SUM(C78:C80)</f>
        <v>0</v>
      </c>
      <c r="D81" s="512">
        <f>SUM(D78:D80)</f>
        <v>0</v>
      </c>
      <c r="E81" s="546" t="e">
        <f t="shared" si="10"/>
        <v>#DIV/0!</v>
      </c>
      <c r="F81" s="483" t="e">
        <f t="shared" si="11"/>
        <v>#DIV/0!</v>
      </c>
      <c r="G81" s="484"/>
      <c r="H81" s="512">
        <f>SUM(H78:H80)</f>
        <v>0</v>
      </c>
      <c r="I81" s="485" t="e">
        <f t="shared" si="12"/>
        <v>#DIV/0!</v>
      </c>
      <c r="J81" s="512">
        <f>SUM(J78:J80)</f>
        <v>0</v>
      </c>
      <c r="K81" s="485" t="e">
        <f t="shared" si="13"/>
        <v>#DIV/0!</v>
      </c>
      <c r="L81" s="483" t="e">
        <f t="shared" si="14"/>
        <v>#DIV/0!</v>
      </c>
      <c r="M81" s="484"/>
      <c r="N81" s="512">
        <f>SUM(N78:N80)</f>
        <v>0</v>
      </c>
      <c r="O81" s="508">
        <f>SUM(O78:O80)</f>
        <v>0</v>
      </c>
      <c r="P81" s="483" t="e">
        <f>O81/D81</f>
        <v>#DIV/0!</v>
      </c>
      <c r="Q81" s="484"/>
      <c r="R81" s="512">
        <f>SUM(R78:R80)</f>
        <v>0</v>
      </c>
      <c r="S81" s="508">
        <f>SUM(S78:S80)</f>
        <v>0</v>
      </c>
      <c r="T81" s="483" t="e">
        <f>S81/D81</f>
        <v>#DIV/0!</v>
      </c>
    </row>
    <row r="82" spans="2:20">
      <c r="B82" s="462" t="s">
        <v>434</v>
      </c>
      <c r="C82" s="515">
        <v>0</v>
      </c>
      <c r="D82" s="509">
        <f>'October Budget'!H$7</f>
        <v>0</v>
      </c>
      <c r="E82" s="546" t="e">
        <f t="shared" si="10"/>
        <v>#DIV/0!</v>
      </c>
      <c r="F82" s="480" t="e">
        <f t="shared" si="11"/>
        <v>#DIV/0!</v>
      </c>
      <c r="G82" s="481"/>
      <c r="H82" s="515">
        <v>0</v>
      </c>
      <c r="I82" s="482" t="e">
        <f t="shared" si="12"/>
        <v>#DIV/0!</v>
      </c>
      <c r="J82" s="509">
        <f>'October Budget'!H117</f>
        <v>0</v>
      </c>
      <c r="K82" s="482" t="e">
        <f t="shared" si="13"/>
        <v>#DIV/0!</v>
      </c>
      <c r="L82" s="480" t="e">
        <f t="shared" si="14"/>
        <v>#DIV/0!</v>
      </c>
      <c r="M82" s="481"/>
      <c r="N82" s="515">
        <v>0</v>
      </c>
      <c r="O82" s="509">
        <f>'October Budget'!H24</f>
        <v>0</v>
      </c>
      <c r="P82" s="479" t="e">
        <f>'October Budget'!I24</f>
        <v>#DIV/0!</v>
      </c>
      <c r="Q82" s="481"/>
      <c r="R82" s="976">
        <v>0</v>
      </c>
      <c r="S82" s="509">
        <f>'October Budget'!H114</f>
        <v>0</v>
      </c>
      <c r="T82" s="1862" t="e">
        <f>'October Budget'!I114</f>
        <v>#DIV/0!</v>
      </c>
    </row>
    <row r="83" spans="2:20">
      <c r="B83" s="462" t="s">
        <v>435</v>
      </c>
      <c r="C83" s="515">
        <v>0</v>
      </c>
      <c r="D83" s="509">
        <f>'November Budget'!H$7</f>
        <v>0</v>
      </c>
      <c r="E83" s="546" t="e">
        <f t="shared" si="10"/>
        <v>#DIV/0!</v>
      </c>
      <c r="F83" s="480" t="e">
        <f t="shared" si="11"/>
        <v>#DIV/0!</v>
      </c>
      <c r="G83" s="481"/>
      <c r="H83" s="515">
        <v>0</v>
      </c>
      <c r="I83" s="482" t="e">
        <f t="shared" si="12"/>
        <v>#DIV/0!</v>
      </c>
      <c r="J83" s="509">
        <f>'November Budget'!H117</f>
        <v>0</v>
      </c>
      <c r="K83" s="482" t="e">
        <f t="shared" si="13"/>
        <v>#DIV/0!</v>
      </c>
      <c r="L83" s="480" t="e">
        <f t="shared" si="14"/>
        <v>#DIV/0!</v>
      </c>
      <c r="M83" s="481"/>
      <c r="N83" s="515">
        <v>0</v>
      </c>
      <c r="O83" s="509">
        <f>'November Budget'!H24</f>
        <v>0</v>
      </c>
      <c r="P83" s="479" t="e">
        <f>'November Budget'!I24</f>
        <v>#DIV/0!</v>
      </c>
      <c r="Q83" s="481"/>
      <c r="R83" s="976">
        <v>0</v>
      </c>
      <c r="S83" s="509">
        <f>'November Budget'!H114</f>
        <v>0</v>
      </c>
      <c r="T83" s="1862" t="e">
        <f>'November Budget'!I114</f>
        <v>#DIV/0!</v>
      </c>
    </row>
    <row r="84" spans="2:20">
      <c r="B84" s="462" t="s">
        <v>436</v>
      </c>
      <c r="C84" s="515">
        <v>0</v>
      </c>
      <c r="D84" s="509">
        <f>'December Budget'!H$7</f>
        <v>0</v>
      </c>
      <c r="E84" s="546" t="e">
        <f t="shared" si="10"/>
        <v>#DIV/0!</v>
      </c>
      <c r="F84" s="480" t="e">
        <f t="shared" si="11"/>
        <v>#DIV/0!</v>
      </c>
      <c r="G84" s="481"/>
      <c r="H84" s="515">
        <v>0</v>
      </c>
      <c r="I84" s="482" t="e">
        <f t="shared" si="12"/>
        <v>#DIV/0!</v>
      </c>
      <c r="J84" s="509">
        <f>'December Budget'!H117</f>
        <v>0</v>
      </c>
      <c r="K84" s="482" t="e">
        <f t="shared" si="13"/>
        <v>#DIV/0!</v>
      </c>
      <c r="L84" s="480" t="e">
        <f t="shared" si="14"/>
        <v>#DIV/0!</v>
      </c>
      <c r="M84" s="481"/>
      <c r="N84" s="515">
        <v>0</v>
      </c>
      <c r="O84" s="509">
        <f>'December Budget'!H24</f>
        <v>0</v>
      </c>
      <c r="P84" s="479" t="e">
        <f>'December Budget'!I24</f>
        <v>#DIV/0!</v>
      </c>
      <c r="Q84" s="481"/>
      <c r="R84" s="976">
        <v>0</v>
      </c>
      <c r="S84" s="509">
        <f>'December Budget'!H114</f>
        <v>0</v>
      </c>
      <c r="T84" s="480" t="e">
        <f>'December Budget'!I114</f>
        <v>#DIV/0!</v>
      </c>
    </row>
    <row r="85" spans="2:20">
      <c r="B85" s="461" t="s">
        <v>437</v>
      </c>
      <c r="C85" s="512">
        <f>SUM(C82:C84)</f>
        <v>0</v>
      </c>
      <c r="D85" s="512">
        <f>SUM(D82:D84)</f>
        <v>0</v>
      </c>
      <c r="E85" s="546" t="e">
        <f t="shared" si="10"/>
        <v>#DIV/0!</v>
      </c>
      <c r="F85" s="483" t="e">
        <f t="shared" si="11"/>
        <v>#DIV/0!</v>
      </c>
      <c r="G85" s="484"/>
      <c r="H85" s="512">
        <f>SUM(H82:H84)</f>
        <v>0</v>
      </c>
      <c r="I85" s="485" t="e">
        <f t="shared" si="12"/>
        <v>#DIV/0!</v>
      </c>
      <c r="J85" s="512">
        <f>SUM(J82:J84)</f>
        <v>0</v>
      </c>
      <c r="K85" s="485" t="e">
        <f t="shared" si="13"/>
        <v>#DIV/0!</v>
      </c>
      <c r="L85" s="483" t="e">
        <f t="shared" si="14"/>
        <v>#DIV/0!</v>
      </c>
      <c r="M85" s="484"/>
      <c r="N85" s="512">
        <f>SUM(N82:N84)</f>
        <v>0</v>
      </c>
      <c r="O85" s="508">
        <f>SUM(O82:O84)</f>
        <v>0</v>
      </c>
      <c r="P85" s="483" t="e">
        <f>O85/D85</f>
        <v>#DIV/0!</v>
      </c>
      <c r="Q85" s="484"/>
      <c r="R85" s="512">
        <f>SUM(R82:R84)</f>
        <v>0</v>
      </c>
      <c r="S85" s="508">
        <f>SUM(S82:S84)</f>
        <v>0</v>
      </c>
      <c r="T85" s="483" t="e">
        <f>S85/D85</f>
        <v>#DIV/0!</v>
      </c>
    </row>
    <row r="86" spans="2:20">
      <c r="C86" s="409"/>
      <c r="D86" s="411"/>
      <c r="E86" s="411"/>
      <c r="F86" s="486"/>
      <c r="G86" s="487"/>
      <c r="H86" s="488"/>
      <c r="I86" s="489"/>
      <c r="J86" s="411"/>
      <c r="K86" s="489"/>
      <c r="L86" s="486"/>
      <c r="M86" s="487"/>
      <c r="N86" s="488"/>
      <c r="O86" s="510"/>
      <c r="P86" s="480"/>
      <c r="Q86" s="487"/>
      <c r="R86" s="488"/>
      <c r="S86" s="510"/>
      <c r="T86" s="480"/>
    </row>
    <row r="87" spans="2:20" ht="13.5" thickBot="1">
      <c r="B87" s="490" t="s">
        <v>194</v>
      </c>
      <c r="C87" s="511">
        <f>SUM(C85,C81,C77,C73)</f>
        <v>0</v>
      </c>
      <c r="D87" s="513">
        <f>SUM(D73,D77,D81,D85)</f>
        <v>0</v>
      </c>
      <c r="E87" s="547" t="e">
        <f>+(D87/C87)</f>
        <v>#DIV/0!</v>
      </c>
      <c r="F87" s="491" t="e">
        <f>D87/C87</f>
        <v>#DIV/0!</v>
      </c>
      <c r="G87" s="484"/>
      <c r="H87" s="492">
        <f>SUM(H73,H77,H81,H85)</f>
        <v>0</v>
      </c>
      <c r="I87" s="493" t="e">
        <f>H87/C87</f>
        <v>#DIV/0!</v>
      </c>
      <c r="J87" s="513">
        <f>SUM(J73,J77,J81,J85)</f>
        <v>0</v>
      </c>
      <c r="K87" s="493" t="e">
        <f>J87/D87</f>
        <v>#DIV/0!</v>
      </c>
      <c r="L87" s="491" t="e">
        <f>J87/H87</f>
        <v>#DIV/0!</v>
      </c>
      <c r="M87" s="484"/>
      <c r="N87" s="492">
        <f>SUM(N73,N77,N81,N85)</f>
        <v>0</v>
      </c>
      <c r="O87" s="511">
        <f>SUM(O73,O77,O81,O85)</f>
        <v>0</v>
      </c>
      <c r="P87" s="491" t="e">
        <f>O87/D87</f>
        <v>#DIV/0!</v>
      </c>
      <c r="Q87" s="484"/>
      <c r="R87" s="492">
        <f>SUM(R73,R77,R81,R85)</f>
        <v>0</v>
      </c>
      <c r="S87" s="511">
        <f>SUM(S73,S77,S81,S85)</f>
        <v>0</v>
      </c>
      <c r="T87" s="491" t="e">
        <f>S87/D87</f>
        <v>#DIV/0!</v>
      </c>
    </row>
    <row r="88" spans="2:20" ht="13.5" thickBot="1">
      <c r="B88" s="462"/>
      <c r="C88" s="462"/>
      <c r="D88" s="462"/>
      <c r="E88" s="462"/>
      <c r="F88" s="462"/>
      <c r="G88" s="462"/>
      <c r="H88" s="462"/>
      <c r="I88" s="462"/>
      <c r="J88" s="462"/>
      <c r="K88" s="462"/>
      <c r="L88" s="462"/>
      <c r="M88" s="462"/>
      <c r="N88" s="462"/>
      <c r="O88" s="462"/>
      <c r="P88" s="462"/>
      <c r="Q88" s="462"/>
    </row>
    <row r="89" spans="2:20" ht="13.5" thickBot="1">
      <c r="B89" s="1984" t="s">
        <v>438</v>
      </c>
      <c r="C89" s="1985"/>
      <c r="D89" s="494">
        <f>H66</f>
        <v>0</v>
      </c>
      <c r="E89" s="463"/>
      <c r="O89" s="495"/>
      <c r="P89" s="191"/>
    </row>
    <row r="90" spans="2:20" ht="13.5" thickBot="1"/>
    <row r="91" spans="2:20">
      <c r="C91" s="464" t="s">
        <v>408</v>
      </c>
      <c r="D91" s="465" t="s">
        <v>409</v>
      </c>
      <c r="E91" s="465" t="s">
        <v>412</v>
      </c>
      <c r="F91" s="465" t="s">
        <v>410</v>
      </c>
      <c r="G91" s="466"/>
      <c r="H91" s="465" t="s">
        <v>411</v>
      </c>
      <c r="I91" s="465" t="s">
        <v>411</v>
      </c>
      <c r="J91" s="465" t="s">
        <v>409</v>
      </c>
      <c r="K91" s="465" t="s">
        <v>412</v>
      </c>
      <c r="L91" s="467" t="s">
        <v>413</v>
      </c>
      <c r="M91" s="466"/>
      <c r="N91" s="465" t="s">
        <v>411</v>
      </c>
      <c r="O91" s="468" t="s">
        <v>414</v>
      </c>
      <c r="P91" s="469" t="s">
        <v>414</v>
      </c>
      <c r="Q91" s="466"/>
      <c r="R91" s="468" t="s">
        <v>414</v>
      </c>
      <c r="S91" s="468" t="s">
        <v>414</v>
      </c>
      <c r="T91" s="469" t="s">
        <v>414</v>
      </c>
    </row>
    <row r="92" spans="2:20" ht="13.5" thickBot="1">
      <c r="C92" s="496" t="s">
        <v>415</v>
      </c>
      <c r="D92" s="497" t="s">
        <v>416</v>
      </c>
      <c r="E92" s="471" t="s">
        <v>473</v>
      </c>
      <c r="F92" s="497" t="s">
        <v>417</v>
      </c>
      <c r="G92" s="498"/>
      <c r="H92" s="497" t="s">
        <v>144</v>
      </c>
      <c r="I92" s="497" t="s">
        <v>170</v>
      </c>
      <c r="J92" s="497" t="s">
        <v>439</v>
      </c>
      <c r="K92" s="497" t="s">
        <v>440</v>
      </c>
      <c r="L92" s="499" t="s">
        <v>441</v>
      </c>
      <c r="M92" s="498"/>
      <c r="N92" s="497" t="s">
        <v>442</v>
      </c>
      <c r="O92" s="500" t="s">
        <v>423</v>
      </c>
      <c r="P92" s="501" t="s">
        <v>424</v>
      </c>
      <c r="Q92" s="498"/>
      <c r="R92" s="500" t="s">
        <v>425</v>
      </c>
      <c r="S92" s="500" t="s">
        <v>425</v>
      </c>
      <c r="T92" s="501" t="s">
        <v>426</v>
      </c>
    </row>
    <row r="93" spans="2:20" ht="13.5" thickBot="1">
      <c r="C93" s="7"/>
      <c r="D93" s="8"/>
      <c r="E93" s="8"/>
      <c r="F93" s="8"/>
      <c r="G93" s="8"/>
      <c r="H93" s="8"/>
      <c r="I93" s="8"/>
      <c r="J93" s="8"/>
      <c r="K93" s="8"/>
      <c r="L93" s="8"/>
      <c r="M93" s="8"/>
      <c r="N93" s="8"/>
      <c r="O93" s="8"/>
      <c r="P93" s="8"/>
      <c r="Q93" s="8"/>
      <c r="R93" s="8"/>
      <c r="S93" s="8"/>
      <c r="T93" s="9"/>
    </row>
    <row r="94" spans="2:20" ht="13.5" thickBot="1">
      <c r="C94" s="502">
        <f>SUM(C70,C71,C72,C74,C75,C76,C78,C79,C80,C82,C83,C84)</f>
        <v>0</v>
      </c>
      <c r="D94" s="502">
        <f>SUM(D70,D71,D72,D74,D75,D76,D78,D79,D80,D82,D83,D84)</f>
        <v>0</v>
      </c>
      <c r="E94" s="545"/>
      <c r="F94" s="503" t="e">
        <f>D94/C94</f>
        <v>#DIV/0!</v>
      </c>
      <c r="G94" s="504"/>
      <c r="H94" s="505">
        <f>SUM(H70,H71,H72,H74,H75,H76,H78,H79,H80,H82,H83,H84)</f>
        <v>0</v>
      </c>
      <c r="I94" s="503" t="e">
        <f>H94/C94</f>
        <v>#DIV/0!</v>
      </c>
      <c r="J94" s="502">
        <f>SUM(J70,J71,J72,J74,J75,J76,J78,J79,J80,J82,J83,J84)</f>
        <v>0</v>
      </c>
      <c r="K94" s="503" t="e">
        <f>J94/D94</f>
        <v>#DIV/0!</v>
      </c>
      <c r="L94" s="503" t="e">
        <f>J94/H94</f>
        <v>#DIV/0!</v>
      </c>
      <c r="M94" s="504"/>
      <c r="N94" s="505">
        <f>SUM(N70,N71,N72,N74,N75,N76,N78,N79,N80,N82,N83,N84)</f>
        <v>0</v>
      </c>
      <c r="O94" s="502">
        <f>SUM(O70,O71,O72,O74,O75,O76,O78,O79,O80,O82,O83,O84)</f>
        <v>0</v>
      </c>
      <c r="P94" s="503" t="e">
        <f>O94/D94</f>
        <v>#DIV/0!</v>
      </c>
      <c r="Q94" s="506"/>
      <c r="R94" s="502">
        <f>SUM(R70,R71,R72,R74,R75,R76,R78,R79,R80,R82,R83,R84)</f>
        <v>0</v>
      </c>
      <c r="S94" s="502">
        <f>SUM(S70,S71,S72,S74,S75,S76,S78,S79,S80,S82,S83,S84)</f>
        <v>0</v>
      </c>
      <c r="T94" s="507" t="e">
        <f>S94/D94</f>
        <v>#DIV/0!</v>
      </c>
    </row>
    <row r="97" spans="2:20">
      <c r="B97" s="461" t="s">
        <v>405</v>
      </c>
      <c r="C97" s="462"/>
      <c r="D97" s="462"/>
      <c r="E97" s="462"/>
      <c r="F97" s="461" t="s">
        <v>406</v>
      </c>
      <c r="G97" s="461"/>
      <c r="H97" s="463"/>
      <c r="I97" s="462"/>
      <c r="J97" s="462"/>
      <c r="K97" s="462"/>
      <c r="L97" s="462"/>
      <c r="M97" s="462"/>
      <c r="N97" s="462"/>
      <c r="O97" s="462"/>
      <c r="P97" s="462"/>
      <c r="Q97" s="462"/>
      <c r="R97" s="462"/>
    </row>
    <row r="98" spans="2:20" ht="13.5" thickBot="1">
      <c r="B98" s="461" t="s">
        <v>407</v>
      </c>
      <c r="C98" s="462"/>
      <c r="D98" s="1875"/>
      <c r="E98" s="462"/>
      <c r="F98" s="462"/>
      <c r="G98" s="462"/>
      <c r="H98" s="462"/>
      <c r="I98" s="462"/>
      <c r="J98" s="462"/>
      <c r="K98" s="462"/>
      <c r="L98" s="462"/>
      <c r="M98" s="462"/>
      <c r="N98" s="462"/>
      <c r="O98" s="462"/>
      <c r="P98" s="462"/>
      <c r="Q98" s="462"/>
      <c r="R98" s="462"/>
    </row>
    <row r="99" spans="2:20">
      <c r="B99" s="462"/>
      <c r="C99" s="1865" t="s">
        <v>2401</v>
      </c>
      <c r="D99" s="465" t="s">
        <v>409</v>
      </c>
      <c r="E99" s="465" t="s">
        <v>412</v>
      </c>
      <c r="F99" s="465" t="s">
        <v>410</v>
      </c>
      <c r="G99" s="466"/>
      <c r="H99" s="465" t="s">
        <v>480</v>
      </c>
      <c r="I99" s="465" t="s">
        <v>411</v>
      </c>
      <c r="J99" s="465" t="s">
        <v>409</v>
      </c>
      <c r="K99" s="465" t="s">
        <v>412</v>
      </c>
      <c r="L99" s="467" t="s">
        <v>413</v>
      </c>
      <c r="M99" s="466"/>
      <c r="N99" s="465" t="s">
        <v>480</v>
      </c>
      <c r="O99" s="468" t="s">
        <v>414</v>
      </c>
      <c r="P99" s="469" t="s">
        <v>414</v>
      </c>
      <c r="Q99" s="466"/>
      <c r="R99" s="468" t="s">
        <v>480</v>
      </c>
      <c r="S99" s="468" t="s">
        <v>414</v>
      </c>
      <c r="T99" s="469" t="s">
        <v>414</v>
      </c>
    </row>
    <row r="100" spans="2:20" ht="13.5" thickBot="1">
      <c r="B100" s="462"/>
      <c r="C100" s="1866" t="s">
        <v>472</v>
      </c>
      <c r="D100" s="471" t="s">
        <v>416</v>
      </c>
      <c r="E100" s="471" t="s">
        <v>473</v>
      </c>
      <c r="F100" s="471" t="s">
        <v>417</v>
      </c>
      <c r="G100" s="472"/>
      <c r="H100" s="471" t="s">
        <v>418</v>
      </c>
      <c r="I100" s="471" t="s">
        <v>419</v>
      </c>
      <c r="J100" s="471" t="s">
        <v>420</v>
      </c>
      <c r="K100" s="471" t="s">
        <v>421</v>
      </c>
      <c r="L100" s="473" t="s">
        <v>422</v>
      </c>
      <c r="M100" s="472"/>
      <c r="N100" s="471" t="s">
        <v>442</v>
      </c>
      <c r="O100" s="474" t="s">
        <v>423</v>
      </c>
      <c r="P100" s="475" t="s">
        <v>424</v>
      </c>
      <c r="Q100" s="472"/>
      <c r="R100" s="474" t="s">
        <v>425</v>
      </c>
      <c r="S100" s="474" t="s">
        <v>425</v>
      </c>
      <c r="T100" s="475" t="s">
        <v>426</v>
      </c>
    </row>
    <row r="101" spans="2:20">
      <c r="B101" s="462" t="s">
        <v>427</v>
      </c>
      <c r="C101" s="514">
        <v>0</v>
      </c>
      <c r="D101" s="509">
        <f>'January Budget'!J$7</f>
        <v>0</v>
      </c>
      <c r="E101" s="546" t="e">
        <f t="shared" ref="E101:E116" si="15">+(D101/C101)</f>
        <v>#DIV/0!</v>
      </c>
      <c r="F101" s="476" t="e">
        <f t="shared" ref="F101:F116" si="16">D101/C101</f>
        <v>#DIV/0!</v>
      </c>
      <c r="G101" s="477"/>
      <c r="H101" s="514">
        <v>0</v>
      </c>
      <c r="I101" s="478" t="e">
        <f t="shared" ref="I101:I116" si="17">H101/C101</f>
        <v>#DIV/0!</v>
      </c>
      <c r="J101" s="509">
        <f>'January Budget'!J117</f>
        <v>0</v>
      </c>
      <c r="K101" s="478" t="e">
        <f t="shared" ref="K101:K116" si="18">J101/D101</f>
        <v>#DIV/0!</v>
      </c>
      <c r="L101" s="476" t="e">
        <f t="shared" ref="L101:L116" si="19">J101/H101</f>
        <v>#DIV/0!</v>
      </c>
      <c r="M101" s="477"/>
      <c r="N101" s="514">
        <v>0</v>
      </c>
      <c r="O101" s="509">
        <f>'January Budget'!J24</f>
        <v>0</v>
      </c>
      <c r="P101" s="479" t="e">
        <f>'January Budget'!M24</f>
        <v>#DIV/0!</v>
      </c>
      <c r="Q101" s="477"/>
      <c r="R101" s="975">
        <v>0</v>
      </c>
      <c r="S101" s="509">
        <f>'January Budget'!J114</f>
        <v>0</v>
      </c>
      <c r="T101" s="1861" t="e">
        <f>'January Budget'!K114</f>
        <v>#DIV/0!</v>
      </c>
    </row>
    <row r="102" spans="2:20">
      <c r="B102" s="462" t="s">
        <v>428</v>
      </c>
      <c r="C102" s="515">
        <v>0</v>
      </c>
      <c r="D102" s="509">
        <f>'February Budget'!J$7</f>
        <v>0</v>
      </c>
      <c r="E102" s="546" t="e">
        <f t="shared" si="15"/>
        <v>#DIV/0!</v>
      </c>
      <c r="F102" s="480" t="e">
        <f t="shared" si="16"/>
        <v>#DIV/0!</v>
      </c>
      <c r="G102" s="481"/>
      <c r="H102" s="515">
        <v>0</v>
      </c>
      <c r="I102" s="482" t="e">
        <f t="shared" si="17"/>
        <v>#DIV/0!</v>
      </c>
      <c r="J102" s="509">
        <f>'February Budget'!J117</f>
        <v>0</v>
      </c>
      <c r="K102" s="482" t="e">
        <f t="shared" si="18"/>
        <v>#DIV/0!</v>
      </c>
      <c r="L102" s="480" t="e">
        <f t="shared" si="19"/>
        <v>#DIV/0!</v>
      </c>
      <c r="M102" s="481"/>
      <c r="N102" s="515">
        <v>0</v>
      </c>
      <c r="O102" s="509">
        <f>'February Budget'!J24</f>
        <v>0</v>
      </c>
      <c r="P102" s="479" t="e">
        <f>'February Budget'!M24</f>
        <v>#DIV/0!</v>
      </c>
      <c r="Q102" s="481"/>
      <c r="R102" s="976">
        <v>0</v>
      </c>
      <c r="S102" s="509">
        <f>'February Budget'!J114</f>
        <v>0</v>
      </c>
      <c r="T102" s="1861" t="e">
        <f>'February Budget'!K114</f>
        <v>#DIV/0!</v>
      </c>
    </row>
    <row r="103" spans="2:20">
      <c r="B103" s="462" t="s">
        <v>401</v>
      </c>
      <c r="C103" s="515">
        <v>0</v>
      </c>
      <c r="D103" s="509">
        <f>'March Budget'!J$7</f>
        <v>0</v>
      </c>
      <c r="E103" s="546" t="e">
        <f t="shared" si="15"/>
        <v>#DIV/0!</v>
      </c>
      <c r="F103" s="480" t="e">
        <f t="shared" si="16"/>
        <v>#DIV/0!</v>
      </c>
      <c r="G103" s="481"/>
      <c r="H103" s="515">
        <v>0</v>
      </c>
      <c r="I103" s="482" t="e">
        <f t="shared" si="17"/>
        <v>#DIV/0!</v>
      </c>
      <c r="J103" s="509">
        <f>'March Budget'!J117</f>
        <v>0</v>
      </c>
      <c r="K103" s="482" t="e">
        <f t="shared" si="18"/>
        <v>#DIV/0!</v>
      </c>
      <c r="L103" s="480" t="e">
        <f t="shared" si="19"/>
        <v>#DIV/0!</v>
      </c>
      <c r="M103" s="481"/>
      <c r="N103" s="515">
        <v>0</v>
      </c>
      <c r="O103" s="509">
        <f>'March Budget'!J24</f>
        <v>0</v>
      </c>
      <c r="P103" s="479" t="e">
        <f>'March Budget'!M24</f>
        <v>#DIV/0!</v>
      </c>
      <c r="Q103" s="481"/>
      <c r="R103" s="976">
        <v>0</v>
      </c>
      <c r="S103" s="509">
        <f>'March Budget'!J114</f>
        <v>0</v>
      </c>
      <c r="T103" s="1862" t="e">
        <f>'March Budget'!K114</f>
        <v>#DIV/0!</v>
      </c>
    </row>
    <row r="104" spans="2:20">
      <c r="B104" s="461" t="s">
        <v>429</v>
      </c>
      <c r="C104" s="512">
        <f>SUM(C101:C103)</f>
        <v>0</v>
      </c>
      <c r="D104" s="512">
        <f>SUM(D101:D103)</f>
        <v>0</v>
      </c>
      <c r="E104" s="546" t="e">
        <f t="shared" si="15"/>
        <v>#DIV/0!</v>
      </c>
      <c r="F104" s="483" t="e">
        <f t="shared" si="16"/>
        <v>#DIV/0!</v>
      </c>
      <c r="G104" s="484"/>
      <c r="H104" s="512">
        <f>SUM(H101:H103)</f>
        <v>0</v>
      </c>
      <c r="I104" s="485" t="e">
        <f t="shared" si="17"/>
        <v>#DIV/0!</v>
      </c>
      <c r="J104" s="512">
        <f>SUM(J101:J103)</f>
        <v>0</v>
      </c>
      <c r="K104" s="485" t="e">
        <f t="shared" si="18"/>
        <v>#DIV/0!</v>
      </c>
      <c r="L104" s="483" t="e">
        <f t="shared" si="19"/>
        <v>#DIV/0!</v>
      </c>
      <c r="M104" s="484"/>
      <c r="N104" s="512">
        <f>SUM(N101:N103)</f>
        <v>0</v>
      </c>
      <c r="O104" s="508">
        <f>SUM(O101:O103)</f>
        <v>0</v>
      </c>
      <c r="P104" s="483" t="e">
        <f>O104/D104</f>
        <v>#DIV/0!</v>
      </c>
      <c r="Q104" s="484"/>
      <c r="R104" s="512">
        <f>SUM(R101:R103)</f>
        <v>0</v>
      </c>
      <c r="S104" s="508">
        <f>SUM(S101:S103)</f>
        <v>0</v>
      </c>
      <c r="T104" s="483" t="e">
        <f>S104/D104</f>
        <v>#DIV/0!</v>
      </c>
    </row>
    <row r="105" spans="2:20">
      <c r="B105" s="462" t="s">
        <v>402</v>
      </c>
      <c r="C105" s="515">
        <v>0</v>
      </c>
      <c r="D105" s="509">
        <f>'April Budget'!J$7</f>
        <v>0</v>
      </c>
      <c r="E105" s="546" t="e">
        <f t="shared" si="15"/>
        <v>#DIV/0!</v>
      </c>
      <c r="F105" s="480" t="e">
        <f t="shared" si="16"/>
        <v>#DIV/0!</v>
      </c>
      <c r="G105" s="481"/>
      <c r="H105" s="515">
        <v>0</v>
      </c>
      <c r="I105" s="482" t="e">
        <f t="shared" si="17"/>
        <v>#DIV/0!</v>
      </c>
      <c r="J105" s="509">
        <f>'April Budget'!J117</f>
        <v>0</v>
      </c>
      <c r="K105" s="482" t="e">
        <f t="shared" si="18"/>
        <v>#DIV/0!</v>
      </c>
      <c r="L105" s="480" t="e">
        <f t="shared" si="19"/>
        <v>#DIV/0!</v>
      </c>
      <c r="M105" s="481"/>
      <c r="N105" s="515">
        <v>0</v>
      </c>
      <c r="O105" s="509">
        <f>'April Budget'!J24</f>
        <v>0</v>
      </c>
      <c r="P105" s="479" t="e">
        <f>'April Budget'!M24</f>
        <v>#DIV/0!</v>
      </c>
      <c r="Q105" s="481"/>
      <c r="R105" s="976">
        <v>0</v>
      </c>
      <c r="S105" s="509">
        <f>'April Budget'!J114</f>
        <v>0</v>
      </c>
      <c r="T105" s="1862" t="e">
        <f>'April Budget'!K114</f>
        <v>#DIV/0!</v>
      </c>
    </row>
    <row r="106" spans="2:20">
      <c r="B106" s="462" t="s">
        <v>186</v>
      </c>
      <c r="C106" s="515">
        <v>0</v>
      </c>
      <c r="D106" s="509">
        <f>'May Budget'!J$7</f>
        <v>0</v>
      </c>
      <c r="E106" s="546" t="e">
        <f t="shared" si="15"/>
        <v>#DIV/0!</v>
      </c>
      <c r="F106" s="480" t="e">
        <f t="shared" si="16"/>
        <v>#DIV/0!</v>
      </c>
      <c r="G106" s="481"/>
      <c r="H106" s="515">
        <v>0</v>
      </c>
      <c r="I106" s="482" t="e">
        <f t="shared" si="17"/>
        <v>#DIV/0!</v>
      </c>
      <c r="J106" s="509">
        <f>'May Budget'!D212</f>
        <v>0</v>
      </c>
      <c r="K106" s="482" t="e">
        <f t="shared" si="18"/>
        <v>#DIV/0!</v>
      </c>
      <c r="L106" s="480" t="e">
        <f t="shared" si="19"/>
        <v>#DIV/0!</v>
      </c>
      <c r="M106" s="481"/>
      <c r="N106" s="515">
        <v>0</v>
      </c>
      <c r="O106" s="509">
        <f>'May Budget'!J24</f>
        <v>0</v>
      </c>
      <c r="P106" s="479" t="e">
        <f>'May Budget'!M24</f>
        <v>#DIV/0!</v>
      </c>
      <c r="Q106" s="481"/>
      <c r="R106" s="976">
        <v>0</v>
      </c>
      <c r="S106" s="509">
        <f>'May Budget'!J114</f>
        <v>0</v>
      </c>
      <c r="T106" s="1862" t="e">
        <f>'May Budget'!K114</f>
        <v>#DIV/0!</v>
      </c>
    </row>
    <row r="107" spans="2:20">
      <c r="B107" s="462" t="s">
        <v>403</v>
      </c>
      <c r="C107" s="515">
        <v>0</v>
      </c>
      <c r="D107" s="509">
        <f>'June Budget'!J$7</f>
        <v>0</v>
      </c>
      <c r="E107" s="546" t="e">
        <f t="shared" si="15"/>
        <v>#DIV/0!</v>
      </c>
      <c r="F107" s="480" t="e">
        <f t="shared" si="16"/>
        <v>#DIV/0!</v>
      </c>
      <c r="G107" s="481"/>
      <c r="H107" s="515">
        <v>0</v>
      </c>
      <c r="I107" s="482" t="e">
        <f t="shared" si="17"/>
        <v>#DIV/0!</v>
      </c>
      <c r="J107" s="509">
        <f>'June Budget'!J117</f>
        <v>0</v>
      </c>
      <c r="K107" s="482" t="e">
        <f t="shared" si="18"/>
        <v>#DIV/0!</v>
      </c>
      <c r="L107" s="480" t="e">
        <f t="shared" si="19"/>
        <v>#DIV/0!</v>
      </c>
      <c r="M107" s="481"/>
      <c r="N107" s="515">
        <v>0</v>
      </c>
      <c r="O107" s="509">
        <f>'June Budget'!J24</f>
        <v>0</v>
      </c>
      <c r="P107" s="479" t="e">
        <f>'June Budget'!M24</f>
        <v>#DIV/0!</v>
      </c>
      <c r="Q107" s="481"/>
      <c r="R107" s="976">
        <v>0</v>
      </c>
      <c r="S107" s="509">
        <f>'June Budget'!D209</f>
        <v>0</v>
      </c>
      <c r="T107" s="1862" t="e">
        <f>'June Budget'!K114</f>
        <v>#DIV/0!</v>
      </c>
    </row>
    <row r="108" spans="2:20">
      <c r="B108" s="461" t="s">
        <v>430</v>
      </c>
      <c r="C108" s="512">
        <f>SUM(C105:C107)</f>
        <v>0</v>
      </c>
      <c r="D108" s="512">
        <f>SUM(D105:D107)</f>
        <v>0</v>
      </c>
      <c r="E108" s="546" t="e">
        <f t="shared" si="15"/>
        <v>#DIV/0!</v>
      </c>
      <c r="F108" s="483" t="e">
        <f t="shared" si="16"/>
        <v>#DIV/0!</v>
      </c>
      <c r="G108" s="484"/>
      <c r="H108" s="512">
        <f>SUM(H105:H107)</f>
        <v>0</v>
      </c>
      <c r="I108" s="485" t="e">
        <f t="shared" si="17"/>
        <v>#DIV/0!</v>
      </c>
      <c r="J108" s="512">
        <f>SUM(J105:J107)</f>
        <v>0</v>
      </c>
      <c r="K108" s="485" t="e">
        <f t="shared" si="18"/>
        <v>#DIV/0!</v>
      </c>
      <c r="L108" s="483" t="e">
        <f t="shared" si="19"/>
        <v>#DIV/0!</v>
      </c>
      <c r="M108" s="484"/>
      <c r="N108" s="512">
        <f>SUM(N105:N107)</f>
        <v>0</v>
      </c>
      <c r="O108" s="508">
        <f>SUM(O105:O107)</f>
        <v>0</v>
      </c>
      <c r="P108" s="483" t="e">
        <f>O108/D108</f>
        <v>#DIV/0!</v>
      </c>
      <c r="Q108" s="484"/>
      <c r="R108" s="512">
        <f>SUM(R105:R107)</f>
        <v>0</v>
      </c>
      <c r="S108" s="508">
        <f>SUM(S105:S107)</f>
        <v>0</v>
      </c>
      <c r="T108" s="483" t="e">
        <f>S108/D108</f>
        <v>#DIV/0!</v>
      </c>
    </row>
    <row r="109" spans="2:20">
      <c r="B109" s="462" t="s">
        <v>404</v>
      </c>
      <c r="C109" s="515">
        <v>0</v>
      </c>
      <c r="D109" s="509">
        <f>'July Budget'!J$7</f>
        <v>0</v>
      </c>
      <c r="E109" s="546" t="e">
        <f t="shared" si="15"/>
        <v>#DIV/0!</v>
      </c>
      <c r="F109" s="480" t="e">
        <f t="shared" si="16"/>
        <v>#DIV/0!</v>
      </c>
      <c r="G109" s="481"/>
      <c r="H109" s="515">
        <v>0</v>
      </c>
      <c r="I109" s="482" t="e">
        <f t="shared" si="17"/>
        <v>#DIV/0!</v>
      </c>
      <c r="J109" s="509">
        <f>'July Budget'!J117</f>
        <v>0</v>
      </c>
      <c r="K109" s="482" t="e">
        <f t="shared" si="18"/>
        <v>#DIV/0!</v>
      </c>
      <c r="L109" s="480" t="e">
        <f t="shared" si="19"/>
        <v>#DIV/0!</v>
      </c>
      <c r="M109" s="481"/>
      <c r="N109" s="515">
        <v>0</v>
      </c>
      <c r="O109" s="509">
        <f>'July Budget'!J24</f>
        <v>0</v>
      </c>
      <c r="P109" s="479" t="e">
        <f>'July Budget'!M24</f>
        <v>#DIV/0!</v>
      </c>
      <c r="Q109" s="481"/>
      <c r="R109" s="976">
        <v>0</v>
      </c>
      <c r="S109" s="509">
        <f>'July Budget'!J114</f>
        <v>0</v>
      </c>
      <c r="T109" s="1862" t="e">
        <f>'July Budget'!K114</f>
        <v>#DIV/0!</v>
      </c>
    </row>
    <row r="110" spans="2:20">
      <c r="B110" s="462" t="s">
        <v>431</v>
      </c>
      <c r="C110" s="515">
        <v>0</v>
      </c>
      <c r="D110" s="509">
        <f>'August Budget'!J$7</f>
        <v>0</v>
      </c>
      <c r="E110" s="546" t="e">
        <f t="shared" si="15"/>
        <v>#DIV/0!</v>
      </c>
      <c r="F110" s="480" t="e">
        <f t="shared" si="16"/>
        <v>#DIV/0!</v>
      </c>
      <c r="G110" s="481"/>
      <c r="H110" s="515">
        <v>0</v>
      </c>
      <c r="I110" s="482" t="e">
        <f t="shared" si="17"/>
        <v>#DIV/0!</v>
      </c>
      <c r="J110" s="509">
        <f>'August Budget'!J117</f>
        <v>0</v>
      </c>
      <c r="K110" s="482" t="e">
        <f t="shared" si="18"/>
        <v>#DIV/0!</v>
      </c>
      <c r="L110" s="480" t="e">
        <f t="shared" si="19"/>
        <v>#DIV/0!</v>
      </c>
      <c r="M110" s="481"/>
      <c r="N110" s="515">
        <v>0</v>
      </c>
      <c r="O110" s="509">
        <f>'August Budget'!J24</f>
        <v>0</v>
      </c>
      <c r="P110" s="479" t="e">
        <f>'August Budget'!M24</f>
        <v>#DIV/0!</v>
      </c>
      <c r="Q110" s="481"/>
      <c r="R110" s="976">
        <v>0</v>
      </c>
      <c r="S110" s="509">
        <f>'August Budget'!J114</f>
        <v>0</v>
      </c>
      <c r="T110" s="1862" t="e">
        <f>'August Budget'!K114</f>
        <v>#DIV/0!</v>
      </c>
    </row>
    <row r="111" spans="2:20">
      <c r="B111" s="462" t="s">
        <v>432</v>
      </c>
      <c r="C111" s="515">
        <v>0</v>
      </c>
      <c r="D111" s="509">
        <f>'September Budget'!J$7</f>
        <v>0</v>
      </c>
      <c r="E111" s="546" t="e">
        <f t="shared" si="15"/>
        <v>#DIV/0!</v>
      </c>
      <c r="F111" s="480" t="e">
        <f t="shared" si="16"/>
        <v>#DIV/0!</v>
      </c>
      <c r="G111" s="481"/>
      <c r="H111" s="515">
        <v>0</v>
      </c>
      <c r="I111" s="482" t="e">
        <f t="shared" si="17"/>
        <v>#DIV/0!</v>
      </c>
      <c r="J111" s="509">
        <f>'September Budget'!J117</f>
        <v>0</v>
      </c>
      <c r="K111" s="482" t="e">
        <f t="shared" si="18"/>
        <v>#DIV/0!</v>
      </c>
      <c r="L111" s="480" t="e">
        <f t="shared" si="19"/>
        <v>#DIV/0!</v>
      </c>
      <c r="M111" s="481"/>
      <c r="N111" s="515">
        <v>0</v>
      </c>
      <c r="O111" s="509">
        <f>'September Budget'!J24</f>
        <v>0</v>
      </c>
      <c r="P111" s="479" t="e">
        <f>'September Budget'!M24</f>
        <v>#DIV/0!</v>
      </c>
      <c r="Q111" s="481"/>
      <c r="R111" s="976">
        <v>0</v>
      </c>
      <c r="S111" s="509">
        <f>'September Budget'!J114</f>
        <v>0</v>
      </c>
      <c r="T111" s="1862" t="e">
        <f>'September Budget'!K114</f>
        <v>#DIV/0!</v>
      </c>
    </row>
    <row r="112" spans="2:20">
      <c r="B112" s="461" t="s">
        <v>433</v>
      </c>
      <c r="C112" s="512">
        <f>SUM(C109:C111)</f>
        <v>0</v>
      </c>
      <c r="D112" s="512">
        <f>SUM(D109:D111)</f>
        <v>0</v>
      </c>
      <c r="E112" s="546" t="e">
        <f t="shared" si="15"/>
        <v>#DIV/0!</v>
      </c>
      <c r="F112" s="483" t="e">
        <f t="shared" si="16"/>
        <v>#DIV/0!</v>
      </c>
      <c r="G112" s="484"/>
      <c r="H112" s="512">
        <f>SUM(H109:H111)</f>
        <v>0</v>
      </c>
      <c r="I112" s="485" t="e">
        <f t="shared" si="17"/>
        <v>#DIV/0!</v>
      </c>
      <c r="J112" s="512">
        <f>SUM(J109:J111)</f>
        <v>0</v>
      </c>
      <c r="K112" s="485" t="e">
        <f t="shared" si="18"/>
        <v>#DIV/0!</v>
      </c>
      <c r="L112" s="483" t="e">
        <f t="shared" si="19"/>
        <v>#DIV/0!</v>
      </c>
      <c r="M112" s="484"/>
      <c r="N112" s="512">
        <f>SUM(N109:N111)</f>
        <v>0</v>
      </c>
      <c r="O112" s="508">
        <f>SUM(O109:O111)</f>
        <v>0</v>
      </c>
      <c r="P112" s="483" t="e">
        <f>O112/D112</f>
        <v>#DIV/0!</v>
      </c>
      <c r="Q112" s="484"/>
      <c r="R112" s="512">
        <f>SUM(R109:R111)</f>
        <v>0</v>
      </c>
      <c r="S112" s="508">
        <f>SUM(S109:S111)</f>
        <v>0</v>
      </c>
      <c r="T112" s="483" t="e">
        <f>S112/D112</f>
        <v>#DIV/0!</v>
      </c>
    </row>
    <row r="113" spans="2:20">
      <c r="B113" s="462" t="s">
        <v>434</v>
      </c>
      <c r="C113" s="515">
        <v>0</v>
      </c>
      <c r="D113" s="509">
        <f>'October Budget'!J$7</f>
        <v>0</v>
      </c>
      <c r="E113" s="546" t="e">
        <f t="shared" si="15"/>
        <v>#DIV/0!</v>
      </c>
      <c r="F113" s="480" t="e">
        <f t="shared" si="16"/>
        <v>#DIV/0!</v>
      </c>
      <c r="G113" s="481"/>
      <c r="H113" s="515">
        <v>0</v>
      </c>
      <c r="I113" s="482" t="e">
        <f t="shared" si="17"/>
        <v>#DIV/0!</v>
      </c>
      <c r="J113" s="509">
        <f>'October Budget'!J117</f>
        <v>0</v>
      </c>
      <c r="K113" s="482" t="e">
        <f t="shared" si="18"/>
        <v>#DIV/0!</v>
      </c>
      <c r="L113" s="480" t="e">
        <f t="shared" si="19"/>
        <v>#DIV/0!</v>
      </c>
      <c r="M113" s="481"/>
      <c r="N113" s="515">
        <v>0</v>
      </c>
      <c r="O113" s="509">
        <f>'October Budget'!J24</f>
        <v>0</v>
      </c>
      <c r="P113" s="479" t="e">
        <f>'October Budget'!M24</f>
        <v>#DIV/0!</v>
      </c>
      <c r="Q113" s="481"/>
      <c r="R113" s="976">
        <v>0</v>
      </c>
      <c r="S113" s="509">
        <f>'October Budget'!J114</f>
        <v>0</v>
      </c>
      <c r="T113" s="1862" t="e">
        <f>'October Budget'!K114</f>
        <v>#DIV/0!</v>
      </c>
    </row>
    <row r="114" spans="2:20">
      <c r="B114" s="462" t="s">
        <v>435</v>
      </c>
      <c r="C114" s="515">
        <v>0</v>
      </c>
      <c r="D114" s="509">
        <f>'November Budget'!J$7</f>
        <v>0</v>
      </c>
      <c r="E114" s="546" t="e">
        <f t="shared" si="15"/>
        <v>#DIV/0!</v>
      </c>
      <c r="F114" s="480" t="e">
        <f t="shared" si="16"/>
        <v>#DIV/0!</v>
      </c>
      <c r="G114" s="481"/>
      <c r="H114" s="515">
        <v>0</v>
      </c>
      <c r="I114" s="482" t="e">
        <f t="shared" si="17"/>
        <v>#DIV/0!</v>
      </c>
      <c r="J114" s="509">
        <f>'November Budget'!J117</f>
        <v>0</v>
      </c>
      <c r="K114" s="482" t="e">
        <f t="shared" si="18"/>
        <v>#DIV/0!</v>
      </c>
      <c r="L114" s="480" t="e">
        <f t="shared" si="19"/>
        <v>#DIV/0!</v>
      </c>
      <c r="M114" s="481"/>
      <c r="N114" s="515">
        <v>0</v>
      </c>
      <c r="O114" s="509">
        <f>'November Budget'!J24</f>
        <v>0</v>
      </c>
      <c r="P114" s="479" t="e">
        <f>'November Budget'!M24</f>
        <v>#DIV/0!</v>
      </c>
      <c r="Q114" s="481"/>
      <c r="R114" s="976">
        <v>0</v>
      </c>
      <c r="S114" s="509">
        <f>'November Budget'!J114</f>
        <v>0</v>
      </c>
      <c r="T114" s="1862" t="e">
        <f>'November Budget'!K114</f>
        <v>#DIV/0!</v>
      </c>
    </row>
    <row r="115" spans="2:20">
      <c r="B115" s="462" t="s">
        <v>436</v>
      </c>
      <c r="C115" s="515">
        <v>0</v>
      </c>
      <c r="D115" s="509">
        <f>'December Budget'!J$7</f>
        <v>0</v>
      </c>
      <c r="E115" s="546" t="e">
        <f t="shared" si="15"/>
        <v>#DIV/0!</v>
      </c>
      <c r="F115" s="480" t="e">
        <f t="shared" si="16"/>
        <v>#DIV/0!</v>
      </c>
      <c r="G115" s="481"/>
      <c r="H115" s="515">
        <v>0</v>
      </c>
      <c r="I115" s="482" t="e">
        <f t="shared" si="17"/>
        <v>#DIV/0!</v>
      </c>
      <c r="J115" s="509">
        <f>'December Budget'!J117</f>
        <v>0</v>
      </c>
      <c r="K115" s="482" t="e">
        <f t="shared" si="18"/>
        <v>#DIV/0!</v>
      </c>
      <c r="L115" s="480" t="e">
        <f t="shared" si="19"/>
        <v>#DIV/0!</v>
      </c>
      <c r="M115" s="481"/>
      <c r="N115" s="515">
        <v>0</v>
      </c>
      <c r="O115" s="509">
        <f>'December Budget'!J24</f>
        <v>0</v>
      </c>
      <c r="P115" s="479" t="e">
        <f>'December Budget'!M24</f>
        <v>#DIV/0!</v>
      </c>
      <c r="Q115" s="481"/>
      <c r="R115" s="976">
        <v>0</v>
      </c>
      <c r="S115" s="509">
        <f>'December Budget'!J114</f>
        <v>0</v>
      </c>
      <c r="T115" s="480" t="e">
        <f>'December Budget'!K114</f>
        <v>#DIV/0!</v>
      </c>
    </row>
    <row r="116" spans="2:20">
      <c r="B116" s="461" t="s">
        <v>437</v>
      </c>
      <c r="C116" s="512">
        <f>SUM(C113:C115)</f>
        <v>0</v>
      </c>
      <c r="D116" s="512">
        <f>SUM(D113:D115)</f>
        <v>0</v>
      </c>
      <c r="E116" s="546" t="e">
        <f t="shared" si="15"/>
        <v>#DIV/0!</v>
      </c>
      <c r="F116" s="483" t="e">
        <f t="shared" si="16"/>
        <v>#DIV/0!</v>
      </c>
      <c r="G116" s="484"/>
      <c r="H116" s="512">
        <f>SUM(H113:H115)</f>
        <v>0</v>
      </c>
      <c r="I116" s="485" t="e">
        <f t="shared" si="17"/>
        <v>#DIV/0!</v>
      </c>
      <c r="J116" s="512">
        <f>SUM(J113:J115)</f>
        <v>0</v>
      </c>
      <c r="K116" s="485" t="e">
        <f t="shared" si="18"/>
        <v>#DIV/0!</v>
      </c>
      <c r="L116" s="483" t="e">
        <f t="shared" si="19"/>
        <v>#DIV/0!</v>
      </c>
      <c r="M116" s="484"/>
      <c r="N116" s="512">
        <f>SUM(N113:N115)</f>
        <v>0</v>
      </c>
      <c r="O116" s="508">
        <f>SUM(O113:O115)</f>
        <v>0</v>
      </c>
      <c r="P116" s="483" t="e">
        <f>O116/D116</f>
        <v>#DIV/0!</v>
      </c>
      <c r="Q116" s="484"/>
      <c r="R116" s="512">
        <f>SUM(R113:R115)</f>
        <v>0</v>
      </c>
      <c r="S116" s="508">
        <f>SUM(S113:S115)</f>
        <v>0</v>
      </c>
      <c r="T116" s="483" t="e">
        <f>S116/D116</f>
        <v>#DIV/0!</v>
      </c>
    </row>
    <row r="117" spans="2:20">
      <c r="C117" s="409"/>
      <c r="D117" s="411"/>
      <c r="E117" s="411"/>
      <c r="F117" s="486"/>
      <c r="G117" s="487"/>
      <c r="H117" s="488"/>
      <c r="I117" s="489"/>
      <c r="J117" s="411"/>
      <c r="K117" s="489"/>
      <c r="L117" s="486"/>
      <c r="M117" s="487"/>
      <c r="N117" s="488"/>
      <c r="O117" s="510"/>
      <c r="P117" s="480"/>
      <c r="Q117" s="487"/>
      <c r="R117" s="488"/>
      <c r="S117" s="510"/>
      <c r="T117" s="480"/>
    </row>
    <row r="118" spans="2:20" ht="13.5" thickBot="1">
      <c r="B118" s="490" t="s">
        <v>194</v>
      </c>
      <c r="C118" s="511">
        <f>SUM(C116,C112,C108,C104)</f>
        <v>0</v>
      </c>
      <c r="D118" s="513">
        <f>SUM(D104,D108,D112,D116)</f>
        <v>0</v>
      </c>
      <c r="E118" s="547" t="e">
        <f>+(D118/C118)</f>
        <v>#DIV/0!</v>
      </c>
      <c r="F118" s="491" t="e">
        <f>D118/C118</f>
        <v>#DIV/0!</v>
      </c>
      <c r="G118" s="484"/>
      <c r="H118" s="492">
        <f>SUM(H104,H108,H112,H116)</f>
        <v>0</v>
      </c>
      <c r="I118" s="493" t="e">
        <f>H118/C118</f>
        <v>#DIV/0!</v>
      </c>
      <c r="J118" s="513">
        <f>SUM(J104,J108,J112,J116)</f>
        <v>0</v>
      </c>
      <c r="K118" s="493" t="e">
        <f>J118/D118</f>
        <v>#DIV/0!</v>
      </c>
      <c r="L118" s="491" t="e">
        <f>J118/H118</f>
        <v>#DIV/0!</v>
      </c>
      <c r="M118" s="484"/>
      <c r="N118" s="492">
        <f>SUM(N104,N108,N112,N116)</f>
        <v>0</v>
      </c>
      <c r="O118" s="511">
        <f>SUM(O104,O108,O112,O116)</f>
        <v>0</v>
      </c>
      <c r="P118" s="491" t="e">
        <f>O118/D118</f>
        <v>#DIV/0!</v>
      </c>
      <c r="Q118" s="484"/>
      <c r="R118" s="492">
        <f>SUM(R104,R108,R112,R116)</f>
        <v>0</v>
      </c>
      <c r="S118" s="511">
        <f>SUM(S104,S108,S112,S116)</f>
        <v>0</v>
      </c>
      <c r="T118" s="491" t="e">
        <f>S118/D118</f>
        <v>#DIV/0!</v>
      </c>
    </row>
    <row r="119" spans="2:20" ht="13.5" thickBot="1">
      <c r="B119" s="462"/>
      <c r="C119" s="462"/>
      <c r="D119" s="462"/>
      <c r="E119" s="462"/>
      <c r="F119" s="462"/>
      <c r="G119" s="462"/>
      <c r="H119" s="462"/>
      <c r="I119" s="462"/>
      <c r="J119" s="462"/>
      <c r="K119" s="462"/>
      <c r="L119" s="462"/>
      <c r="M119" s="462"/>
      <c r="N119" s="462"/>
      <c r="O119" s="462"/>
      <c r="P119" s="462"/>
      <c r="Q119" s="462"/>
    </row>
    <row r="120" spans="2:20" ht="13.5" thickBot="1">
      <c r="B120" s="1984" t="s">
        <v>438</v>
      </c>
      <c r="C120" s="1985"/>
      <c r="D120" s="494">
        <f>H97</f>
        <v>0</v>
      </c>
      <c r="E120" s="463"/>
      <c r="O120" s="495"/>
      <c r="P120" s="191"/>
    </row>
    <row r="121" spans="2:20" ht="13.5" thickBot="1"/>
    <row r="122" spans="2:20">
      <c r="C122" s="464" t="s">
        <v>408</v>
      </c>
      <c r="D122" s="465" t="s">
        <v>409</v>
      </c>
      <c r="E122" s="465" t="s">
        <v>412</v>
      </c>
      <c r="F122" s="465" t="s">
        <v>410</v>
      </c>
      <c r="G122" s="466"/>
      <c r="H122" s="465" t="s">
        <v>411</v>
      </c>
      <c r="I122" s="465" t="s">
        <v>411</v>
      </c>
      <c r="J122" s="465" t="s">
        <v>409</v>
      </c>
      <c r="K122" s="465" t="s">
        <v>412</v>
      </c>
      <c r="L122" s="467" t="s">
        <v>413</v>
      </c>
      <c r="M122" s="466"/>
      <c r="N122" s="465" t="s">
        <v>411</v>
      </c>
      <c r="O122" s="468" t="s">
        <v>414</v>
      </c>
      <c r="P122" s="469" t="s">
        <v>414</v>
      </c>
      <c r="Q122" s="466"/>
      <c r="R122" s="468" t="s">
        <v>414</v>
      </c>
      <c r="S122" s="468" t="s">
        <v>414</v>
      </c>
      <c r="T122" s="469" t="s">
        <v>414</v>
      </c>
    </row>
    <row r="123" spans="2:20" ht="13.5" thickBot="1">
      <c r="C123" s="496" t="s">
        <v>415</v>
      </c>
      <c r="D123" s="497" t="s">
        <v>416</v>
      </c>
      <c r="E123" s="471" t="s">
        <v>473</v>
      </c>
      <c r="F123" s="497" t="s">
        <v>417</v>
      </c>
      <c r="G123" s="498"/>
      <c r="H123" s="497" t="s">
        <v>144</v>
      </c>
      <c r="I123" s="497" t="s">
        <v>170</v>
      </c>
      <c r="J123" s="497" t="s">
        <v>439</v>
      </c>
      <c r="K123" s="497" t="s">
        <v>440</v>
      </c>
      <c r="L123" s="499" t="s">
        <v>441</v>
      </c>
      <c r="M123" s="498"/>
      <c r="N123" s="497" t="s">
        <v>442</v>
      </c>
      <c r="O123" s="500" t="s">
        <v>423</v>
      </c>
      <c r="P123" s="501" t="s">
        <v>424</v>
      </c>
      <c r="Q123" s="498"/>
      <c r="R123" s="500" t="s">
        <v>425</v>
      </c>
      <c r="S123" s="500" t="s">
        <v>425</v>
      </c>
      <c r="T123" s="501" t="s">
        <v>426</v>
      </c>
    </row>
    <row r="124" spans="2:20" ht="13.5" thickBot="1">
      <c r="C124" s="7"/>
      <c r="D124" s="8"/>
      <c r="E124" s="8"/>
      <c r="F124" s="8"/>
      <c r="G124" s="8"/>
      <c r="H124" s="8"/>
      <c r="I124" s="8"/>
      <c r="J124" s="8"/>
      <c r="K124" s="8"/>
      <c r="L124" s="8"/>
      <c r="M124" s="8"/>
      <c r="N124" s="8"/>
      <c r="O124" s="8"/>
      <c r="P124" s="8"/>
      <c r="Q124" s="8"/>
      <c r="R124" s="8"/>
      <c r="S124" s="8"/>
      <c r="T124" s="9"/>
    </row>
    <row r="125" spans="2:20" ht="13.5" thickBot="1">
      <c r="C125" s="502">
        <f>SUM(C101,C102,C103,C105,C106,C107,C109,C110,C111,C113,C114,C115)</f>
        <v>0</v>
      </c>
      <c r="D125" s="502">
        <f>SUM(D101,D102,D103,D105,D106,D107,D109,D110,D111,D113,D114,D115)</f>
        <v>0</v>
      </c>
      <c r="E125" s="545"/>
      <c r="F125" s="503" t="e">
        <f>D125/C125</f>
        <v>#DIV/0!</v>
      </c>
      <c r="G125" s="504"/>
      <c r="H125" s="505">
        <f>SUM(H101,H102,H103,H105,H106,H107,H109,H110,H111,H113,H114,H115)</f>
        <v>0</v>
      </c>
      <c r="I125" s="503" t="e">
        <f>H125/C125</f>
        <v>#DIV/0!</v>
      </c>
      <c r="J125" s="502">
        <f>SUM(J101,J102,J103,J105,J106,J107,J109,J110,J111,J113,J114,J115)</f>
        <v>0</v>
      </c>
      <c r="K125" s="503" t="e">
        <f>J125/D125</f>
        <v>#DIV/0!</v>
      </c>
      <c r="L125" s="503" t="e">
        <f>J125/H125</f>
        <v>#DIV/0!</v>
      </c>
      <c r="M125" s="504"/>
      <c r="N125" s="505">
        <f>SUM(N101,N102,N103,N105,N106,N107,N109,N110,N111,N113,N114,N115)</f>
        <v>0</v>
      </c>
      <c r="O125" s="502">
        <f>SUM(O101,O102,O103,O105,O106,O107,O109,O110,O111,O113,O114,O115)</f>
        <v>0</v>
      </c>
      <c r="P125" s="503" t="e">
        <f>O125/D125</f>
        <v>#DIV/0!</v>
      </c>
      <c r="Q125" s="506"/>
      <c r="R125" s="502">
        <f>SUM(R101,R102,R103,R105,R106,R107,R109,R110,R111,R113,R114,R115)</f>
        <v>0</v>
      </c>
      <c r="S125" s="502">
        <f>SUM(S101,S102,S103,S105,S106,S107,S109,S110,S111,S113,S114,S115)</f>
        <v>0</v>
      </c>
      <c r="T125" s="507" t="e">
        <f>S125/D125</f>
        <v>#DIV/0!</v>
      </c>
    </row>
    <row r="128" spans="2:20">
      <c r="B128" s="461" t="s">
        <v>405</v>
      </c>
      <c r="C128" s="1883"/>
      <c r="D128" s="462"/>
      <c r="E128" s="462"/>
      <c r="F128" s="461" t="s">
        <v>406</v>
      </c>
      <c r="G128" s="461"/>
      <c r="H128" s="463"/>
      <c r="I128" s="462"/>
      <c r="J128" s="462"/>
      <c r="K128" s="462"/>
      <c r="L128" s="462"/>
      <c r="M128" s="462"/>
      <c r="N128" s="462"/>
      <c r="O128" s="462"/>
      <c r="P128" s="462"/>
      <c r="Q128" s="462"/>
      <c r="R128" s="462"/>
    </row>
    <row r="129" spans="2:20" ht="13.5" thickBot="1">
      <c r="B129" s="461" t="s">
        <v>407</v>
      </c>
      <c r="C129" s="462"/>
      <c r="D129" s="462"/>
      <c r="E129" s="462"/>
      <c r="F129" s="462"/>
      <c r="G129" s="462"/>
      <c r="H129" s="462"/>
      <c r="I129" s="462"/>
      <c r="J129" s="462"/>
      <c r="K129" s="462"/>
      <c r="L129" s="462"/>
      <c r="M129" s="462"/>
      <c r="N129" s="462"/>
      <c r="O129" s="462"/>
      <c r="P129" s="462"/>
      <c r="Q129" s="462"/>
      <c r="R129" s="462"/>
    </row>
    <row r="130" spans="2:20">
      <c r="B130" s="462"/>
      <c r="C130" s="1884" t="s">
        <v>1150</v>
      </c>
      <c r="D130" s="465" t="s">
        <v>409</v>
      </c>
      <c r="E130" s="465" t="s">
        <v>412</v>
      </c>
      <c r="F130" s="465" t="s">
        <v>410</v>
      </c>
      <c r="G130" s="466"/>
      <c r="H130" s="465" t="s">
        <v>2385</v>
      </c>
      <c r="I130" s="465" t="s">
        <v>411</v>
      </c>
      <c r="J130" s="465" t="s">
        <v>409</v>
      </c>
      <c r="K130" s="465" t="s">
        <v>412</v>
      </c>
      <c r="L130" s="467" t="s">
        <v>413</v>
      </c>
      <c r="M130" s="466"/>
      <c r="N130" s="465" t="s">
        <v>1150</v>
      </c>
      <c r="O130" s="468" t="s">
        <v>414</v>
      </c>
      <c r="P130" s="469" t="s">
        <v>414</v>
      </c>
      <c r="Q130" s="466"/>
      <c r="R130" s="468" t="s">
        <v>1150</v>
      </c>
      <c r="S130" s="468" t="s">
        <v>414</v>
      </c>
      <c r="T130" s="469" t="s">
        <v>414</v>
      </c>
    </row>
    <row r="131" spans="2:20" ht="13.5" thickBot="1">
      <c r="B131" s="462"/>
      <c r="C131" s="1885" t="s">
        <v>472</v>
      </c>
      <c r="D131" s="471" t="s">
        <v>416</v>
      </c>
      <c r="E131" s="471" t="s">
        <v>473</v>
      </c>
      <c r="F131" s="471" t="s">
        <v>417</v>
      </c>
      <c r="G131" s="472"/>
      <c r="H131" s="471" t="s">
        <v>418</v>
      </c>
      <c r="I131" s="471" t="s">
        <v>419</v>
      </c>
      <c r="J131" s="471" t="s">
        <v>420</v>
      </c>
      <c r="K131" s="471" t="s">
        <v>421</v>
      </c>
      <c r="L131" s="473" t="s">
        <v>422</v>
      </c>
      <c r="M131" s="472"/>
      <c r="N131" s="471" t="s">
        <v>442</v>
      </c>
      <c r="O131" s="474" t="s">
        <v>423</v>
      </c>
      <c r="P131" s="475" t="s">
        <v>424</v>
      </c>
      <c r="Q131" s="472"/>
      <c r="R131" s="474" t="s">
        <v>425</v>
      </c>
      <c r="S131" s="474" t="s">
        <v>425</v>
      </c>
      <c r="T131" s="475" t="s">
        <v>426</v>
      </c>
    </row>
    <row r="132" spans="2:20">
      <c r="B132" s="462" t="s">
        <v>427</v>
      </c>
      <c r="C132" s="514">
        <v>0</v>
      </c>
      <c r="D132" s="509">
        <f>'January Budget'!L$7</f>
        <v>0</v>
      </c>
      <c r="E132" s="546" t="e">
        <f t="shared" ref="E132:E147" si="20">+(D132/C132)</f>
        <v>#DIV/0!</v>
      </c>
      <c r="F132" s="476" t="e">
        <f t="shared" ref="F132:F147" si="21">D132/C132</f>
        <v>#DIV/0!</v>
      </c>
      <c r="G132" s="477"/>
      <c r="H132" s="514">
        <v>0</v>
      </c>
      <c r="I132" s="478" t="e">
        <f t="shared" ref="I132:I147" si="22">H132/C132</f>
        <v>#DIV/0!</v>
      </c>
      <c r="J132" s="509">
        <f>'January Budget'!L117</f>
        <v>0</v>
      </c>
      <c r="K132" s="478" t="e">
        <f t="shared" ref="K132:K147" si="23">J132/D132</f>
        <v>#DIV/0!</v>
      </c>
      <c r="L132" s="476" t="e">
        <f t="shared" ref="L132:L147" si="24">J132/H132</f>
        <v>#DIV/0!</v>
      </c>
      <c r="M132" s="477"/>
      <c r="N132" s="514">
        <v>0</v>
      </c>
      <c r="O132" s="509">
        <f>'January Budget'!L24</f>
        <v>0</v>
      </c>
      <c r="P132" s="479" t="e">
        <f>'January Budget'!M24</f>
        <v>#DIV/0!</v>
      </c>
      <c r="Q132" s="477"/>
      <c r="R132" s="975">
        <v>0</v>
      </c>
      <c r="S132" s="509">
        <f>'January Budget'!L114</f>
        <v>0</v>
      </c>
      <c r="T132" s="1861" t="e">
        <f>'January Budget'!M114</f>
        <v>#DIV/0!</v>
      </c>
    </row>
    <row r="133" spans="2:20">
      <c r="B133" s="462" t="s">
        <v>428</v>
      </c>
      <c r="C133" s="515">
        <v>0</v>
      </c>
      <c r="D133" s="509">
        <f>'February Budget'!L$7</f>
        <v>0</v>
      </c>
      <c r="E133" s="546" t="e">
        <f t="shared" si="20"/>
        <v>#DIV/0!</v>
      </c>
      <c r="F133" s="480" t="e">
        <f t="shared" si="21"/>
        <v>#DIV/0!</v>
      </c>
      <c r="G133" s="481"/>
      <c r="H133" s="515">
        <v>0</v>
      </c>
      <c r="I133" s="482" t="e">
        <f t="shared" si="22"/>
        <v>#DIV/0!</v>
      </c>
      <c r="J133" s="509">
        <f>'February Budget'!L117</f>
        <v>0</v>
      </c>
      <c r="K133" s="482" t="e">
        <f t="shared" si="23"/>
        <v>#DIV/0!</v>
      </c>
      <c r="L133" s="480" t="e">
        <f t="shared" si="24"/>
        <v>#DIV/0!</v>
      </c>
      <c r="M133" s="481"/>
      <c r="N133" s="515">
        <v>0</v>
      </c>
      <c r="O133" s="509">
        <f>'February Budget'!L24</f>
        <v>0</v>
      </c>
      <c r="P133" s="479" t="e">
        <f>'February Budget'!M24</f>
        <v>#DIV/0!</v>
      </c>
      <c r="Q133" s="481"/>
      <c r="R133" s="976">
        <v>0</v>
      </c>
      <c r="S133" s="509">
        <f>'February Budget'!L114</f>
        <v>0</v>
      </c>
      <c r="T133" s="1861" t="e">
        <f>'February Budget'!M114</f>
        <v>#DIV/0!</v>
      </c>
    </row>
    <row r="134" spans="2:20">
      <c r="B134" s="462" t="s">
        <v>401</v>
      </c>
      <c r="C134" s="515">
        <v>0</v>
      </c>
      <c r="D134" s="509">
        <f>'March Budget'!L$7</f>
        <v>0</v>
      </c>
      <c r="E134" s="546" t="e">
        <f t="shared" si="20"/>
        <v>#DIV/0!</v>
      </c>
      <c r="F134" s="480" t="e">
        <f t="shared" si="21"/>
        <v>#DIV/0!</v>
      </c>
      <c r="G134" s="481"/>
      <c r="H134" s="515">
        <v>0</v>
      </c>
      <c r="I134" s="482" t="e">
        <f t="shared" si="22"/>
        <v>#DIV/0!</v>
      </c>
      <c r="J134" s="509">
        <f>'March Budget'!L117</f>
        <v>0</v>
      </c>
      <c r="K134" s="482" t="e">
        <f t="shared" si="23"/>
        <v>#DIV/0!</v>
      </c>
      <c r="L134" s="480" t="e">
        <f t="shared" si="24"/>
        <v>#DIV/0!</v>
      </c>
      <c r="M134" s="481"/>
      <c r="N134" s="515">
        <v>0</v>
      </c>
      <c r="O134" s="509">
        <f>'March Budget'!L24</f>
        <v>0</v>
      </c>
      <c r="P134" s="479" t="e">
        <f>'March Budget'!M24</f>
        <v>#DIV/0!</v>
      </c>
      <c r="Q134" s="481"/>
      <c r="R134" s="976">
        <v>0</v>
      </c>
      <c r="S134" s="509">
        <f>'March Budget'!L114</f>
        <v>0</v>
      </c>
      <c r="T134" s="1862" t="e">
        <f>'March Budget'!M114</f>
        <v>#DIV/0!</v>
      </c>
    </row>
    <row r="135" spans="2:20">
      <c r="B135" s="461" t="s">
        <v>429</v>
      </c>
      <c r="C135" s="512">
        <f>SUM(C132:C134)</f>
        <v>0</v>
      </c>
      <c r="D135" s="512">
        <f>SUM(D132:D134)</f>
        <v>0</v>
      </c>
      <c r="E135" s="546" t="e">
        <f t="shared" si="20"/>
        <v>#DIV/0!</v>
      </c>
      <c r="F135" s="483" t="e">
        <f t="shared" si="21"/>
        <v>#DIV/0!</v>
      </c>
      <c r="G135" s="484"/>
      <c r="H135" s="512">
        <f>SUM(H132:H134)</f>
        <v>0</v>
      </c>
      <c r="I135" s="485" t="e">
        <f t="shared" si="22"/>
        <v>#DIV/0!</v>
      </c>
      <c r="J135" s="512">
        <f>SUM(J132:J134)</f>
        <v>0</v>
      </c>
      <c r="K135" s="485" t="e">
        <f t="shared" si="23"/>
        <v>#DIV/0!</v>
      </c>
      <c r="L135" s="483" t="e">
        <f t="shared" si="24"/>
        <v>#DIV/0!</v>
      </c>
      <c r="M135" s="484"/>
      <c r="N135" s="512">
        <f>SUM(N132:N134)</f>
        <v>0</v>
      </c>
      <c r="O135" s="508">
        <f>SUM(O132:O134)</f>
        <v>0</v>
      </c>
      <c r="P135" s="483" t="e">
        <f>O135/D135</f>
        <v>#DIV/0!</v>
      </c>
      <c r="Q135" s="484"/>
      <c r="R135" s="512">
        <f>SUM(R132:R134)</f>
        <v>0</v>
      </c>
      <c r="S135" s="508">
        <f>SUM(S132:S134)</f>
        <v>0</v>
      </c>
      <c r="T135" s="483" t="e">
        <f>S135/D135</f>
        <v>#DIV/0!</v>
      </c>
    </row>
    <row r="136" spans="2:20">
      <c r="B136" s="462" t="s">
        <v>402</v>
      </c>
      <c r="C136" s="515">
        <v>0</v>
      </c>
      <c r="D136" s="509">
        <f>'April Budget'!L$7</f>
        <v>0</v>
      </c>
      <c r="E136" s="546" t="e">
        <f t="shared" si="20"/>
        <v>#DIV/0!</v>
      </c>
      <c r="F136" s="480" t="e">
        <f t="shared" si="21"/>
        <v>#DIV/0!</v>
      </c>
      <c r="G136" s="481"/>
      <c r="H136" s="515">
        <v>0</v>
      </c>
      <c r="I136" s="482" t="e">
        <f t="shared" si="22"/>
        <v>#DIV/0!</v>
      </c>
      <c r="J136" s="509">
        <f>'April Budget'!L117</f>
        <v>0</v>
      </c>
      <c r="K136" s="482" t="e">
        <f t="shared" si="23"/>
        <v>#DIV/0!</v>
      </c>
      <c r="L136" s="480" t="e">
        <f t="shared" si="24"/>
        <v>#DIV/0!</v>
      </c>
      <c r="M136" s="481"/>
      <c r="N136" s="515">
        <v>0</v>
      </c>
      <c r="O136" s="509">
        <f>'April Budget'!L24</f>
        <v>0</v>
      </c>
      <c r="P136" s="479" t="e">
        <f>'April Budget'!M24</f>
        <v>#DIV/0!</v>
      </c>
      <c r="Q136" s="481"/>
      <c r="R136" s="976">
        <v>0</v>
      </c>
      <c r="S136" s="509">
        <f>'April Budget'!L114</f>
        <v>0</v>
      </c>
      <c r="T136" s="1862" t="e">
        <f>'April Budget'!M114</f>
        <v>#DIV/0!</v>
      </c>
    </row>
    <row r="137" spans="2:20">
      <c r="B137" s="462" t="s">
        <v>186</v>
      </c>
      <c r="C137" s="515">
        <v>0</v>
      </c>
      <c r="D137" s="509">
        <f>'May Budget'!L$7</f>
        <v>0</v>
      </c>
      <c r="E137" s="546" t="e">
        <f t="shared" si="20"/>
        <v>#DIV/0!</v>
      </c>
      <c r="F137" s="480" t="e">
        <f t="shared" si="21"/>
        <v>#DIV/0!</v>
      </c>
      <c r="G137" s="481"/>
      <c r="H137" s="515">
        <v>0</v>
      </c>
      <c r="I137" s="482" t="e">
        <f t="shared" si="22"/>
        <v>#DIV/0!</v>
      </c>
      <c r="J137" s="509">
        <f>'May Budget'!L117</f>
        <v>0</v>
      </c>
      <c r="K137" s="482" t="e">
        <f t="shared" si="23"/>
        <v>#DIV/0!</v>
      </c>
      <c r="L137" s="480" t="e">
        <f t="shared" si="24"/>
        <v>#DIV/0!</v>
      </c>
      <c r="M137" s="481"/>
      <c r="N137" s="515">
        <v>0</v>
      </c>
      <c r="O137" s="509">
        <f>'May Budget'!L24</f>
        <v>0</v>
      </c>
      <c r="P137" s="479" t="e">
        <f>'May Budget'!M24</f>
        <v>#DIV/0!</v>
      </c>
      <c r="Q137" s="481"/>
      <c r="R137" s="976">
        <v>0</v>
      </c>
      <c r="S137" s="509">
        <f>'May Budget'!L114</f>
        <v>0</v>
      </c>
      <c r="T137" s="1862" t="e">
        <f>'May Budget'!M114</f>
        <v>#DIV/0!</v>
      </c>
    </row>
    <row r="138" spans="2:20">
      <c r="B138" s="462" t="s">
        <v>403</v>
      </c>
      <c r="C138" s="515">
        <v>0</v>
      </c>
      <c r="D138" s="509">
        <f>'June Budget'!L$7</f>
        <v>0</v>
      </c>
      <c r="E138" s="546" t="e">
        <f t="shared" si="20"/>
        <v>#DIV/0!</v>
      </c>
      <c r="F138" s="480" t="e">
        <f t="shared" si="21"/>
        <v>#DIV/0!</v>
      </c>
      <c r="G138" s="481"/>
      <c r="H138" s="515">
        <v>0</v>
      </c>
      <c r="I138" s="482" t="e">
        <f t="shared" si="22"/>
        <v>#DIV/0!</v>
      </c>
      <c r="J138" s="509">
        <f>'June Budget'!CL117</f>
        <v>0</v>
      </c>
      <c r="K138" s="482" t="e">
        <f t="shared" si="23"/>
        <v>#DIV/0!</v>
      </c>
      <c r="L138" s="480" t="e">
        <f t="shared" si="24"/>
        <v>#DIV/0!</v>
      </c>
      <c r="M138" s="481"/>
      <c r="N138" s="515">
        <v>0</v>
      </c>
      <c r="O138" s="509">
        <f>'June Budget'!L24</f>
        <v>0</v>
      </c>
      <c r="P138" s="479" t="e">
        <f>'June Budget'!M24</f>
        <v>#DIV/0!</v>
      </c>
      <c r="Q138" s="481"/>
      <c r="R138" s="976">
        <v>0</v>
      </c>
      <c r="S138" s="509">
        <f>'June Budget'!L114</f>
        <v>0</v>
      </c>
      <c r="T138" s="1862" t="e">
        <f>'June Budget'!M114</f>
        <v>#DIV/0!</v>
      </c>
    </row>
    <row r="139" spans="2:20">
      <c r="B139" s="461" t="s">
        <v>430</v>
      </c>
      <c r="C139" s="512">
        <f>SUM(C136:C138)</f>
        <v>0</v>
      </c>
      <c r="D139" s="512">
        <f>SUM(D136:D138)</f>
        <v>0</v>
      </c>
      <c r="E139" s="546" t="e">
        <f t="shared" si="20"/>
        <v>#DIV/0!</v>
      </c>
      <c r="F139" s="483" t="e">
        <f t="shared" si="21"/>
        <v>#DIV/0!</v>
      </c>
      <c r="G139" s="484"/>
      <c r="H139" s="512">
        <f>SUM(H136:H138)</f>
        <v>0</v>
      </c>
      <c r="I139" s="485" t="e">
        <f t="shared" si="22"/>
        <v>#DIV/0!</v>
      </c>
      <c r="J139" s="512">
        <f>SUM(J136:J138)</f>
        <v>0</v>
      </c>
      <c r="K139" s="485" t="e">
        <f t="shared" si="23"/>
        <v>#DIV/0!</v>
      </c>
      <c r="L139" s="483" t="e">
        <f t="shared" si="24"/>
        <v>#DIV/0!</v>
      </c>
      <c r="M139" s="484"/>
      <c r="N139" s="512">
        <f>SUM(N136:N138)</f>
        <v>0</v>
      </c>
      <c r="O139" s="508">
        <f>SUM(O136:O138)</f>
        <v>0</v>
      </c>
      <c r="P139" s="483" t="e">
        <f>O139/D139</f>
        <v>#DIV/0!</v>
      </c>
      <c r="Q139" s="484"/>
      <c r="R139" s="512">
        <f>SUM(R136:R138)</f>
        <v>0</v>
      </c>
      <c r="S139" s="508">
        <f>SUM(S136:S138)</f>
        <v>0</v>
      </c>
      <c r="T139" s="483" t="e">
        <f>S139/D139</f>
        <v>#DIV/0!</v>
      </c>
    </row>
    <row r="140" spans="2:20">
      <c r="B140" s="462" t="s">
        <v>404</v>
      </c>
      <c r="C140" s="515">
        <v>0</v>
      </c>
      <c r="D140" s="509">
        <f>'July Budget'!L$7</f>
        <v>0</v>
      </c>
      <c r="E140" s="546" t="e">
        <f t="shared" si="20"/>
        <v>#DIV/0!</v>
      </c>
      <c r="F140" s="480" t="e">
        <f t="shared" si="21"/>
        <v>#DIV/0!</v>
      </c>
      <c r="G140" s="481"/>
      <c r="H140" s="515">
        <v>0</v>
      </c>
      <c r="I140" s="482" t="e">
        <f t="shared" si="22"/>
        <v>#DIV/0!</v>
      </c>
      <c r="J140" s="509">
        <f>'July Budget'!L117</f>
        <v>0</v>
      </c>
      <c r="K140" s="482" t="e">
        <f t="shared" si="23"/>
        <v>#DIV/0!</v>
      </c>
      <c r="L140" s="480" t="e">
        <f t="shared" si="24"/>
        <v>#DIV/0!</v>
      </c>
      <c r="M140" s="481"/>
      <c r="N140" s="515">
        <v>0</v>
      </c>
      <c r="O140" s="509">
        <f>'July Budget'!L24</f>
        <v>0</v>
      </c>
      <c r="P140" s="479" t="e">
        <f>'July Budget'!M24</f>
        <v>#DIV/0!</v>
      </c>
      <c r="Q140" s="481"/>
      <c r="R140" s="976">
        <v>0</v>
      </c>
      <c r="S140" s="509">
        <f>'July Budget'!L114</f>
        <v>0</v>
      </c>
      <c r="T140" s="1862" t="e">
        <f>'July Budget'!M114</f>
        <v>#DIV/0!</v>
      </c>
    </row>
    <row r="141" spans="2:20">
      <c r="B141" s="462" t="s">
        <v>431</v>
      </c>
      <c r="C141" s="515">
        <v>0</v>
      </c>
      <c r="D141" s="509">
        <f>'August Budget'!L$7</f>
        <v>0</v>
      </c>
      <c r="E141" s="546" t="e">
        <f t="shared" si="20"/>
        <v>#DIV/0!</v>
      </c>
      <c r="F141" s="480" t="e">
        <f t="shared" si="21"/>
        <v>#DIV/0!</v>
      </c>
      <c r="G141" s="481"/>
      <c r="H141" s="515">
        <v>0</v>
      </c>
      <c r="I141" s="482" t="e">
        <f t="shared" si="22"/>
        <v>#DIV/0!</v>
      </c>
      <c r="J141" s="509">
        <f>'August Budget'!L117</f>
        <v>0</v>
      </c>
      <c r="K141" s="482" t="e">
        <f t="shared" si="23"/>
        <v>#DIV/0!</v>
      </c>
      <c r="L141" s="480" t="e">
        <f t="shared" si="24"/>
        <v>#DIV/0!</v>
      </c>
      <c r="M141" s="481"/>
      <c r="N141" s="515">
        <v>0</v>
      </c>
      <c r="O141" s="509">
        <f>'August Budget'!L24</f>
        <v>0</v>
      </c>
      <c r="P141" s="479" t="e">
        <f>'August Budget'!M24</f>
        <v>#DIV/0!</v>
      </c>
      <c r="Q141" s="481"/>
      <c r="R141" s="976">
        <v>0</v>
      </c>
      <c r="S141" s="509">
        <f>'August Budget'!L114</f>
        <v>0</v>
      </c>
      <c r="T141" s="1862" t="e">
        <f>'August Budget'!M114</f>
        <v>#DIV/0!</v>
      </c>
    </row>
    <row r="142" spans="2:20">
      <c r="B142" s="462" t="s">
        <v>432</v>
      </c>
      <c r="C142" s="515">
        <v>0</v>
      </c>
      <c r="D142" s="509">
        <f>'September Budget'!L$7</f>
        <v>0</v>
      </c>
      <c r="E142" s="546" t="e">
        <f t="shared" si="20"/>
        <v>#DIV/0!</v>
      </c>
      <c r="F142" s="480" t="e">
        <f t="shared" si="21"/>
        <v>#DIV/0!</v>
      </c>
      <c r="G142" s="481"/>
      <c r="H142" s="515">
        <v>0</v>
      </c>
      <c r="I142" s="482" t="e">
        <f t="shared" si="22"/>
        <v>#DIV/0!</v>
      </c>
      <c r="J142" s="509">
        <f>'September Budget'!L117</f>
        <v>0</v>
      </c>
      <c r="K142" s="482" t="e">
        <f t="shared" si="23"/>
        <v>#DIV/0!</v>
      </c>
      <c r="L142" s="480" t="e">
        <f t="shared" si="24"/>
        <v>#DIV/0!</v>
      </c>
      <c r="M142" s="481"/>
      <c r="N142" s="515">
        <v>0</v>
      </c>
      <c r="O142" s="509">
        <f>'September Budget'!L24</f>
        <v>0</v>
      </c>
      <c r="P142" s="479" t="e">
        <f>'September Budget'!M24</f>
        <v>#DIV/0!</v>
      </c>
      <c r="Q142" s="481"/>
      <c r="R142" s="976">
        <v>0</v>
      </c>
      <c r="S142" s="509">
        <f>'September Budget'!L114</f>
        <v>0</v>
      </c>
      <c r="T142" s="1862" t="e">
        <f>'September Budget'!M114</f>
        <v>#DIV/0!</v>
      </c>
    </row>
    <row r="143" spans="2:20">
      <c r="B143" s="461" t="s">
        <v>433</v>
      </c>
      <c r="C143" s="512">
        <f>SUM(C140:C142)</f>
        <v>0</v>
      </c>
      <c r="D143" s="512">
        <f>SUM(D140:D142)</f>
        <v>0</v>
      </c>
      <c r="E143" s="546" t="e">
        <f t="shared" si="20"/>
        <v>#DIV/0!</v>
      </c>
      <c r="F143" s="483" t="e">
        <f t="shared" si="21"/>
        <v>#DIV/0!</v>
      </c>
      <c r="G143" s="484"/>
      <c r="H143" s="512">
        <f>SUM(H140:H142)</f>
        <v>0</v>
      </c>
      <c r="I143" s="485" t="e">
        <f t="shared" si="22"/>
        <v>#DIV/0!</v>
      </c>
      <c r="J143" s="512">
        <f>SUM(J140:J142)</f>
        <v>0</v>
      </c>
      <c r="K143" s="485" t="e">
        <f t="shared" si="23"/>
        <v>#DIV/0!</v>
      </c>
      <c r="L143" s="483" t="e">
        <f t="shared" si="24"/>
        <v>#DIV/0!</v>
      </c>
      <c r="M143" s="484"/>
      <c r="N143" s="512">
        <f>SUM(N140:N142)</f>
        <v>0</v>
      </c>
      <c r="O143" s="508">
        <f>SUM(O140:O142)</f>
        <v>0</v>
      </c>
      <c r="P143" s="483" t="e">
        <f>O143/D143</f>
        <v>#DIV/0!</v>
      </c>
      <c r="Q143" s="484"/>
      <c r="R143" s="512">
        <f>SUM(R140:R142)</f>
        <v>0</v>
      </c>
      <c r="S143" s="508">
        <f>SUM(S140:S142)</f>
        <v>0</v>
      </c>
      <c r="T143" s="483" t="e">
        <f>S143/D143</f>
        <v>#DIV/0!</v>
      </c>
    </row>
    <row r="144" spans="2:20">
      <c r="B144" s="462" t="s">
        <v>434</v>
      </c>
      <c r="C144" s="515">
        <v>0</v>
      </c>
      <c r="D144" s="509">
        <f>'October Budget'!L$7</f>
        <v>0</v>
      </c>
      <c r="E144" s="546" t="e">
        <f t="shared" si="20"/>
        <v>#DIV/0!</v>
      </c>
      <c r="F144" s="480" t="e">
        <f t="shared" si="21"/>
        <v>#DIV/0!</v>
      </c>
      <c r="G144" s="481"/>
      <c r="H144" s="515">
        <v>0</v>
      </c>
      <c r="I144" s="482" t="e">
        <f t="shared" si="22"/>
        <v>#DIV/0!</v>
      </c>
      <c r="J144" s="509">
        <f>'October Budget'!L117</f>
        <v>0</v>
      </c>
      <c r="K144" s="482" t="e">
        <f t="shared" si="23"/>
        <v>#DIV/0!</v>
      </c>
      <c r="L144" s="480" t="e">
        <f t="shared" si="24"/>
        <v>#DIV/0!</v>
      </c>
      <c r="M144" s="481"/>
      <c r="N144" s="515">
        <v>0</v>
      </c>
      <c r="O144" s="509">
        <f>'October Budget'!L24</f>
        <v>0</v>
      </c>
      <c r="P144" s="479" t="e">
        <f>'October Budget'!M24</f>
        <v>#DIV/0!</v>
      </c>
      <c r="Q144" s="481"/>
      <c r="R144" s="976">
        <v>0</v>
      </c>
      <c r="S144" s="509">
        <f>'October Budget'!L114</f>
        <v>0</v>
      </c>
      <c r="T144" s="1862" t="e">
        <f>'October Budget'!M114</f>
        <v>#DIV/0!</v>
      </c>
    </row>
    <row r="145" spans="2:20">
      <c r="B145" s="462" t="s">
        <v>435</v>
      </c>
      <c r="C145" s="515">
        <v>0</v>
      </c>
      <c r="D145" s="509">
        <f>'November Budget'!L$7</f>
        <v>0</v>
      </c>
      <c r="E145" s="546" t="e">
        <f t="shared" si="20"/>
        <v>#DIV/0!</v>
      </c>
      <c r="F145" s="480" t="e">
        <f t="shared" si="21"/>
        <v>#DIV/0!</v>
      </c>
      <c r="G145" s="481"/>
      <c r="H145" s="515">
        <v>0</v>
      </c>
      <c r="I145" s="482" t="e">
        <f t="shared" si="22"/>
        <v>#DIV/0!</v>
      </c>
      <c r="J145" s="509">
        <f>'November Budget'!L117</f>
        <v>0</v>
      </c>
      <c r="K145" s="482" t="e">
        <f t="shared" si="23"/>
        <v>#DIV/0!</v>
      </c>
      <c r="L145" s="480" t="e">
        <f t="shared" si="24"/>
        <v>#DIV/0!</v>
      </c>
      <c r="M145" s="481"/>
      <c r="N145" s="515">
        <v>0</v>
      </c>
      <c r="O145" s="509">
        <f>'November Budget'!L24</f>
        <v>0</v>
      </c>
      <c r="P145" s="479" t="e">
        <f>'November Budget'!M24</f>
        <v>#DIV/0!</v>
      </c>
      <c r="Q145" s="481"/>
      <c r="R145" s="976">
        <v>0</v>
      </c>
      <c r="S145" s="509">
        <f>'November Budget'!L114</f>
        <v>0</v>
      </c>
      <c r="T145" s="1862" t="e">
        <f>'November Budget'!M114</f>
        <v>#DIV/0!</v>
      </c>
    </row>
    <row r="146" spans="2:20">
      <c r="B146" s="462" t="s">
        <v>436</v>
      </c>
      <c r="C146" s="515">
        <v>0</v>
      </c>
      <c r="D146" s="509">
        <f>'December Budget'!L$7</f>
        <v>0</v>
      </c>
      <c r="E146" s="546" t="e">
        <f t="shared" si="20"/>
        <v>#DIV/0!</v>
      </c>
      <c r="F146" s="480" t="e">
        <f t="shared" si="21"/>
        <v>#DIV/0!</v>
      </c>
      <c r="G146" s="481"/>
      <c r="H146" s="515">
        <v>0</v>
      </c>
      <c r="I146" s="482" t="e">
        <f t="shared" si="22"/>
        <v>#DIV/0!</v>
      </c>
      <c r="J146" s="509">
        <f>'December Budget'!L117</f>
        <v>0</v>
      </c>
      <c r="K146" s="482" t="e">
        <f t="shared" si="23"/>
        <v>#DIV/0!</v>
      </c>
      <c r="L146" s="480" t="e">
        <f t="shared" si="24"/>
        <v>#DIV/0!</v>
      </c>
      <c r="M146" s="481"/>
      <c r="N146" s="515">
        <v>0</v>
      </c>
      <c r="O146" s="509">
        <f>'December Budget'!L24</f>
        <v>0</v>
      </c>
      <c r="P146" s="479" t="e">
        <f>'December Budget'!M24</f>
        <v>#DIV/0!</v>
      </c>
      <c r="Q146" s="481"/>
      <c r="R146" s="976">
        <v>0</v>
      </c>
      <c r="S146" s="509">
        <f>'December Budget'!L114</f>
        <v>0</v>
      </c>
      <c r="T146" s="480" t="e">
        <f>'December Budget'!M114</f>
        <v>#DIV/0!</v>
      </c>
    </row>
    <row r="147" spans="2:20">
      <c r="B147" s="461" t="s">
        <v>437</v>
      </c>
      <c r="C147" s="512">
        <f>SUM(C144:C146)</f>
        <v>0</v>
      </c>
      <c r="D147" s="512">
        <f>SUM(D144:D146)</f>
        <v>0</v>
      </c>
      <c r="E147" s="546" t="e">
        <f t="shared" si="20"/>
        <v>#DIV/0!</v>
      </c>
      <c r="F147" s="483" t="e">
        <f t="shared" si="21"/>
        <v>#DIV/0!</v>
      </c>
      <c r="G147" s="484"/>
      <c r="H147" s="512">
        <f>SUM(H144:H146)</f>
        <v>0</v>
      </c>
      <c r="I147" s="485" t="e">
        <f t="shared" si="22"/>
        <v>#DIV/0!</v>
      </c>
      <c r="J147" s="512">
        <f>SUM(J144:J146)</f>
        <v>0</v>
      </c>
      <c r="K147" s="485" t="e">
        <f t="shared" si="23"/>
        <v>#DIV/0!</v>
      </c>
      <c r="L147" s="483" t="e">
        <f t="shared" si="24"/>
        <v>#DIV/0!</v>
      </c>
      <c r="M147" s="484"/>
      <c r="N147" s="512">
        <f>SUM(N144:N146)</f>
        <v>0</v>
      </c>
      <c r="O147" s="508">
        <f>SUM(O144:O146)</f>
        <v>0</v>
      </c>
      <c r="P147" s="483" t="e">
        <f>O147/D147</f>
        <v>#DIV/0!</v>
      </c>
      <c r="Q147" s="484"/>
      <c r="R147" s="512">
        <f>SUM(R144:R146)</f>
        <v>0</v>
      </c>
      <c r="S147" s="508">
        <f>SUM(S144:S146)</f>
        <v>0</v>
      </c>
      <c r="T147" s="483" t="e">
        <f>S147/D147</f>
        <v>#DIV/0!</v>
      </c>
    </row>
    <row r="148" spans="2:20">
      <c r="C148" s="409"/>
      <c r="D148" s="411"/>
      <c r="E148" s="411"/>
      <c r="F148" s="486"/>
      <c r="G148" s="487"/>
      <c r="H148" s="488"/>
      <c r="I148" s="489"/>
      <c r="J148" s="411"/>
      <c r="K148" s="489"/>
      <c r="L148" s="486"/>
      <c r="M148" s="487"/>
      <c r="N148" s="488"/>
      <c r="O148" s="510"/>
      <c r="P148" s="480"/>
      <c r="Q148" s="487"/>
      <c r="R148" s="488"/>
      <c r="S148" s="510"/>
      <c r="T148" s="480"/>
    </row>
    <row r="149" spans="2:20" ht="13.5" thickBot="1">
      <c r="B149" s="490" t="s">
        <v>194</v>
      </c>
      <c r="C149" s="511">
        <f>SUM(C147,C143,C139,C135)</f>
        <v>0</v>
      </c>
      <c r="D149" s="513">
        <f>SUM(D135,D139,D143,D147)</f>
        <v>0</v>
      </c>
      <c r="E149" s="547" t="e">
        <f>+(D149/C149)</f>
        <v>#DIV/0!</v>
      </c>
      <c r="F149" s="491" t="e">
        <f>D149/C149</f>
        <v>#DIV/0!</v>
      </c>
      <c r="G149" s="484"/>
      <c r="H149" s="492">
        <f>SUM(H135,H139,H143,H147)</f>
        <v>0</v>
      </c>
      <c r="I149" s="493" t="e">
        <f>H149/C149</f>
        <v>#DIV/0!</v>
      </c>
      <c r="J149" s="513">
        <f>SUM(J135,J139,J143,J147)</f>
        <v>0</v>
      </c>
      <c r="K149" s="493" t="e">
        <f>J149/D149</f>
        <v>#DIV/0!</v>
      </c>
      <c r="L149" s="491" t="e">
        <f>J149/H149</f>
        <v>#DIV/0!</v>
      </c>
      <c r="M149" s="484"/>
      <c r="N149" s="492">
        <f>SUM(N135,N139,N143,N147)</f>
        <v>0</v>
      </c>
      <c r="O149" s="511">
        <f>SUM(O135,O139,O143,O147)</f>
        <v>0</v>
      </c>
      <c r="P149" s="491" t="e">
        <f>O149/D149</f>
        <v>#DIV/0!</v>
      </c>
      <c r="Q149" s="484"/>
      <c r="R149" s="492">
        <f>SUM(R135,R139,R143,R147)</f>
        <v>0</v>
      </c>
      <c r="S149" s="511">
        <f>SUM(S135,S139,S143,S147)</f>
        <v>0</v>
      </c>
      <c r="T149" s="491" t="e">
        <f>S149/D149</f>
        <v>#DIV/0!</v>
      </c>
    </row>
    <row r="150" spans="2:20" ht="13.5" thickBot="1">
      <c r="B150" s="462"/>
      <c r="C150" s="462"/>
      <c r="D150" s="462"/>
      <c r="E150" s="462"/>
      <c r="F150" s="462"/>
      <c r="G150" s="462"/>
      <c r="H150" s="462"/>
      <c r="I150" s="462"/>
      <c r="J150" s="462"/>
      <c r="K150" s="462"/>
      <c r="L150" s="462"/>
      <c r="M150" s="462"/>
      <c r="N150" s="462"/>
      <c r="O150" s="462"/>
      <c r="P150" s="462"/>
      <c r="Q150" s="462"/>
    </row>
    <row r="151" spans="2:20" ht="13.5" thickBot="1">
      <c r="B151" s="1984" t="s">
        <v>438</v>
      </c>
      <c r="C151" s="1985"/>
      <c r="D151" s="494">
        <f>H128</f>
        <v>0</v>
      </c>
      <c r="E151" s="463"/>
      <c r="O151" s="495"/>
      <c r="P151" s="191"/>
    </row>
    <row r="152" spans="2:20" ht="13.5" thickBot="1"/>
    <row r="153" spans="2:20">
      <c r="C153" s="464" t="s">
        <v>408</v>
      </c>
      <c r="D153" s="465" t="s">
        <v>409</v>
      </c>
      <c r="E153" s="465" t="s">
        <v>412</v>
      </c>
      <c r="F153" s="465" t="s">
        <v>410</v>
      </c>
      <c r="G153" s="466"/>
      <c r="H153" s="465" t="s">
        <v>411</v>
      </c>
      <c r="I153" s="465" t="s">
        <v>411</v>
      </c>
      <c r="J153" s="465" t="s">
        <v>409</v>
      </c>
      <c r="K153" s="465" t="s">
        <v>412</v>
      </c>
      <c r="L153" s="467" t="s">
        <v>413</v>
      </c>
      <c r="M153" s="466"/>
      <c r="N153" s="465" t="s">
        <v>411</v>
      </c>
      <c r="O153" s="468" t="s">
        <v>414</v>
      </c>
      <c r="P153" s="469" t="s">
        <v>414</v>
      </c>
      <c r="Q153" s="466"/>
      <c r="R153" s="468" t="s">
        <v>414</v>
      </c>
      <c r="S153" s="468" t="s">
        <v>414</v>
      </c>
      <c r="T153" s="469" t="s">
        <v>414</v>
      </c>
    </row>
    <row r="154" spans="2:20" ht="13.5" thickBot="1">
      <c r="C154" s="496" t="s">
        <v>415</v>
      </c>
      <c r="D154" s="497" t="s">
        <v>416</v>
      </c>
      <c r="E154" s="471" t="s">
        <v>473</v>
      </c>
      <c r="F154" s="497" t="s">
        <v>417</v>
      </c>
      <c r="G154" s="498"/>
      <c r="H154" s="497" t="s">
        <v>144</v>
      </c>
      <c r="I154" s="497" t="s">
        <v>170</v>
      </c>
      <c r="J154" s="497" t="s">
        <v>439</v>
      </c>
      <c r="K154" s="497" t="s">
        <v>440</v>
      </c>
      <c r="L154" s="499" t="s">
        <v>441</v>
      </c>
      <c r="M154" s="498"/>
      <c r="N154" s="497" t="s">
        <v>442</v>
      </c>
      <c r="O154" s="500" t="s">
        <v>423</v>
      </c>
      <c r="P154" s="501" t="s">
        <v>424</v>
      </c>
      <c r="Q154" s="498"/>
      <c r="R154" s="500" t="s">
        <v>425</v>
      </c>
      <c r="S154" s="500" t="s">
        <v>425</v>
      </c>
      <c r="T154" s="501" t="s">
        <v>426</v>
      </c>
    </row>
    <row r="155" spans="2:20" ht="13.5" thickBot="1">
      <c r="C155" s="7"/>
      <c r="D155" s="8"/>
      <c r="E155" s="8"/>
      <c r="F155" s="8"/>
      <c r="G155" s="8"/>
      <c r="H155" s="8"/>
      <c r="I155" s="8"/>
      <c r="J155" s="8"/>
      <c r="K155" s="8"/>
      <c r="L155" s="8"/>
      <c r="M155" s="8"/>
      <c r="N155" s="8"/>
      <c r="O155" s="8"/>
      <c r="P155" s="8"/>
      <c r="Q155" s="8"/>
      <c r="R155" s="8"/>
      <c r="S155" s="8"/>
      <c r="T155" s="9"/>
    </row>
    <row r="156" spans="2:20" ht="13.5" thickBot="1">
      <c r="C156" s="502">
        <f>SUM(C132,C133,C134,C136,C137,C138,C140,C141,C142,C144,C145,C146)</f>
        <v>0</v>
      </c>
      <c r="D156" s="502">
        <f>SUM(D132,D133,D134,D136,D137,D138,D140,D141,D142,D144,D145,D146)</f>
        <v>0</v>
      </c>
      <c r="E156" s="545"/>
      <c r="F156" s="503" t="e">
        <f>D156/C156</f>
        <v>#DIV/0!</v>
      </c>
      <c r="G156" s="504"/>
      <c r="H156" s="505">
        <f>SUM(H132,H133,H134,H136,H137,H138,H140,H141,H142,H144,H145,H146)</f>
        <v>0</v>
      </c>
      <c r="I156" s="503" t="e">
        <f>H156/C156</f>
        <v>#DIV/0!</v>
      </c>
      <c r="J156" s="502">
        <f>SUM(J132,J133,J134,J136,J137,J138,J140,J141,J142,J144,J145,J146)</f>
        <v>0</v>
      </c>
      <c r="K156" s="503" t="e">
        <f>J156/D156</f>
        <v>#DIV/0!</v>
      </c>
      <c r="L156" s="503" t="e">
        <f>J156/H156</f>
        <v>#DIV/0!</v>
      </c>
      <c r="M156" s="504"/>
      <c r="N156" s="505">
        <f>SUM(N132,N133,N134,N136,N137,N138,N140,N141,N142,N144,N145,N146)</f>
        <v>0</v>
      </c>
      <c r="O156" s="502">
        <f>SUM(O132,O133,O134,O136,O137,O138,O140,O141,O142,O144,O145,O146)</f>
        <v>0</v>
      </c>
      <c r="P156" s="503" t="e">
        <f>O156/D156</f>
        <v>#DIV/0!</v>
      </c>
      <c r="Q156" s="506"/>
      <c r="R156" s="502">
        <f>SUM(R132,R133,R134,R136,R137,R138,R140,R141,R142,R144,R145,R146)</f>
        <v>0</v>
      </c>
      <c r="S156" s="502">
        <f>SUM(S132,S133,S134,S136,S137,S138,S140,S141,S142,S144,S145,S146)</f>
        <v>0</v>
      </c>
      <c r="T156" s="507" t="e">
        <f>S156/D156</f>
        <v>#DIV/0!</v>
      </c>
    </row>
    <row r="159" spans="2:20">
      <c r="B159" s="461" t="s">
        <v>405</v>
      </c>
      <c r="C159" s="1883"/>
      <c r="D159" s="462"/>
      <c r="E159" s="462"/>
      <c r="F159" s="461" t="s">
        <v>406</v>
      </c>
      <c r="G159" s="461"/>
      <c r="H159" s="463"/>
      <c r="I159" s="462"/>
      <c r="J159" s="462"/>
      <c r="K159" s="462"/>
      <c r="L159" s="462"/>
      <c r="M159" s="462"/>
      <c r="N159" s="462"/>
      <c r="O159" s="462"/>
      <c r="P159" s="462"/>
      <c r="Q159" s="462"/>
      <c r="R159" s="462"/>
    </row>
    <row r="160" spans="2:20" ht="13.5" thickBot="1">
      <c r="B160" s="461" t="s">
        <v>407</v>
      </c>
      <c r="C160" s="462"/>
      <c r="D160" s="462"/>
      <c r="E160" s="462"/>
      <c r="F160" s="462"/>
      <c r="G160" s="462"/>
      <c r="H160" s="462"/>
      <c r="I160" s="462"/>
      <c r="J160" s="462"/>
      <c r="K160" s="462"/>
      <c r="L160" s="462"/>
      <c r="M160" s="462"/>
      <c r="N160" s="462"/>
      <c r="O160" s="462"/>
      <c r="P160" s="462"/>
      <c r="Q160" s="462"/>
      <c r="R160" s="462"/>
    </row>
    <row r="161" spans="2:20">
      <c r="B161" s="462"/>
      <c r="C161" s="1886" t="s">
        <v>2383</v>
      </c>
      <c r="D161" s="465" t="s">
        <v>409</v>
      </c>
      <c r="E161" s="465" t="s">
        <v>412</v>
      </c>
      <c r="F161" s="465" t="s">
        <v>410</v>
      </c>
      <c r="G161" s="466"/>
      <c r="H161" s="465" t="s">
        <v>2383</v>
      </c>
      <c r="I161" s="465" t="s">
        <v>411</v>
      </c>
      <c r="J161" s="465" t="s">
        <v>409</v>
      </c>
      <c r="K161" s="465" t="s">
        <v>412</v>
      </c>
      <c r="L161" s="467" t="s">
        <v>413</v>
      </c>
      <c r="M161" s="466"/>
      <c r="N161" s="465" t="s">
        <v>2383</v>
      </c>
      <c r="O161" s="468" t="s">
        <v>414</v>
      </c>
      <c r="P161" s="469" t="s">
        <v>414</v>
      </c>
      <c r="Q161" s="466"/>
      <c r="R161" s="468" t="s">
        <v>2383</v>
      </c>
      <c r="S161" s="468" t="s">
        <v>414</v>
      </c>
      <c r="T161" s="469" t="s">
        <v>414</v>
      </c>
    </row>
    <row r="162" spans="2:20" ht="13.5" thickBot="1">
      <c r="B162" s="462"/>
      <c r="C162" s="1887" t="s">
        <v>472</v>
      </c>
      <c r="D162" s="471" t="s">
        <v>416</v>
      </c>
      <c r="E162" s="471" t="s">
        <v>473</v>
      </c>
      <c r="F162" s="471" t="s">
        <v>417</v>
      </c>
      <c r="G162" s="472"/>
      <c r="H162" s="471" t="s">
        <v>418</v>
      </c>
      <c r="I162" s="471" t="s">
        <v>419</v>
      </c>
      <c r="J162" s="471" t="s">
        <v>420</v>
      </c>
      <c r="K162" s="471" t="s">
        <v>421</v>
      </c>
      <c r="L162" s="473" t="s">
        <v>422</v>
      </c>
      <c r="M162" s="472"/>
      <c r="N162" s="471" t="s">
        <v>442</v>
      </c>
      <c r="O162" s="474" t="s">
        <v>423</v>
      </c>
      <c r="P162" s="475" t="s">
        <v>424</v>
      </c>
      <c r="Q162" s="472"/>
      <c r="R162" s="474" t="s">
        <v>425</v>
      </c>
      <c r="S162" s="474" t="s">
        <v>425</v>
      </c>
      <c r="T162" s="475" t="s">
        <v>426</v>
      </c>
    </row>
    <row r="163" spans="2:20">
      <c r="B163" s="462" t="s">
        <v>427</v>
      </c>
      <c r="C163" s="514">
        <v>0</v>
      </c>
      <c r="D163" s="509">
        <f>'January Budget'!N$7</f>
        <v>0</v>
      </c>
      <c r="E163" s="546" t="e">
        <f t="shared" ref="E163:E178" si="25">+(D163/C163)</f>
        <v>#DIV/0!</v>
      </c>
      <c r="F163" s="476" t="e">
        <f t="shared" ref="F163:F178" si="26">D163/C163</f>
        <v>#DIV/0!</v>
      </c>
      <c r="G163" s="477"/>
      <c r="H163" s="514">
        <v>0</v>
      </c>
      <c r="I163" s="478" t="e">
        <f t="shared" ref="I163:I178" si="27">H163/C163</f>
        <v>#DIV/0!</v>
      </c>
      <c r="J163" s="509">
        <f>'January Budget'!N117</f>
        <v>0</v>
      </c>
      <c r="K163" s="478" t="e">
        <f t="shared" ref="K163:K178" si="28">J163/D163</f>
        <v>#DIV/0!</v>
      </c>
      <c r="L163" s="476" t="e">
        <f t="shared" ref="L163:L178" si="29">J163/H163</f>
        <v>#DIV/0!</v>
      </c>
      <c r="M163" s="477"/>
      <c r="N163" s="514">
        <v>0</v>
      </c>
      <c r="O163" s="509">
        <f>'January Budget'!N24</f>
        <v>0</v>
      </c>
      <c r="P163" s="479" t="e">
        <f>'January Budget'!O24</f>
        <v>#DIV/0!</v>
      </c>
      <c r="Q163" s="477"/>
      <c r="R163" s="975">
        <v>0</v>
      </c>
      <c r="S163" s="509">
        <f>'January Budget'!N114</f>
        <v>0</v>
      </c>
      <c r="T163" s="1861" t="e">
        <f>'January Budget'!O114</f>
        <v>#DIV/0!</v>
      </c>
    </row>
    <row r="164" spans="2:20">
      <c r="B164" s="462" t="s">
        <v>428</v>
      </c>
      <c r="C164" s="515">
        <v>0</v>
      </c>
      <c r="D164" s="509">
        <f>'February Budget'!N$7</f>
        <v>0</v>
      </c>
      <c r="E164" s="546" t="e">
        <f t="shared" si="25"/>
        <v>#DIV/0!</v>
      </c>
      <c r="F164" s="480" t="e">
        <f t="shared" si="26"/>
        <v>#DIV/0!</v>
      </c>
      <c r="G164" s="481"/>
      <c r="H164" s="515">
        <v>0</v>
      </c>
      <c r="I164" s="482" t="e">
        <f t="shared" si="27"/>
        <v>#DIV/0!</v>
      </c>
      <c r="J164" s="509">
        <f>'February Budget'!N117</f>
        <v>0</v>
      </c>
      <c r="K164" s="482" t="e">
        <f t="shared" si="28"/>
        <v>#DIV/0!</v>
      </c>
      <c r="L164" s="480" t="e">
        <f t="shared" si="29"/>
        <v>#DIV/0!</v>
      </c>
      <c r="M164" s="481"/>
      <c r="N164" s="515">
        <v>0</v>
      </c>
      <c r="O164" s="509">
        <f>'February Budget'!N24</f>
        <v>0</v>
      </c>
      <c r="P164" s="479" t="e">
        <f>'February Budget'!O24</f>
        <v>#DIV/0!</v>
      </c>
      <c r="Q164" s="481"/>
      <c r="R164" s="976">
        <v>0</v>
      </c>
      <c r="S164" s="509">
        <f>'February Budget'!N114</f>
        <v>0</v>
      </c>
      <c r="T164" s="1861" t="e">
        <f>'February Budget'!O114</f>
        <v>#DIV/0!</v>
      </c>
    </row>
    <row r="165" spans="2:20">
      <c r="B165" s="462" t="s">
        <v>401</v>
      </c>
      <c r="C165" s="515">
        <v>0</v>
      </c>
      <c r="D165" s="509">
        <f>'March Budget'!N$7</f>
        <v>0</v>
      </c>
      <c r="E165" s="546" t="e">
        <f t="shared" si="25"/>
        <v>#DIV/0!</v>
      </c>
      <c r="F165" s="480" t="e">
        <f t="shared" si="26"/>
        <v>#DIV/0!</v>
      </c>
      <c r="G165" s="481"/>
      <c r="H165" s="515">
        <v>0</v>
      </c>
      <c r="I165" s="482" t="e">
        <f t="shared" si="27"/>
        <v>#DIV/0!</v>
      </c>
      <c r="J165" s="509">
        <f>'March Budget'!N117</f>
        <v>0</v>
      </c>
      <c r="K165" s="482" t="e">
        <f t="shared" si="28"/>
        <v>#DIV/0!</v>
      </c>
      <c r="L165" s="480" t="e">
        <f t="shared" si="29"/>
        <v>#DIV/0!</v>
      </c>
      <c r="M165" s="481"/>
      <c r="N165" s="515">
        <v>0</v>
      </c>
      <c r="O165" s="509">
        <f>'March Budget'!N24</f>
        <v>0</v>
      </c>
      <c r="P165" s="479" t="e">
        <f>'March Budget'!O24</f>
        <v>#DIV/0!</v>
      </c>
      <c r="Q165" s="481"/>
      <c r="R165" s="976">
        <v>0</v>
      </c>
      <c r="S165" s="509">
        <f>'March Budget'!N114</f>
        <v>0</v>
      </c>
      <c r="T165" s="1862" t="e">
        <f>'March Budget'!O114</f>
        <v>#DIV/0!</v>
      </c>
    </row>
    <row r="166" spans="2:20">
      <c r="B166" s="461" t="s">
        <v>429</v>
      </c>
      <c r="C166" s="512">
        <f>SUM(C163:C165)</f>
        <v>0</v>
      </c>
      <c r="D166" s="512">
        <f>SUM(D163:D165)</f>
        <v>0</v>
      </c>
      <c r="E166" s="546" t="e">
        <f t="shared" si="25"/>
        <v>#DIV/0!</v>
      </c>
      <c r="F166" s="483" t="e">
        <f t="shared" si="26"/>
        <v>#DIV/0!</v>
      </c>
      <c r="G166" s="484"/>
      <c r="H166" s="512">
        <f>SUM(H163:H165)</f>
        <v>0</v>
      </c>
      <c r="I166" s="485" t="e">
        <f t="shared" si="27"/>
        <v>#DIV/0!</v>
      </c>
      <c r="J166" s="512">
        <f>SUM(J163:J165)</f>
        <v>0</v>
      </c>
      <c r="K166" s="485" t="e">
        <f t="shared" si="28"/>
        <v>#DIV/0!</v>
      </c>
      <c r="L166" s="483" t="e">
        <f t="shared" si="29"/>
        <v>#DIV/0!</v>
      </c>
      <c r="M166" s="484"/>
      <c r="N166" s="512">
        <f>SUM(N163:N165)</f>
        <v>0</v>
      </c>
      <c r="O166" s="508">
        <f>SUM(O163:O165)</f>
        <v>0</v>
      </c>
      <c r="P166" s="483" t="e">
        <f>O166/D166</f>
        <v>#DIV/0!</v>
      </c>
      <c r="Q166" s="484"/>
      <c r="R166" s="512">
        <f>SUM(R163:R165)</f>
        <v>0</v>
      </c>
      <c r="S166" s="508">
        <f>SUM(S163:S165)</f>
        <v>0</v>
      </c>
      <c r="T166" s="483" t="e">
        <f>S166/D166</f>
        <v>#DIV/0!</v>
      </c>
    </row>
    <row r="167" spans="2:20">
      <c r="B167" s="462" t="s">
        <v>402</v>
      </c>
      <c r="C167" s="515">
        <v>0</v>
      </c>
      <c r="D167" s="509">
        <f>'April Budget'!N$7</f>
        <v>0</v>
      </c>
      <c r="E167" s="546" t="e">
        <f t="shared" si="25"/>
        <v>#DIV/0!</v>
      </c>
      <c r="F167" s="480" t="e">
        <f t="shared" si="26"/>
        <v>#DIV/0!</v>
      </c>
      <c r="G167" s="481"/>
      <c r="H167" s="515">
        <v>0</v>
      </c>
      <c r="I167" s="482" t="e">
        <f t="shared" si="27"/>
        <v>#DIV/0!</v>
      </c>
      <c r="J167" s="509">
        <f>'April Budget'!N117</f>
        <v>0</v>
      </c>
      <c r="K167" s="482" t="e">
        <f t="shared" si="28"/>
        <v>#DIV/0!</v>
      </c>
      <c r="L167" s="480" t="e">
        <f t="shared" si="29"/>
        <v>#DIV/0!</v>
      </c>
      <c r="M167" s="481"/>
      <c r="N167" s="515">
        <v>0</v>
      </c>
      <c r="O167" s="509">
        <f>'April Budget'!N24</f>
        <v>0</v>
      </c>
      <c r="P167" s="479" t="e">
        <f>'April Budget'!O24</f>
        <v>#DIV/0!</v>
      </c>
      <c r="Q167" s="481"/>
      <c r="R167" s="976">
        <v>0</v>
      </c>
      <c r="S167" s="509">
        <f>'April Budget'!N114</f>
        <v>0</v>
      </c>
      <c r="T167" s="1862" t="e">
        <f>'April Budget'!O114</f>
        <v>#DIV/0!</v>
      </c>
    </row>
    <row r="168" spans="2:20">
      <c r="B168" s="462" t="s">
        <v>186</v>
      </c>
      <c r="C168" s="515">
        <v>0</v>
      </c>
      <c r="D168" s="509">
        <f>'May Budget'!N$7</f>
        <v>0</v>
      </c>
      <c r="E168" s="546" t="e">
        <f t="shared" si="25"/>
        <v>#DIV/0!</v>
      </c>
      <c r="F168" s="480" t="e">
        <f t="shared" si="26"/>
        <v>#DIV/0!</v>
      </c>
      <c r="G168" s="481"/>
      <c r="H168" s="515">
        <v>0</v>
      </c>
      <c r="I168" s="482" t="e">
        <f t="shared" si="27"/>
        <v>#DIV/0!</v>
      </c>
      <c r="J168" s="509">
        <f>'May Budget'!N117</f>
        <v>0</v>
      </c>
      <c r="K168" s="482" t="e">
        <f t="shared" si="28"/>
        <v>#DIV/0!</v>
      </c>
      <c r="L168" s="480" t="e">
        <f t="shared" si="29"/>
        <v>#DIV/0!</v>
      </c>
      <c r="M168" s="481"/>
      <c r="N168" s="515">
        <v>0</v>
      </c>
      <c r="O168" s="509">
        <f>'May Budget'!N24</f>
        <v>0</v>
      </c>
      <c r="P168" s="479" t="e">
        <f>'May Budget'!O24</f>
        <v>#DIV/0!</v>
      </c>
      <c r="Q168" s="481"/>
      <c r="R168" s="976">
        <v>0</v>
      </c>
      <c r="S168" s="509">
        <f>'May Budget'!N114</f>
        <v>0</v>
      </c>
      <c r="T168" s="1862" t="e">
        <f>'May Budget'!O114</f>
        <v>#DIV/0!</v>
      </c>
    </row>
    <row r="169" spans="2:20">
      <c r="B169" s="462" t="s">
        <v>403</v>
      </c>
      <c r="C169" s="515">
        <v>0</v>
      </c>
      <c r="D169" s="509">
        <f>'June Budget'!N$7</f>
        <v>0</v>
      </c>
      <c r="E169" s="546" t="e">
        <f t="shared" si="25"/>
        <v>#DIV/0!</v>
      </c>
      <c r="F169" s="480" t="e">
        <f t="shared" si="26"/>
        <v>#DIV/0!</v>
      </c>
      <c r="G169" s="481"/>
      <c r="H169" s="515">
        <v>0</v>
      </c>
      <c r="I169" s="482" t="e">
        <f t="shared" si="27"/>
        <v>#DIV/0!</v>
      </c>
      <c r="J169" s="509">
        <f>'June Budget'!N117</f>
        <v>0</v>
      </c>
      <c r="K169" s="482" t="e">
        <f t="shared" si="28"/>
        <v>#DIV/0!</v>
      </c>
      <c r="L169" s="480" t="e">
        <f t="shared" si="29"/>
        <v>#DIV/0!</v>
      </c>
      <c r="M169" s="481"/>
      <c r="N169" s="515">
        <v>0</v>
      </c>
      <c r="O169" s="509">
        <f>'June Budget'!N24</f>
        <v>0</v>
      </c>
      <c r="P169" s="479" t="e">
        <f>'June Budget'!O24</f>
        <v>#DIV/0!</v>
      </c>
      <c r="Q169" s="481"/>
      <c r="R169" s="976">
        <v>0</v>
      </c>
      <c r="S169" s="509">
        <f>'June Budget'!N114</f>
        <v>0</v>
      </c>
      <c r="T169" s="1862" t="e">
        <f>'June Budget'!O114</f>
        <v>#DIV/0!</v>
      </c>
    </row>
    <row r="170" spans="2:20">
      <c r="B170" s="461" t="s">
        <v>430</v>
      </c>
      <c r="C170" s="512">
        <f>SUM(C167:C169)</f>
        <v>0</v>
      </c>
      <c r="D170" s="512">
        <f>SUM(D167:D169)</f>
        <v>0</v>
      </c>
      <c r="E170" s="546" t="e">
        <f t="shared" si="25"/>
        <v>#DIV/0!</v>
      </c>
      <c r="F170" s="483" t="e">
        <f t="shared" si="26"/>
        <v>#DIV/0!</v>
      </c>
      <c r="G170" s="484"/>
      <c r="H170" s="512">
        <f>SUM(H167:H169)</f>
        <v>0</v>
      </c>
      <c r="I170" s="485" t="e">
        <f t="shared" si="27"/>
        <v>#DIV/0!</v>
      </c>
      <c r="J170" s="512">
        <f>SUM(J167:J169)</f>
        <v>0</v>
      </c>
      <c r="K170" s="485" t="e">
        <f t="shared" si="28"/>
        <v>#DIV/0!</v>
      </c>
      <c r="L170" s="483" t="e">
        <f t="shared" si="29"/>
        <v>#DIV/0!</v>
      </c>
      <c r="M170" s="484"/>
      <c r="N170" s="512">
        <f>SUM(N167:N169)</f>
        <v>0</v>
      </c>
      <c r="O170" s="508">
        <f>SUM(O167:O169)</f>
        <v>0</v>
      </c>
      <c r="P170" s="483" t="e">
        <f>O170/D170</f>
        <v>#DIV/0!</v>
      </c>
      <c r="Q170" s="484"/>
      <c r="R170" s="512">
        <f>SUM(R167:R169)</f>
        <v>0</v>
      </c>
      <c r="S170" s="508">
        <f>SUM(S167:S169)</f>
        <v>0</v>
      </c>
      <c r="T170" s="483" t="e">
        <f>S170/D170</f>
        <v>#DIV/0!</v>
      </c>
    </row>
    <row r="171" spans="2:20">
      <c r="B171" s="462" t="s">
        <v>404</v>
      </c>
      <c r="C171" s="515">
        <v>0</v>
      </c>
      <c r="D171" s="509">
        <f>'July Budget'!N$7</f>
        <v>0</v>
      </c>
      <c r="E171" s="546" t="e">
        <f t="shared" si="25"/>
        <v>#DIV/0!</v>
      </c>
      <c r="F171" s="480" t="e">
        <f t="shared" si="26"/>
        <v>#DIV/0!</v>
      </c>
      <c r="G171" s="481"/>
      <c r="H171" s="515">
        <v>0</v>
      </c>
      <c r="I171" s="482" t="e">
        <f t="shared" si="27"/>
        <v>#DIV/0!</v>
      </c>
      <c r="J171" s="509">
        <f>'July Budget'!N117</f>
        <v>0</v>
      </c>
      <c r="K171" s="482" t="e">
        <f t="shared" si="28"/>
        <v>#DIV/0!</v>
      </c>
      <c r="L171" s="480" t="e">
        <f t="shared" si="29"/>
        <v>#DIV/0!</v>
      </c>
      <c r="M171" s="481"/>
      <c r="N171" s="515">
        <v>0</v>
      </c>
      <c r="O171" s="509">
        <f>'July Budget'!N24</f>
        <v>0</v>
      </c>
      <c r="P171" s="479" t="e">
        <f>'July Budget'!O24</f>
        <v>#DIV/0!</v>
      </c>
      <c r="Q171" s="481"/>
      <c r="R171" s="976">
        <v>0</v>
      </c>
      <c r="S171" s="509">
        <f>'July Budget'!N114</f>
        <v>0</v>
      </c>
      <c r="T171" s="1862" t="e">
        <f>'July Budget'!O114</f>
        <v>#DIV/0!</v>
      </c>
    </row>
    <row r="172" spans="2:20">
      <c r="B172" s="462" t="s">
        <v>431</v>
      </c>
      <c r="C172" s="515">
        <v>0</v>
      </c>
      <c r="D172" s="509">
        <f>'August Budget'!N$7</f>
        <v>0</v>
      </c>
      <c r="E172" s="546" t="e">
        <f t="shared" si="25"/>
        <v>#DIV/0!</v>
      </c>
      <c r="F172" s="480" t="e">
        <f t="shared" si="26"/>
        <v>#DIV/0!</v>
      </c>
      <c r="G172" s="481"/>
      <c r="H172" s="515">
        <v>0</v>
      </c>
      <c r="I172" s="482" t="e">
        <f t="shared" si="27"/>
        <v>#DIV/0!</v>
      </c>
      <c r="J172" s="509">
        <f>'August Budget'!N117</f>
        <v>0</v>
      </c>
      <c r="K172" s="482" t="e">
        <f t="shared" si="28"/>
        <v>#DIV/0!</v>
      </c>
      <c r="L172" s="480" t="e">
        <f t="shared" si="29"/>
        <v>#DIV/0!</v>
      </c>
      <c r="M172" s="481"/>
      <c r="N172" s="515">
        <v>0</v>
      </c>
      <c r="O172" s="509">
        <f>'August Budget'!N24</f>
        <v>0</v>
      </c>
      <c r="P172" s="479" t="e">
        <f>'August Budget'!O24</f>
        <v>#DIV/0!</v>
      </c>
      <c r="Q172" s="481"/>
      <c r="R172" s="976">
        <v>0</v>
      </c>
      <c r="S172" s="509">
        <f>'August Budget'!N114</f>
        <v>0</v>
      </c>
      <c r="T172" s="1862" t="e">
        <f>'August Budget'!O114</f>
        <v>#DIV/0!</v>
      </c>
    </row>
    <row r="173" spans="2:20">
      <c r="B173" s="462" t="s">
        <v>432</v>
      </c>
      <c r="C173" s="515">
        <v>0</v>
      </c>
      <c r="D173" s="509">
        <f>'September Budget'!N$7</f>
        <v>0</v>
      </c>
      <c r="E173" s="546" t="e">
        <f t="shared" si="25"/>
        <v>#DIV/0!</v>
      </c>
      <c r="F173" s="480" t="e">
        <f t="shared" si="26"/>
        <v>#DIV/0!</v>
      </c>
      <c r="G173" s="481"/>
      <c r="H173" s="515">
        <v>0</v>
      </c>
      <c r="I173" s="482" t="e">
        <f t="shared" si="27"/>
        <v>#DIV/0!</v>
      </c>
      <c r="J173" s="509">
        <f>'September Budget'!N117</f>
        <v>0</v>
      </c>
      <c r="K173" s="482" t="e">
        <f t="shared" si="28"/>
        <v>#DIV/0!</v>
      </c>
      <c r="L173" s="480" t="e">
        <f t="shared" si="29"/>
        <v>#DIV/0!</v>
      </c>
      <c r="M173" s="481"/>
      <c r="N173" s="515">
        <v>0</v>
      </c>
      <c r="O173" s="509">
        <f>'September Budget'!N24</f>
        <v>0</v>
      </c>
      <c r="P173" s="479" t="e">
        <f>'September Budget'!O24</f>
        <v>#DIV/0!</v>
      </c>
      <c r="Q173" s="481"/>
      <c r="R173" s="976">
        <v>0</v>
      </c>
      <c r="S173" s="509">
        <f>'September Budget'!N114</f>
        <v>0</v>
      </c>
      <c r="T173" s="1862" t="e">
        <f>'September Budget'!O114</f>
        <v>#DIV/0!</v>
      </c>
    </row>
    <row r="174" spans="2:20">
      <c r="B174" s="461" t="s">
        <v>433</v>
      </c>
      <c r="C174" s="512">
        <f>SUM(C171:C173)</f>
        <v>0</v>
      </c>
      <c r="D174" s="512">
        <f>SUM(D171:D173)</f>
        <v>0</v>
      </c>
      <c r="E174" s="546" t="e">
        <f t="shared" si="25"/>
        <v>#DIV/0!</v>
      </c>
      <c r="F174" s="483" t="e">
        <f t="shared" si="26"/>
        <v>#DIV/0!</v>
      </c>
      <c r="G174" s="484"/>
      <c r="H174" s="512">
        <f>SUM(H171:H173)</f>
        <v>0</v>
      </c>
      <c r="I174" s="485" t="e">
        <f t="shared" si="27"/>
        <v>#DIV/0!</v>
      </c>
      <c r="J174" s="512">
        <f>SUM(J171:J173)</f>
        <v>0</v>
      </c>
      <c r="K174" s="485" t="e">
        <f t="shared" si="28"/>
        <v>#DIV/0!</v>
      </c>
      <c r="L174" s="483" t="e">
        <f t="shared" si="29"/>
        <v>#DIV/0!</v>
      </c>
      <c r="M174" s="484"/>
      <c r="N174" s="512">
        <f>SUM(N171:N173)</f>
        <v>0</v>
      </c>
      <c r="O174" s="508">
        <f>SUM(O171:O173)</f>
        <v>0</v>
      </c>
      <c r="P174" s="483" t="e">
        <f>O174/D174</f>
        <v>#DIV/0!</v>
      </c>
      <c r="Q174" s="484"/>
      <c r="R174" s="512">
        <f>SUM(R171:R173)</f>
        <v>0</v>
      </c>
      <c r="S174" s="508">
        <f>SUM(S171:S173)</f>
        <v>0</v>
      </c>
      <c r="T174" s="483" t="e">
        <f>S174/D174</f>
        <v>#DIV/0!</v>
      </c>
    </row>
    <row r="175" spans="2:20">
      <c r="B175" s="462" t="s">
        <v>434</v>
      </c>
      <c r="C175" s="515">
        <v>0</v>
      </c>
      <c r="D175" s="509">
        <f>'October Budget'!N$7</f>
        <v>0</v>
      </c>
      <c r="E175" s="546" t="e">
        <f t="shared" si="25"/>
        <v>#DIV/0!</v>
      </c>
      <c r="F175" s="480" t="e">
        <f t="shared" si="26"/>
        <v>#DIV/0!</v>
      </c>
      <c r="G175" s="481"/>
      <c r="H175" s="515">
        <v>0</v>
      </c>
      <c r="I175" s="482" t="e">
        <f t="shared" si="27"/>
        <v>#DIV/0!</v>
      </c>
      <c r="J175" s="509">
        <f>'October Budget'!N117</f>
        <v>0</v>
      </c>
      <c r="K175" s="482" t="e">
        <f t="shared" si="28"/>
        <v>#DIV/0!</v>
      </c>
      <c r="L175" s="480" t="e">
        <f t="shared" si="29"/>
        <v>#DIV/0!</v>
      </c>
      <c r="M175" s="481"/>
      <c r="N175" s="515">
        <v>0</v>
      </c>
      <c r="O175" s="509">
        <f>'October Budget'!N24</f>
        <v>0</v>
      </c>
      <c r="P175" s="479" t="e">
        <f>'October Budget'!O24</f>
        <v>#DIV/0!</v>
      </c>
      <c r="Q175" s="481"/>
      <c r="R175" s="976">
        <v>0</v>
      </c>
      <c r="S175" s="509">
        <f>'October Budget'!N114</f>
        <v>0</v>
      </c>
      <c r="T175" s="1862" t="e">
        <f>'October Budget'!O114</f>
        <v>#DIV/0!</v>
      </c>
    </row>
    <row r="176" spans="2:20">
      <c r="B176" s="462" t="s">
        <v>435</v>
      </c>
      <c r="C176" s="515">
        <v>0</v>
      </c>
      <c r="D176" s="509">
        <f>'November Budget'!N$7</f>
        <v>0</v>
      </c>
      <c r="E176" s="546" t="e">
        <f t="shared" si="25"/>
        <v>#DIV/0!</v>
      </c>
      <c r="F176" s="480" t="e">
        <f t="shared" si="26"/>
        <v>#DIV/0!</v>
      </c>
      <c r="G176" s="481"/>
      <c r="H176" s="515">
        <v>0</v>
      </c>
      <c r="I176" s="482" t="e">
        <f t="shared" si="27"/>
        <v>#DIV/0!</v>
      </c>
      <c r="J176" s="509">
        <f>'November Budget'!N117</f>
        <v>0</v>
      </c>
      <c r="K176" s="482" t="e">
        <f t="shared" si="28"/>
        <v>#DIV/0!</v>
      </c>
      <c r="L176" s="480" t="e">
        <f t="shared" si="29"/>
        <v>#DIV/0!</v>
      </c>
      <c r="M176" s="481"/>
      <c r="N176" s="515">
        <v>0</v>
      </c>
      <c r="O176" s="509">
        <f>'November Budget'!N24</f>
        <v>0</v>
      </c>
      <c r="P176" s="479" t="e">
        <f>'November Budget'!O24</f>
        <v>#DIV/0!</v>
      </c>
      <c r="Q176" s="481"/>
      <c r="R176" s="976">
        <v>0</v>
      </c>
      <c r="S176" s="509">
        <f>'November Budget'!N114</f>
        <v>0</v>
      </c>
      <c r="T176" s="1862" t="e">
        <f>'November Budget'!O114</f>
        <v>#DIV/0!</v>
      </c>
    </row>
    <row r="177" spans="2:20">
      <c r="B177" s="462" t="s">
        <v>436</v>
      </c>
      <c r="C177" s="515">
        <v>0</v>
      </c>
      <c r="D177" s="509">
        <f>'December Budget'!N$7</f>
        <v>0</v>
      </c>
      <c r="E177" s="546" t="e">
        <f t="shared" si="25"/>
        <v>#DIV/0!</v>
      </c>
      <c r="F177" s="480" t="e">
        <f t="shared" si="26"/>
        <v>#DIV/0!</v>
      </c>
      <c r="G177" s="481"/>
      <c r="H177" s="515">
        <v>0</v>
      </c>
      <c r="I177" s="482" t="e">
        <f t="shared" si="27"/>
        <v>#DIV/0!</v>
      </c>
      <c r="J177" s="509">
        <f>'December Budget'!N117</f>
        <v>0</v>
      </c>
      <c r="K177" s="482" t="e">
        <f t="shared" si="28"/>
        <v>#DIV/0!</v>
      </c>
      <c r="L177" s="480" t="e">
        <f t="shared" si="29"/>
        <v>#DIV/0!</v>
      </c>
      <c r="M177" s="481"/>
      <c r="N177" s="515">
        <v>0</v>
      </c>
      <c r="O177" s="509">
        <f>'December Budget'!N24</f>
        <v>0</v>
      </c>
      <c r="P177" s="479" t="e">
        <f>'December Budget'!O24</f>
        <v>#DIV/0!</v>
      </c>
      <c r="Q177" s="481"/>
      <c r="R177" s="976">
        <v>0</v>
      </c>
      <c r="S177" s="509">
        <f>'December Budget'!N114</f>
        <v>0</v>
      </c>
      <c r="T177" s="480" t="e">
        <f>'December Budget'!O114</f>
        <v>#DIV/0!</v>
      </c>
    </row>
    <row r="178" spans="2:20">
      <c r="B178" s="461" t="s">
        <v>437</v>
      </c>
      <c r="C178" s="512">
        <f>SUM(C175:C177)</f>
        <v>0</v>
      </c>
      <c r="D178" s="512">
        <f>SUM(D175:D177)</f>
        <v>0</v>
      </c>
      <c r="E178" s="546" t="e">
        <f t="shared" si="25"/>
        <v>#DIV/0!</v>
      </c>
      <c r="F178" s="483" t="e">
        <f t="shared" si="26"/>
        <v>#DIV/0!</v>
      </c>
      <c r="G178" s="484"/>
      <c r="H178" s="512">
        <f>SUM(H175:H177)</f>
        <v>0</v>
      </c>
      <c r="I178" s="485" t="e">
        <f t="shared" si="27"/>
        <v>#DIV/0!</v>
      </c>
      <c r="J178" s="512">
        <f>SUM(J175:J177)</f>
        <v>0</v>
      </c>
      <c r="K178" s="485" t="e">
        <f t="shared" si="28"/>
        <v>#DIV/0!</v>
      </c>
      <c r="L178" s="483" t="e">
        <f t="shared" si="29"/>
        <v>#DIV/0!</v>
      </c>
      <c r="M178" s="484"/>
      <c r="N178" s="512">
        <f>SUM(N175:N177)</f>
        <v>0</v>
      </c>
      <c r="O178" s="508">
        <f>SUM(O175:O177)</f>
        <v>0</v>
      </c>
      <c r="P178" s="483" t="e">
        <f>O178/D178</f>
        <v>#DIV/0!</v>
      </c>
      <c r="Q178" s="484"/>
      <c r="R178" s="512">
        <f>SUM(R175:R177)</f>
        <v>0</v>
      </c>
      <c r="S178" s="508">
        <f>SUM(S175:S177)</f>
        <v>0</v>
      </c>
      <c r="T178" s="483" t="e">
        <f>S178/D178</f>
        <v>#DIV/0!</v>
      </c>
    </row>
    <row r="179" spans="2:20">
      <c r="C179" s="409"/>
      <c r="D179" s="411"/>
      <c r="E179" s="411"/>
      <c r="F179" s="486"/>
      <c r="G179" s="487"/>
      <c r="H179" s="488"/>
      <c r="I179" s="489"/>
      <c r="J179" s="411"/>
      <c r="K179" s="489"/>
      <c r="L179" s="486"/>
      <c r="M179" s="487"/>
      <c r="N179" s="488"/>
      <c r="O179" s="510"/>
      <c r="P179" s="480"/>
      <c r="Q179" s="487"/>
      <c r="R179" s="488"/>
      <c r="S179" s="510"/>
      <c r="T179" s="480"/>
    </row>
    <row r="180" spans="2:20" ht="13.5" thickBot="1">
      <c r="B180" s="490" t="s">
        <v>194</v>
      </c>
      <c r="C180" s="511">
        <f>SUM(C178,C174,C170,C166)</f>
        <v>0</v>
      </c>
      <c r="D180" s="513">
        <f>SUM(D166,D170,D174,D178)</f>
        <v>0</v>
      </c>
      <c r="E180" s="547" t="e">
        <f>+(D180/C180)</f>
        <v>#DIV/0!</v>
      </c>
      <c r="F180" s="491" t="e">
        <f>D180/C180</f>
        <v>#DIV/0!</v>
      </c>
      <c r="G180" s="484"/>
      <c r="H180" s="492">
        <f>SUM(H166,H170,H174,H178)</f>
        <v>0</v>
      </c>
      <c r="I180" s="493" t="e">
        <f>H180/C180</f>
        <v>#DIV/0!</v>
      </c>
      <c r="J180" s="513">
        <f>SUM(J166,J170,J174,J178)</f>
        <v>0</v>
      </c>
      <c r="K180" s="493" t="e">
        <f>J180/D180</f>
        <v>#DIV/0!</v>
      </c>
      <c r="L180" s="491" t="e">
        <f>J180/H180</f>
        <v>#DIV/0!</v>
      </c>
      <c r="M180" s="484"/>
      <c r="N180" s="492">
        <f>SUM(N166,N170,N174,N178)</f>
        <v>0</v>
      </c>
      <c r="O180" s="511">
        <f>SUM(O166,O170,O174,O178)</f>
        <v>0</v>
      </c>
      <c r="P180" s="491" t="e">
        <f>O180/D180</f>
        <v>#DIV/0!</v>
      </c>
      <c r="Q180" s="484"/>
      <c r="R180" s="492">
        <f>SUM(R166,R170,R174,R178)</f>
        <v>0</v>
      </c>
      <c r="S180" s="511">
        <f>SUM(S166,S170,S174,S178)</f>
        <v>0</v>
      </c>
      <c r="T180" s="491" t="e">
        <f>S180/D180</f>
        <v>#DIV/0!</v>
      </c>
    </row>
    <row r="181" spans="2:20" ht="13.5" thickBot="1">
      <c r="B181" s="462"/>
      <c r="C181" s="462"/>
      <c r="D181" s="462"/>
      <c r="E181" s="462"/>
      <c r="F181" s="462"/>
      <c r="G181" s="462"/>
      <c r="H181" s="462"/>
      <c r="I181" s="462"/>
      <c r="J181" s="462"/>
      <c r="K181" s="462"/>
      <c r="L181" s="462"/>
      <c r="M181" s="462"/>
      <c r="N181" s="462"/>
      <c r="O181" s="462"/>
      <c r="P181" s="462"/>
      <c r="Q181" s="462"/>
    </row>
    <row r="182" spans="2:20" ht="13.5" thickBot="1">
      <c r="B182" s="1984" t="s">
        <v>438</v>
      </c>
      <c r="C182" s="1985"/>
      <c r="D182" s="494">
        <f>H159</f>
        <v>0</v>
      </c>
      <c r="E182" s="463"/>
      <c r="O182" s="495"/>
      <c r="P182" s="191"/>
    </row>
    <row r="183" spans="2:20" ht="13.5" thickBot="1"/>
    <row r="184" spans="2:20">
      <c r="C184" s="464" t="s">
        <v>408</v>
      </c>
      <c r="D184" s="465" t="s">
        <v>409</v>
      </c>
      <c r="E184" s="465" t="s">
        <v>412</v>
      </c>
      <c r="F184" s="465" t="s">
        <v>410</v>
      </c>
      <c r="G184" s="466"/>
      <c r="H184" s="465" t="s">
        <v>411</v>
      </c>
      <c r="I184" s="465" t="s">
        <v>411</v>
      </c>
      <c r="J184" s="465" t="s">
        <v>409</v>
      </c>
      <c r="K184" s="465" t="s">
        <v>412</v>
      </c>
      <c r="L184" s="467" t="s">
        <v>413</v>
      </c>
      <c r="M184" s="466"/>
      <c r="N184" s="465" t="s">
        <v>411</v>
      </c>
      <c r="O184" s="468" t="s">
        <v>414</v>
      </c>
      <c r="P184" s="469" t="s">
        <v>414</v>
      </c>
      <c r="Q184" s="466"/>
      <c r="R184" s="468" t="s">
        <v>414</v>
      </c>
      <c r="S184" s="468" t="s">
        <v>414</v>
      </c>
      <c r="T184" s="469" t="s">
        <v>414</v>
      </c>
    </row>
    <row r="185" spans="2:20" ht="13.5" thickBot="1">
      <c r="C185" s="496" t="s">
        <v>415</v>
      </c>
      <c r="D185" s="497" t="s">
        <v>416</v>
      </c>
      <c r="E185" s="471" t="s">
        <v>473</v>
      </c>
      <c r="F185" s="497" t="s">
        <v>417</v>
      </c>
      <c r="G185" s="498"/>
      <c r="H185" s="497" t="s">
        <v>144</v>
      </c>
      <c r="I185" s="497" t="s">
        <v>170</v>
      </c>
      <c r="J185" s="497" t="s">
        <v>439</v>
      </c>
      <c r="K185" s="497" t="s">
        <v>440</v>
      </c>
      <c r="L185" s="499" t="s">
        <v>441</v>
      </c>
      <c r="M185" s="498"/>
      <c r="N185" s="497" t="s">
        <v>442</v>
      </c>
      <c r="O185" s="500" t="s">
        <v>423</v>
      </c>
      <c r="P185" s="501" t="s">
        <v>424</v>
      </c>
      <c r="Q185" s="498"/>
      <c r="R185" s="500" t="s">
        <v>425</v>
      </c>
      <c r="S185" s="500" t="s">
        <v>425</v>
      </c>
      <c r="T185" s="501" t="s">
        <v>426</v>
      </c>
    </row>
    <row r="186" spans="2:20" ht="13.5" thickBot="1">
      <c r="C186" s="7"/>
      <c r="D186" s="8"/>
      <c r="E186" s="8"/>
      <c r="F186" s="8"/>
      <c r="G186" s="8"/>
      <c r="H186" s="8"/>
      <c r="I186" s="8"/>
      <c r="J186" s="8"/>
      <c r="K186" s="8"/>
      <c r="L186" s="8"/>
      <c r="M186" s="8"/>
      <c r="N186" s="8"/>
      <c r="O186" s="8"/>
      <c r="P186" s="8"/>
      <c r="Q186" s="8"/>
      <c r="R186" s="8"/>
      <c r="S186" s="8"/>
      <c r="T186" s="9"/>
    </row>
    <row r="187" spans="2:20" ht="13.5" thickBot="1">
      <c r="C187" s="502">
        <f>SUM(C163,C164,C165,C167,C168,C169,C171,C172,C173,C175,C176,C177)</f>
        <v>0</v>
      </c>
      <c r="D187" s="502">
        <f>SUM(D163,D164,D165,D167,D168,D169,D171,D172,D173,D175,D176,D177)</f>
        <v>0</v>
      </c>
      <c r="E187" s="545"/>
      <c r="F187" s="503" t="e">
        <f>D187/C187</f>
        <v>#DIV/0!</v>
      </c>
      <c r="G187" s="504"/>
      <c r="H187" s="505">
        <f>SUM(H163,H164,H165,H167,H168,H169,H171,H172,H173,H175,H176,H177)</f>
        <v>0</v>
      </c>
      <c r="I187" s="503" t="e">
        <f>H187/C187</f>
        <v>#DIV/0!</v>
      </c>
      <c r="J187" s="502">
        <f>SUM(J163,J164,J165,J167,J168,J169,J171,J172,J173,J175,J176,J177)</f>
        <v>0</v>
      </c>
      <c r="K187" s="503" t="e">
        <f>J187/D187</f>
        <v>#DIV/0!</v>
      </c>
      <c r="L187" s="503" t="e">
        <f>J187/H187</f>
        <v>#DIV/0!</v>
      </c>
      <c r="M187" s="504"/>
      <c r="N187" s="505">
        <f>SUM(N163,N164,N165,N167,N168,N169,N171,N172,N173,N175,N176,N177)</f>
        <v>0</v>
      </c>
      <c r="O187" s="502">
        <f>SUM(O163,O164,O165,O167,O168,O169,O171,O172,O173,O175,O176,O177)</f>
        <v>0</v>
      </c>
      <c r="P187" s="503" t="e">
        <f>O187/D187</f>
        <v>#DIV/0!</v>
      </c>
      <c r="Q187" s="506"/>
      <c r="R187" s="502">
        <f>SUM(R163,R164,R165,R167,R168,R169,R171,R172,R173,R175,R176,R177)</f>
        <v>0</v>
      </c>
      <c r="S187" s="502">
        <f>SUM(S163,S164,S165,S167,S168,S169,S171,S172,S173,S175,S176,S177)</f>
        <v>0</v>
      </c>
      <c r="T187" s="507" t="e">
        <f>S187/D187</f>
        <v>#DIV/0!</v>
      </c>
    </row>
    <row r="190" spans="2:20">
      <c r="B190" s="1915" t="s">
        <v>405</v>
      </c>
      <c r="C190" s="462"/>
      <c r="D190" s="462"/>
      <c r="E190" s="462"/>
      <c r="F190" s="461" t="s">
        <v>406</v>
      </c>
      <c r="G190" s="461"/>
      <c r="H190" s="463"/>
      <c r="I190" s="462"/>
      <c r="J190" s="462"/>
      <c r="K190" s="462"/>
      <c r="L190" s="462"/>
      <c r="M190" s="462"/>
      <c r="N190" s="462"/>
      <c r="O190" s="462"/>
      <c r="P190" s="462"/>
      <c r="Q190" s="462"/>
      <c r="R190" s="462"/>
    </row>
    <row r="191" spans="2:20" ht="13.5" thickBot="1">
      <c r="B191" s="461" t="s">
        <v>407</v>
      </c>
      <c r="C191" s="462"/>
      <c r="D191" s="462"/>
      <c r="E191" s="462"/>
      <c r="F191" s="462"/>
      <c r="G191" s="462"/>
      <c r="H191" s="462"/>
      <c r="I191" s="462"/>
      <c r="J191" s="462"/>
      <c r="K191" s="462"/>
      <c r="L191" s="462"/>
      <c r="M191" s="462"/>
      <c r="N191" s="462"/>
      <c r="O191" s="462"/>
      <c r="P191" s="462"/>
      <c r="Q191" s="462"/>
      <c r="R191" s="462"/>
    </row>
    <row r="192" spans="2:20">
      <c r="B192" s="462"/>
      <c r="C192" s="1888" t="s">
        <v>2384</v>
      </c>
      <c r="D192" s="465" t="s">
        <v>409</v>
      </c>
      <c r="E192" s="465" t="s">
        <v>412</v>
      </c>
      <c r="F192" s="465" t="s">
        <v>410</v>
      </c>
      <c r="G192" s="466"/>
      <c r="H192" s="465" t="s">
        <v>2386</v>
      </c>
      <c r="I192" s="465" t="s">
        <v>411</v>
      </c>
      <c r="J192" s="465" t="s">
        <v>409</v>
      </c>
      <c r="K192" s="465" t="s">
        <v>412</v>
      </c>
      <c r="L192" s="467" t="s">
        <v>413</v>
      </c>
      <c r="M192" s="466"/>
      <c r="N192" s="465" t="s">
        <v>2386</v>
      </c>
      <c r="O192" s="468" t="s">
        <v>414</v>
      </c>
      <c r="P192" s="469" t="s">
        <v>414</v>
      </c>
      <c r="Q192" s="466"/>
      <c r="R192" s="468" t="s">
        <v>2386</v>
      </c>
      <c r="S192" s="468" t="s">
        <v>414</v>
      </c>
      <c r="T192" s="469" t="s">
        <v>414</v>
      </c>
    </row>
    <row r="193" spans="2:20" ht="13.5" thickBot="1">
      <c r="B193" s="462"/>
      <c r="C193" s="1889" t="s">
        <v>472</v>
      </c>
      <c r="D193" s="471" t="s">
        <v>416</v>
      </c>
      <c r="E193" s="471" t="s">
        <v>473</v>
      </c>
      <c r="F193" s="471" t="s">
        <v>417</v>
      </c>
      <c r="G193" s="472"/>
      <c r="H193" s="471" t="s">
        <v>418</v>
      </c>
      <c r="I193" s="471" t="s">
        <v>419</v>
      </c>
      <c r="J193" s="471" t="s">
        <v>420</v>
      </c>
      <c r="K193" s="471" t="s">
        <v>421</v>
      </c>
      <c r="L193" s="473" t="s">
        <v>422</v>
      </c>
      <c r="M193" s="472"/>
      <c r="N193" s="471" t="s">
        <v>442</v>
      </c>
      <c r="O193" s="474" t="s">
        <v>423</v>
      </c>
      <c r="P193" s="475" t="s">
        <v>424</v>
      </c>
      <c r="Q193" s="472"/>
      <c r="R193" s="474" t="s">
        <v>425</v>
      </c>
      <c r="S193" s="474" t="s">
        <v>425</v>
      </c>
      <c r="T193" s="475" t="s">
        <v>426</v>
      </c>
    </row>
    <row r="194" spans="2:20">
      <c r="B194" s="462" t="s">
        <v>427</v>
      </c>
      <c r="C194" s="514">
        <v>0</v>
      </c>
      <c r="D194" s="509">
        <f>'January Budget'!P$7</f>
        <v>0</v>
      </c>
      <c r="E194" s="546" t="e">
        <f t="shared" ref="E194:E209" si="30">+(D194/C194)</f>
        <v>#DIV/0!</v>
      </c>
      <c r="F194" s="476" t="e">
        <f t="shared" ref="F194:F209" si="31">D194/C194</f>
        <v>#DIV/0!</v>
      </c>
      <c r="G194" s="477"/>
      <c r="H194" s="514">
        <v>0</v>
      </c>
      <c r="I194" s="478" t="e">
        <f t="shared" ref="I194:I209" si="32">H194/C194</f>
        <v>#DIV/0!</v>
      </c>
      <c r="J194" s="509">
        <f>'January Budget'!P117</f>
        <v>0</v>
      </c>
      <c r="K194" s="478" t="e">
        <f t="shared" ref="K194:K209" si="33">J194/D194</f>
        <v>#DIV/0!</v>
      </c>
      <c r="L194" s="476" t="e">
        <f t="shared" ref="L194:L209" si="34">J194/H194</f>
        <v>#DIV/0!</v>
      </c>
      <c r="M194" s="477"/>
      <c r="N194" s="514">
        <v>0</v>
      </c>
      <c r="O194" s="509">
        <f>'January Budget'!P24</f>
        <v>0</v>
      </c>
      <c r="P194" s="479" t="e">
        <f>'January Budget'!Q24</f>
        <v>#DIV/0!</v>
      </c>
      <c r="Q194" s="477"/>
      <c r="R194" s="975">
        <v>0</v>
      </c>
      <c r="S194" s="509">
        <f>'January Budget'!P114</f>
        <v>0</v>
      </c>
      <c r="T194" s="1861" t="e">
        <f>'January Budget'!Q114</f>
        <v>#DIV/0!</v>
      </c>
    </row>
    <row r="195" spans="2:20">
      <c r="B195" s="462" t="s">
        <v>428</v>
      </c>
      <c r="C195" s="515">
        <v>0</v>
      </c>
      <c r="D195" s="509">
        <f>'February Budget'!P$7</f>
        <v>0</v>
      </c>
      <c r="E195" s="546" t="e">
        <f t="shared" si="30"/>
        <v>#DIV/0!</v>
      </c>
      <c r="F195" s="480" t="e">
        <f t="shared" si="31"/>
        <v>#DIV/0!</v>
      </c>
      <c r="G195" s="481"/>
      <c r="H195" s="515">
        <v>0</v>
      </c>
      <c r="I195" s="482" t="e">
        <f t="shared" si="32"/>
        <v>#DIV/0!</v>
      </c>
      <c r="J195" s="509">
        <f>'February Budget'!P117</f>
        <v>0</v>
      </c>
      <c r="K195" s="482" t="e">
        <f t="shared" si="33"/>
        <v>#DIV/0!</v>
      </c>
      <c r="L195" s="480" t="e">
        <f t="shared" si="34"/>
        <v>#DIV/0!</v>
      </c>
      <c r="M195" s="481"/>
      <c r="N195" s="515">
        <v>0</v>
      </c>
      <c r="O195" s="509">
        <f>'February Budget'!P24</f>
        <v>0</v>
      </c>
      <c r="P195" s="479" t="e">
        <f>'February Budget'!Q24</f>
        <v>#DIV/0!</v>
      </c>
      <c r="Q195" s="481"/>
      <c r="R195" s="976">
        <v>0</v>
      </c>
      <c r="S195" s="509">
        <f>'February Budget'!P114</f>
        <v>0</v>
      </c>
      <c r="T195" s="1861" t="e">
        <f>'February Budget'!Q114</f>
        <v>#DIV/0!</v>
      </c>
    </row>
    <row r="196" spans="2:20">
      <c r="B196" s="462" t="s">
        <v>401</v>
      </c>
      <c r="C196" s="515">
        <v>0</v>
      </c>
      <c r="D196" s="509">
        <f>'March Budget'!P$7</f>
        <v>0</v>
      </c>
      <c r="E196" s="546" t="e">
        <f t="shared" si="30"/>
        <v>#DIV/0!</v>
      </c>
      <c r="F196" s="480" t="e">
        <f t="shared" si="31"/>
        <v>#DIV/0!</v>
      </c>
      <c r="G196" s="481"/>
      <c r="H196" s="515">
        <v>0</v>
      </c>
      <c r="I196" s="482" t="e">
        <f t="shared" si="32"/>
        <v>#DIV/0!</v>
      </c>
      <c r="J196" s="509">
        <f>'March Budget'!P117</f>
        <v>0</v>
      </c>
      <c r="K196" s="482" t="e">
        <f t="shared" si="33"/>
        <v>#DIV/0!</v>
      </c>
      <c r="L196" s="480" t="e">
        <f t="shared" si="34"/>
        <v>#DIV/0!</v>
      </c>
      <c r="M196" s="481"/>
      <c r="N196" s="515">
        <v>0</v>
      </c>
      <c r="O196" s="509">
        <f>'March Budget'!P24</f>
        <v>0</v>
      </c>
      <c r="P196" s="479" t="e">
        <f>'March Budget'!Q24</f>
        <v>#DIV/0!</v>
      </c>
      <c r="Q196" s="481"/>
      <c r="R196" s="976">
        <v>0</v>
      </c>
      <c r="S196" s="509">
        <f>'March Budget'!P114</f>
        <v>0</v>
      </c>
      <c r="T196" s="1862" t="e">
        <f>'March Budget'!Q114</f>
        <v>#DIV/0!</v>
      </c>
    </row>
    <row r="197" spans="2:20">
      <c r="B197" s="461" t="s">
        <v>429</v>
      </c>
      <c r="C197" s="512">
        <f>SUM(C194:C196)</f>
        <v>0</v>
      </c>
      <c r="D197" s="512">
        <f>SUM(D194:D196)</f>
        <v>0</v>
      </c>
      <c r="E197" s="546" t="e">
        <f t="shared" si="30"/>
        <v>#DIV/0!</v>
      </c>
      <c r="F197" s="483" t="e">
        <f t="shared" si="31"/>
        <v>#DIV/0!</v>
      </c>
      <c r="G197" s="484"/>
      <c r="H197" s="512">
        <f>SUM(H194:H196)</f>
        <v>0</v>
      </c>
      <c r="I197" s="485" t="e">
        <f t="shared" si="32"/>
        <v>#DIV/0!</v>
      </c>
      <c r="J197" s="512">
        <f>SUM(J194:J196)</f>
        <v>0</v>
      </c>
      <c r="K197" s="485" t="e">
        <f t="shared" si="33"/>
        <v>#DIV/0!</v>
      </c>
      <c r="L197" s="483" t="e">
        <f t="shared" si="34"/>
        <v>#DIV/0!</v>
      </c>
      <c r="M197" s="484"/>
      <c r="N197" s="512">
        <f>SUM(N194:N196)</f>
        <v>0</v>
      </c>
      <c r="O197" s="508">
        <f>SUM(O194:O196)</f>
        <v>0</v>
      </c>
      <c r="P197" s="483" t="e">
        <f>O197/D197</f>
        <v>#DIV/0!</v>
      </c>
      <c r="Q197" s="484"/>
      <c r="R197" s="512">
        <f>SUM(R194:R196)</f>
        <v>0</v>
      </c>
      <c r="S197" s="508">
        <f>SUM(S194:S196)</f>
        <v>0</v>
      </c>
      <c r="T197" s="483" t="e">
        <f>S197/D197</f>
        <v>#DIV/0!</v>
      </c>
    </row>
    <row r="198" spans="2:20">
      <c r="B198" s="462" t="s">
        <v>402</v>
      </c>
      <c r="C198" s="515">
        <v>0</v>
      </c>
      <c r="D198" s="509">
        <f>'April Budget'!P$7</f>
        <v>0</v>
      </c>
      <c r="E198" s="546" t="e">
        <f t="shared" si="30"/>
        <v>#DIV/0!</v>
      </c>
      <c r="F198" s="480" t="e">
        <f t="shared" si="31"/>
        <v>#DIV/0!</v>
      </c>
      <c r="G198" s="481"/>
      <c r="H198" s="515">
        <v>0</v>
      </c>
      <c r="I198" s="482" t="e">
        <f t="shared" si="32"/>
        <v>#DIV/0!</v>
      </c>
      <c r="J198" s="509">
        <f>'April Budget'!P117</f>
        <v>0</v>
      </c>
      <c r="K198" s="482" t="e">
        <f t="shared" si="33"/>
        <v>#DIV/0!</v>
      </c>
      <c r="L198" s="480" t="e">
        <f t="shared" si="34"/>
        <v>#DIV/0!</v>
      </c>
      <c r="M198" s="481"/>
      <c r="N198" s="515">
        <v>0</v>
      </c>
      <c r="O198" s="509">
        <f>'April Budget'!P24</f>
        <v>0</v>
      </c>
      <c r="P198" s="479" t="e">
        <f>'April Budget'!Q24</f>
        <v>#DIV/0!</v>
      </c>
      <c r="Q198" s="481"/>
      <c r="R198" s="976">
        <v>0</v>
      </c>
      <c r="S198" s="509">
        <f>'April Budget'!P114</f>
        <v>0</v>
      </c>
      <c r="T198" s="1862" t="e">
        <f>'April Budget'!Q114</f>
        <v>#DIV/0!</v>
      </c>
    </row>
    <row r="199" spans="2:20">
      <c r="B199" s="462" t="s">
        <v>186</v>
      </c>
      <c r="C199" s="515">
        <v>0</v>
      </c>
      <c r="D199" s="509">
        <f>'May Budget'!P$7</f>
        <v>0</v>
      </c>
      <c r="E199" s="546" t="e">
        <f t="shared" si="30"/>
        <v>#DIV/0!</v>
      </c>
      <c r="F199" s="480" t="e">
        <f t="shared" si="31"/>
        <v>#DIV/0!</v>
      </c>
      <c r="G199" s="481"/>
      <c r="H199" s="515">
        <v>0</v>
      </c>
      <c r="I199" s="482" t="e">
        <f t="shared" si="32"/>
        <v>#DIV/0!</v>
      </c>
      <c r="J199" s="509">
        <f>'May Budget'!P117</f>
        <v>0</v>
      </c>
      <c r="K199" s="482" t="e">
        <f t="shared" si="33"/>
        <v>#DIV/0!</v>
      </c>
      <c r="L199" s="480" t="e">
        <f t="shared" si="34"/>
        <v>#DIV/0!</v>
      </c>
      <c r="M199" s="481"/>
      <c r="N199" s="515">
        <v>0</v>
      </c>
      <c r="O199" s="509">
        <f>'May Budget'!P24</f>
        <v>0</v>
      </c>
      <c r="P199" s="479" t="e">
        <f>'May Budget'!Q24</f>
        <v>#DIV/0!</v>
      </c>
      <c r="Q199" s="481"/>
      <c r="R199" s="976">
        <v>0</v>
      </c>
      <c r="S199" s="509">
        <f>'May Budget'!P114</f>
        <v>0</v>
      </c>
      <c r="T199" s="1862" t="e">
        <f>'May Budget'!Q114</f>
        <v>#DIV/0!</v>
      </c>
    </row>
    <row r="200" spans="2:20">
      <c r="B200" s="462" t="s">
        <v>403</v>
      </c>
      <c r="C200" s="515">
        <v>0</v>
      </c>
      <c r="D200" s="509">
        <f>'June Budget'!P$7</f>
        <v>0</v>
      </c>
      <c r="E200" s="546" t="e">
        <f t="shared" si="30"/>
        <v>#DIV/0!</v>
      </c>
      <c r="F200" s="480" t="e">
        <f t="shared" si="31"/>
        <v>#DIV/0!</v>
      </c>
      <c r="G200" s="481"/>
      <c r="H200" s="515">
        <v>0</v>
      </c>
      <c r="I200" s="482" t="e">
        <f t="shared" si="32"/>
        <v>#DIV/0!</v>
      </c>
      <c r="J200" s="509">
        <f>'June Budget'!P117</f>
        <v>0</v>
      </c>
      <c r="K200" s="482" t="e">
        <f t="shared" si="33"/>
        <v>#DIV/0!</v>
      </c>
      <c r="L200" s="480" t="e">
        <f t="shared" si="34"/>
        <v>#DIV/0!</v>
      </c>
      <c r="M200" s="481"/>
      <c r="N200" s="515">
        <v>0</v>
      </c>
      <c r="O200" s="509">
        <f>'June Budget'!P24</f>
        <v>0</v>
      </c>
      <c r="P200" s="479" t="e">
        <f>'June Budget'!Q24</f>
        <v>#DIV/0!</v>
      </c>
      <c r="Q200" s="481"/>
      <c r="R200" s="976">
        <v>0</v>
      </c>
      <c r="S200" s="509">
        <f>'June Budget'!P114</f>
        <v>0</v>
      </c>
      <c r="T200" s="1862" t="e">
        <f>'June Budget'!Q114</f>
        <v>#DIV/0!</v>
      </c>
    </row>
    <row r="201" spans="2:20">
      <c r="B201" s="461" t="s">
        <v>430</v>
      </c>
      <c r="C201" s="512">
        <f>SUM(C198:C200)</f>
        <v>0</v>
      </c>
      <c r="D201" s="512">
        <f>SUM(D198:D200)</f>
        <v>0</v>
      </c>
      <c r="E201" s="546" t="e">
        <f t="shared" si="30"/>
        <v>#DIV/0!</v>
      </c>
      <c r="F201" s="483" t="e">
        <f t="shared" si="31"/>
        <v>#DIV/0!</v>
      </c>
      <c r="G201" s="484"/>
      <c r="H201" s="512">
        <f>SUM(H198:H200)</f>
        <v>0</v>
      </c>
      <c r="I201" s="485" t="e">
        <f t="shared" si="32"/>
        <v>#DIV/0!</v>
      </c>
      <c r="J201" s="512">
        <f>SUM(J198:J200)</f>
        <v>0</v>
      </c>
      <c r="K201" s="485" t="e">
        <f t="shared" si="33"/>
        <v>#DIV/0!</v>
      </c>
      <c r="L201" s="483" t="e">
        <f t="shared" si="34"/>
        <v>#DIV/0!</v>
      </c>
      <c r="M201" s="484"/>
      <c r="N201" s="512">
        <f>SUM(N198:N200)</f>
        <v>0</v>
      </c>
      <c r="O201" s="508">
        <f>SUM(O198:O200)</f>
        <v>0</v>
      </c>
      <c r="P201" s="483" t="e">
        <f>O201/D201</f>
        <v>#DIV/0!</v>
      </c>
      <c r="Q201" s="484"/>
      <c r="R201" s="512">
        <f>SUM(R198:R200)</f>
        <v>0</v>
      </c>
      <c r="S201" s="508">
        <f>SUM(S198:S200)</f>
        <v>0</v>
      </c>
      <c r="T201" s="483" t="e">
        <f>S201/D201</f>
        <v>#DIV/0!</v>
      </c>
    </row>
    <row r="202" spans="2:20">
      <c r="B202" s="462" t="s">
        <v>404</v>
      </c>
      <c r="C202" s="515">
        <v>0</v>
      </c>
      <c r="D202" s="509">
        <f>'July Budget'!P$7</f>
        <v>0</v>
      </c>
      <c r="E202" s="546" t="e">
        <f t="shared" si="30"/>
        <v>#DIV/0!</v>
      </c>
      <c r="F202" s="480" t="e">
        <f t="shared" si="31"/>
        <v>#DIV/0!</v>
      </c>
      <c r="G202" s="481"/>
      <c r="H202" s="515">
        <v>0</v>
      </c>
      <c r="I202" s="482" t="e">
        <f t="shared" si="32"/>
        <v>#DIV/0!</v>
      </c>
      <c r="J202" s="509">
        <f>'July Budget'!P117</f>
        <v>0</v>
      </c>
      <c r="K202" s="482" t="e">
        <f t="shared" si="33"/>
        <v>#DIV/0!</v>
      </c>
      <c r="L202" s="480" t="e">
        <f t="shared" si="34"/>
        <v>#DIV/0!</v>
      </c>
      <c r="M202" s="481"/>
      <c r="N202" s="515">
        <v>0</v>
      </c>
      <c r="O202" s="509">
        <f>'July Budget'!P24</f>
        <v>0</v>
      </c>
      <c r="P202" s="479" t="e">
        <f>'July Budget'!Q24</f>
        <v>#DIV/0!</v>
      </c>
      <c r="Q202" s="481"/>
      <c r="R202" s="976">
        <v>0</v>
      </c>
      <c r="S202" s="509">
        <f>'July Budget'!P114</f>
        <v>0</v>
      </c>
      <c r="T202" s="1862" t="e">
        <f>'July Budget'!Q114</f>
        <v>#DIV/0!</v>
      </c>
    </row>
    <row r="203" spans="2:20">
      <c r="B203" s="462" t="s">
        <v>431</v>
      </c>
      <c r="C203" s="515">
        <v>0</v>
      </c>
      <c r="D203" s="509">
        <f>'August Budget'!P$7</f>
        <v>0</v>
      </c>
      <c r="E203" s="546" t="e">
        <f t="shared" si="30"/>
        <v>#DIV/0!</v>
      </c>
      <c r="F203" s="480" t="e">
        <f t="shared" si="31"/>
        <v>#DIV/0!</v>
      </c>
      <c r="G203" s="481"/>
      <c r="H203" s="515">
        <v>0</v>
      </c>
      <c r="I203" s="482" t="e">
        <f t="shared" si="32"/>
        <v>#DIV/0!</v>
      </c>
      <c r="J203" s="509">
        <f>'August Budget'!P117</f>
        <v>0</v>
      </c>
      <c r="K203" s="482" t="e">
        <f t="shared" si="33"/>
        <v>#DIV/0!</v>
      </c>
      <c r="L203" s="480" t="e">
        <f t="shared" si="34"/>
        <v>#DIV/0!</v>
      </c>
      <c r="M203" s="481"/>
      <c r="N203" s="515">
        <v>0</v>
      </c>
      <c r="O203" s="509">
        <f>'August Budget'!P24</f>
        <v>0</v>
      </c>
      <c r="P203" s="479" t="e">
        <f>'August Budget'!Q24</f>
        <v>#DIV/0!</v>
      </c>
      <c r="Q203" s="481"/>
      <c r="R203" s="976">
        <v>0</v>
      </c>
      <c r="S203" s="509">
        <f>'August Budget'!P114</f>
        <v>0</v>
      </c>
      <c r="T203" s="1862" t="e">
        <f>'August Budget'!Q114</f>
        <v>#DIV/0!</v>
      </c>
    </row>
    <row r="204" spans="2:20">
      <c r="B204" s="462" t="s">
        <v>432</v>
      </c>
      <c r="C204" s="515">
        <v>0</v>
      </c>
      <c r="D204" s="509">
        <f>'September Budget'!P$7</f>
        <v>0</v>
      </c>
      <c r="E204" s="546" t="e">
        <f t="shared" si="30"/>
        <v>#DIV/0!</v>
      </c>
      <c r="F204" s="480" t="e">
        <f t="shared" si="31"/>
        <v>#DIV/0!</v>
      </c>
      <c r="G204" s="481"/>
      <c r="H204" s="515">
        <v>0</v>
      </c>
      <c r="I204" s="482" t="e">
        <f t="shared" si="32"/>
        <v>#DIV/0!</v>
      </c>
      <c r="J204" s="509">
        <f>'September Budget'!P117</f>
        <v>0</v>
      </c>
      <c r="K204" s="482" t="e">
        <f t="shared" si="33"/>
        <v>#DIV/0!</v>
      </c>
      <c r="L204" s="480" t="e">
        <f t="shared" si="34"/>
        <v>#DIV/0!</v>
      </c>
      <c r="M204" s="481"/>
      <c r="N204" s="515">
        <v>0</v>
      </c>
      <c r="O204" s="509">
        <f>'September Budget'!P24</f>
        <v>0</v>
      </c>
      <c r="P204" s="479" t="e">
        <f>'September Budget'!Q24</f>
        <v>#DIV/0!</v>
      </c>
      <c r="Q204" s="481"/>
      <c r="R204" s="976">
        <v>0</v>
      </c>
      <c r="S204" s="509">
        <f>'September Budget'!P114</f>
        <v>0</v>
      </c>
      <c r="T204" s="1862" t="e">
        <f>'September Budget'!Q114</f>
        <v>#DIV/0!</v>
      </c>
    </row>
    <row r="205" spans="2:20">
      <c r="B205" s="461" t="s">
        <v>433</v>
      </c>
      <c r="C205" s="512">
        <f>SUM(C202:C204)</f>
        <v>0</v>
      </c>
      <c r="D205" s="512">
        <f>SUM(D202:D204)</f>
        <v>0</v>
      </c>
      <c r="E205" s="546" t="e">
        <f t="shared" si="30"/>
        <v>#DIV/0!</v>
      </c>
      <c r="F205" s="483" t="e">
        <f t="shared" si="31"/>
        <v>#DIV/0!</v>
      </c>
      <c r="G205" s="484"/>
      <c r="H205" s="512">
        <f>SUM(H202:H204)</f>
        <v>0</v>
      </c>
      <c r="I205" s="485" t="e">
        <f t="shared" si="32"/>
        <v>#DIV/0!</v>
      </c>
      <c r="J205" s="512">
        <f>SUM(J202:J204)</f>
        <v>0</v>
      </c>
      <c r="K205" s="485" t="e">
        <f t="shared" si="33"/>
        <v>#DIV/0!</v>
      </c>
      <c r="L205" s="483" t="e">
        <f t="shared" si="34"/>
        <v>#DIV/0!</v>
      </c>
      <c r="M205" s="484"/>
      <c r="N205" s="512">
        <f>SUM(N202:N204)</f>
        <v>0</v>
      </c>
      <c r="O205" s="508">
        <f>SUM(O202:O204)</f>
        <v>0</v>
      </c>
      <c r="P205" s="483" t="e">
        <f>O205/D205</f>
        <v>#DIV/0!</v>
      </c>
      <c r="Q205" s="484"/>
      <c r="R205" s="512">
        <f>SUM(R202:R204)</f>
        <v>0</v>
      </c>
      <c r="S205" s="508">
        <f>SUM(S202:S204)</f>
        <v>0</v>
      </c>
      <c r="T205" s="483" t="e">
        <f>S205/D205</f>
        <v>#DIV/0!</v>
      </c>
    </row>
    <row r="206" spans="2:20">
      <c r="B206" s="462" t="s">
        <v>434</v>
      </c>
      <c r="C206" s="515">
        <v>0</v>
      </c>
      <c r="D206" s="509">
        <f>'October Budget'!P$7</f>
        <v>0</v>
      </c>
      <c r="E206" s="546" t="e">
        <f t="shared" si="30"/>
        <v>#DIV/0!</v>
      </c>
      <c r="F206" s="480" t="e">
        <f t="shared" si="31"/>
        <v>#DIV/0!</v>
      </c>
      <c r="G206" s="481"/>
      <c r="H206" s="515">
        <v>0</v>
      </c>
      <c r="I206" s="482" t="e">
        <f t="shared" si="32"/>
        <v>#DIV/0!</v>
      </c>
      <c r="J206" s="509">
        <f>'October Budget'!P117</f>
        <v>0</v>
      </c>
      <c r="K206" s="482" t="e">
        <f t="shared" si="33"/>
        <v>#DIV/0!</v>
      </c>
      <c r="L206" s="480" t="e">
        <f t="shared" si="34"/>
        <v>#DIV/0!</v>
      </c>
      <c r="M206" s="481"/>
      <c r="N206" s="515">
        <v>0</v>
      </c>
      <c r="O206" s="509">
        <f>'October Budget'!P24</f>
        <v>0</v>
      </c>
      <c r="P206" s="479" t="e">
        <f>'October Budget'!Q24</f>
        <v>#DIV/0!</v>
      </c>
      <c r="Q206" s="481"/>
      <c r="R206" s="976">
        <v>0</v>
      </c>
      <c r="S206" s="509">
        <f>'October Budget'!P114</f>
        <v>0</v>
      </c>
      <c r="T206" s="1862" t="e">
        <f>'October Budget'!Q114</f>
        <v>#DIV/0!</v>
      </c>
    </row>
    <row r="207" spans="2:20">
      <c r="B207" s="462" t="s">
        <v>435</v>
      </c>
      <c r="C207" s="515">
        <v>0</v>
      </c>
      <c r="D207" s="509">
        <f>'November Budget'!P$7</f>
        <v>0</v>
      </c>
      <c r="E207" s="546" t="e">
        <f t="shared" si="30"/>
        <v>#DIV/0!</v>
      </c>
      <c r="F207" s="480" t="e">
        <f t="shared" si="31"/>
        <v>#DIV/0!</v>
      </c>
      <c r="G207" s="481"/>
      <c r="H207" s="515">
        <v>0</v>
      </c>
      <c r="I207" s="482" t="e">
        <f t="shared" si="32"/>
        <v>#DIV/0!</v>
      </c>
      <c r="J207" s="509">
        <f>'November Budget'!P117</f>
        <v>0</v>
      </c>
      <c r="K207" s="482" t="e">
        <f t="shared" si="33"/>
        <v>#DIV/0!</v>
      </c>
      <c r="L207" s="480" t="e">
        <f t="shared" si="34"/>
        <v>#DIV/0!</v>
      </c>
      <c r="M207" s="481"/>
      <c r="N207" s="515">
        <v>0</v>
      </c>
      <c r="O207" s="509">
        <f>'November Budget'!P24</f>
        <v>0</v>
      </c>
      <c r="P207" s="479" t="e">
        <f>'November Budget'!Q24</f>
        <v>#DIV/0!</v>
      </c>
      <c r="Q207" s="481"/>
      <c r="R207" s="976">
        <v>0</v>
      </c>
      <c r="S207" s="509">
        <f>'November Budget'!P114</f>
        <v>0</v>
      </c>
      <c r="T207" s="1862" t="e">
        <f>'November Budget'!Q114</f>
        <v>#DIV/0!</v>
      </c>
    </row>
    <row r="208" spans="2:20">
      <c r="B208" s="462" t="s">
        <v>436</v>
      </c>
      <c r="C208" s="515">
        <v>0</v>
      </c>
      <c r="D208" s="509">
        <f>'December Budget'!P$7</f>
        <v>0</v>
      </c>
      <c r="E208" s="546" t="e">
        <f t="shared" si="30"/>
        <v>#DIV/0!</v>
      </c>
      <c r="F208" s="480" t="e">
        <f t="shared" si="31"/>
        <v>#DIV/0!</v>
      </c>
      <c r="G208" s="481"/>
      <c r="H208" s="515">
        <v>0</v>
      </c>
      <c r="I208" s="482" t="e">
        <f t="shared" si="32"/>
        <v>#DIV/0!</v>
      </c>
      <c r="J208" s="509">
        <f>'December Budget'!P117</f>
        <v>0</v>
      </c>
      <c r="K208" s="482" t="e">
        <f t="shared" si="33"/>
        <v>#DIV/0!</v>
      </c>
      <c r="L208" s="480" t="e">
        <f t="shared" si="34"/>
        <v>#DIV/0!</v>
      </c>
      <c r="M208" s="481"/>
      <c r="N208" s="515">
        <v>0</v>
      </c>
      <c r="O208" s="509">
        <f>'December Budget'!P24</f>
        <v>0</v>
      </c>
      <c r="P208" s="479" t="e">
        <f>'December Budget'!Q24</f>
        <v>#DIV/0!</v>
      </c>
      <c r="Q208" s="481"/>
      <c r="R208" s="976">
        <v>0</v>
      </c>
      <c r="S208" s="509">
        <f>'December Budget'!P114</f>
        <v>0</v>
      </c>
      <c r="T208" s="480" t="e">
        <f>'December Budget'!Q114</f>
        <v>#DIV/0!</v>
      </c>
    </row>
    <row r="209" spans="2:20">
      <c r="B209" s="461" t="s">
        <v>437</v>
      </c>
      <c r="C209" s="512">
        <f>SUM(C206:C208)</f>
        <v>0</v>
      </c>
      <c r="D209" s="512">
        <f>SUM(D206:D208)</f>
        <v>0</v>
      </c>
      <c r="E209" s="546" t="e">
        <f t="shared" si="30"/>
        <v>#DIV/0!</v>
      </c>
      <c r="F209" s="483" t="e">
        <f t="shared" si="31"/>
        <v>#DIV/0!</v>
      </c>
      <c r="G209" s="484"/>
      <c r="H209" s="512">
        <f>SUM(H206:H208)</f>
        <v>0</v>
      </c>
      <c r="I209" s="485" t="e">
        <f t="shared" si="32"/>
        <v>#DIV/0!</v>
      </c>
      <c r="J209" s="512">
        <f>SUM(J206:J208)</f>
        <v>0</v>
      </c>
      <c r="K209" s="485" t="e">
        <f t="shared" si="33"/>
        <v>#DIV/0!</v>
      </c>
      <c r="L209" s="483" t="e">
        <f t="shared" si="34"/>
        <v>#DIV/0!</v>
      </c>
      <c r="M209" s="484"/>
      <c r="N209" s="512">
        <f>SUM(N206:N208)</f>
        <v>0</v>
      </c>
      <c r="O209" s="508">
        <f>SUM(O206:O208)</f>
        <v>0</v>
      </c>
      <c r="P209" s="483" t="e">
        <f>O209/D209</f>
        <v>#DIV/0!</v>
      </c>
      <c r="Q209" s="484"/>
      <c r="R209" s="512">
        <f>SUM(R206:R208)</f>
        <v>0</v>
      </c>
      <c r="S209" s="508">
        <f>SUM(S206:S208)</f>
        <v>0</v>
      </c>
      <c r="T209" s="483" t="e">
        <f>S209/D209</f>
        <v>#DIV/0!</v>
      </c>
    </row>
    <row r="210" spans="2:20">
      <c r="C210" s="409"/>
      <c r="D210" s="411"/>
      <c r="E210" s="411"/>
      <c r="F210" s="486"/>
      <c r="G210" s="487"/>
      <c r="H210" s="488"/>
      <c r="I210" s="489"/>
      <c r="J210" s="411"/>
      <c r="K210" s="489"/>
      <c r="L210" s="486"/>
      <c r="M210" s="487"/>
      <c r="N210" s="488"/>
      <c r="O210" s="510"/>
      <c r="P210" s="480"/>
      <c r="Q210" s="487"/>
      <c r="R210" s="488"/>
      <c r="S210" s="510"/>
      <c r="T210" s="480"/>
    </row>
    <row r="211" spans="2:20" ht="13.5" thickBot="1">
      <c r="B211" s="490" t="s">
        <v>194</v>
      </c>
      <c r="C211" s="511">
        <f>SUM(C209,C205,C201,C197)</f>
        <v>0</v>
      </c>
      <c r="D211" s="513">
        <f>SUM(D197,D201,D205,D209)</f>
        <v>0</v>
      </c>
      <c r="E211" s="547" t="e">
        <f>+(D211/C211)</f>
        <v>#DIV/0!</v>
      </c>
      <c r="F211" s="491" t="e">
        <f>D211/C211</f>
        <v>#DIV/0!</v>
      </c>
      <c r="G211" s="484"/>
      <c r="H211" s="492">
        <f>SUM(H197,H201,H205,H209)</f>
        <v>0</v>
      </c>
      <c r="I211" s="493" t="e">
        <f>H211/C211</f>
        <v>#DIV/0!</v>
      </c>
      <c r="J211" s="513">
        <f>SUM(J197,J201,J205,J209)</f>
        <v>0</v>
      </c>
      <c r="K211" s="493" t="e">
        <f>J211/D211</f>
        <v>#DIV/0!</v>
      </c>
      <c r="L211" s="491" t="e">
        <f>J211/H211</f>
        <v>#DIV/0!</v>
      </c>
      <c r="M211" s="484"/>
      <c r="N211" s="492">
        <f>SUM(N197,N201,N205,N209)</f>
        <v>0</v>
      </c>
      <c r="O211" s="511">
        <f>SUM(O197,O201,O205,O209)</f>
        <v>0</v>
      </c>
      <c r="P211" s="491" t="e">
        <f>O211/D211</f>
        <v>#DIV/0!</v>
      </c>
      <c r="Q211" s="484"/>
      <c r="R211" s="492">
        <f>SUM(R197,R201,R205,R209)</f>
        <v>0</v>
      </c>
      <c r="S211" s="511">
        <f>SUM(S197,S201,S205,S209)</f>
        <v>0</v>
      </c>
      <c r="T211" s="491" t="e">
        <f>S211/D211</f>
        <v>#DIV/0!</v>
      </c>
    </row>
    <row r="212" spans="2:20" ht="13.5" thickBot="1">
      <c r="B212" s="462"/>
      <c r="C212" s="462"/>
      <c r="D212" s="462"/>
      <c r="E212" s="462"/>
      <c r="F212" s="462"/>
      <c r="G212" s="462"/>
      <c r="H212" s="462"/>
      <c r="I212" s="462"/>
      <c r="J212" s="462"/>
      <c r="K212" s="462"/>
      <c r="L212" s="462"/>
      <c r="M212" s="462"/>
      <c r="N212" s="462"/>
      <c r="O212" s="462"/>
      <c r="P212" s="462"/>
      <c r="Q212" s="462"/>
    </row>
    <row r="213" spans="2:20" ht="13.5" thickBot="1">
      <c r="B213" s="1984" t="s">
        <v>438</v>
      </c>
      <c r="C213" s="1985"/>
      <c r="D213" s="494">
        <f>H190</f>
        <v>0</v>
      </c>
      <c r="E213" s="463"/>
      <c r="O213" s="495"/>
      <c r="P213" s="191"/>
    </row>
    <row r="214" spans="2:20" ht="13.5" thickBot="1"/>
    <row r="215" spans="2:20">
      <c r="C215" s="464" t="s">
        <v>408</v>
      </c>
      <c r="D215" s="465" t="s">
        <v>409</v>
      </c>
      <c r="E215" s="465" t="s">
        <v>412</v>
      </c>
      <c r="F215" s="465" t="s">
        <v>410</v>
      </c>
      <c r="G215" s="466"/>
      <c r="H215" s="465" t="s">
        <v>411</v>
      </c>
      <c r="I215" s="465" t="s">
        <v>411</v>
      </c>
      <c r="J215" s="465" t="s">
        <v>409</v>
      </c>
      <c r="K215" s="465" t="s">
        <v>412</v>
      </c>
      <c r="L215" s="467" t="s">
        <v>413</v>
      </c>
      <c r="M215" s="466"/>
      <c r="N215" s="465" t="s">
        <v>411</v>
      </c>
      <c r="O215" s="468" t="s">
        <v>414</v>
      </c>
      <c r="P215" s="469" t="s">
        <v>414</v>
      </c>
      <c r="Q215" s="466"/>
      <c r="R215" s="468" t="s">
        <v>414</v>
      </c>
      <c r="S215" s="468" t="s">
        <v>414</v>
      </c>
      <c r="T215" s="469" t="s">
        <v>414</v>
      </c>
    </row>
    <row r="216" spans="2:20" ht="13.5" thickBot="1">
      <c r="C216" s="496" t="s">
        <v>415</v>
      </c>
      <c r="D216" s="497" t="s">
        <v>416</v>
      </c>
      <c r="E216" s="471" t="s">
        <v>473</v>
      </c>
      <c r="F216" s="497" t="s">
        <v>417</v>
      </c>
      <c r="G216" s="498"/>
      <c r="H216" s="497" t="s">
        <v>144</v>
      </c>
      <c r="I216" s="497" t="s">
        <v>170</v>
      </c>
      <c r="J216" s="497" t="s">
        <v>439</v>
      </c>
      <c r="K216" s="497" t="s">
        <v>440</v>
      </c>
      <c r="L216" s="499" t="s">
        <v>441</v>
      </c>
      <c r="M216" s="498"/>
      <c r="N216" s="497" t="s">
        <v>442</v>
      </c>
      <c r="O216" s="500" t="s">
        <v>423</v>
      </c>
      <c r="P216" s="501" t="s">
        <v>424</v>
      </c>
      <c r="Q216" s="498"/>
      <c r="R216" s="500" t="s">
        <v>425</v>
      </c>
      <c r="S216" s="500" t="s">
        <v>425</v>
      </c>
      <c r="T216" s="501" t="s">
        <v>426</v>
      </c>
    </row>
    <row r="217" spans="2:20" ht="13.5" thickBot="1">
      <c r="C217" s="7"/>
      <c r="D217" s="8"/>
      <c r="E217" s="8"/>
      <c r="F217" s="8"/>
      <c r="G217" s="8"/>
      <c r="H217" s="8"/>
      <c r="I217" s="8"/>
      <c r="J217" s="8"/>
      <c r="K217" s="8"/>
      <c r="L217" s="8"/>
      <c r="M217" s="8"/>
      <c r="N217" s="8"/>
      <c r="O217" s="8"/>
      <c r="P217" s="8"/>
      <c r="Q217" s="8"/>
      <c r="R217" s="8"/>
      <c r="S217" s="8"/>
      <c r="T217" s="9"/>
    </row>
    <row r="218" spans="2:20" ht="13.5" thickBot="1">
      <c r="C218" s="502">
        <f>SUM(C194,C195,C196,C198,C199,C200,C202,C203,C204,C206,C207,C208)</f>
        <v>0</v>
      </c>
      <c r="D218" s="502">
        <f>SUM(D194,D195,D196,D198,D199,D200,D202,D203,D204,D206,D207,D208)</f>
        <v>0</v>
      </c>
      <c r="E218" s="545"/>
      <c r="F218" s="503" t="e">
        <f>D218/C218</f>
        <v>#DIV/0!</v>
      </c>
      <c r="G218" s="504"/>
      <c r="H218" s="505">
        <f>SUM(H194,H195,H196,H198,H199,H200,H202,H203,H204,H206,H207,H208)</f>
        <v>0</v>
      </c>
      <c r="I218" s="503" t="e">
        <f>H218/C218</f>
        <v>#DIV/0!</v>
      </c>
      <c r="J218" s="502">
        <f>SUM(J194,J195,J196,J198,J199,J200,J202,J203,J204,J206,J207,J208)</f>
        <v>0</v>
      </c>
      <c r="K218" s="503" t="e">
        <f>J218/D218</f>
        <v>#DIV/0!</v>
      </c>
      <c r="L218" s="503" t="e">
        <f>J218/H218</f>
        <v>#DIV/0!</v>
      </c>
      <c r="M218" s="504"/>
      <c r="N218" s="505">
        <f>SUM(N194,N195,N196,N198,N199,N200,N202,N203,N204,N206,N207,N208)</f>
        <v>0</v>
      </c>
      <c r="O218" s="502">
        <f>SUM(O194,O195,O196,O198,O199,O200,O202,O203,O204,O206,O207,O208)</f>
        <v>0</v>
      </c>
      <c r="P218" s="503" t="e">
        <f>O218/D218</f>
        <v>#DIV/0!</v>
      </c>
      <c r="Q218" s="506"/>
      <c r="R218" s="502">
        <f>SUM(R194,R195,R196,R198,R199,R200,R202,R203,R204,R206,R207,R208)</f>
        <v>0</v>
      </c>
      <c r="S218" s="502">
        <f>SUM(S194,S195,S196,S198,S199,S200,S202,S203,S204,S206,S207,S208)</f>
        <v>0</v>
      </c>
      <c r="T218" s="507" t="e">
        <f>S218/D218</f>
        <v>#DIV/0!</v>
      </c>
    </row>
    <row r="221" spans="2:20">
      <c r="B221" s="461" t="s">
        <v>405</v>
      </c>
      <c r="C221" s="462"/>
      <c r="D221" s="462"/>
      <c r="E221" s="462"/>
      <c r="F221" s="461" t="s">
        <v>406</v>
      </c>
      <c r="G221" s="461"/>
      <c r="H221" s="463"/>
      <c r="I221" s="462"/>
      <c r="J221" s="462"/>
      <c r="K221" s="462"/>
      <c r="L221" s="462"/>
      <c r="M221" s="462"/>
      <c r="N221" s="462"/>
      <c r="O221" s="462"/>
      <c r="P221" s="462"/>
      <c r="Q221" s="462"/>
      <c r="R221" s="462"/>
    </row>
    <row r="222" spans="2:20" ht="13.5" thickBot="1">
      <c r="B222" s="461" t="s">
        <v>407</v>
      </c>
      <c r="C222" s="462"/>
      <c r="D222" s="462"/>
      <c r="E222" s="462"/>
      <c r="F222" s="462"/>
      <c r="G222" s="462"/>
      <c r="H222" s="462"/>
      <c r="I222" s="462"/>
      <c r="J222" s="462"/>
      <c r="K222" s="462"/>
      <c r="L222" s="462"/>
      <c r="M222" s="462"/>
      <c r="N222" s="462"/>
      <c r="O222" s="462"/>
      <c r="P222" s="462"/>
      <c r="Q222" s="462"/>
      <c r="R222" s="462"/>
    </row>
    <row r="223" spans="2:20">
      <c r="B223" s="462"/>
      <c r="C223" s="1890" t="s">
        <v>234</v>
      </c>
      <c r="D223" s="465" t="s">
        <v>409</v>
      </c>
      <c r="E223" s="465" t="s">
        <v>412</v>
      </c>
      <c r="F223" s="465" t="s">
        <v>410</v>
      </c>
      <c r="G223" s="466"/>
      <c r="H223" s="465" t="s">
        <v>234</v>
      </c>
      <c r="I223" s="465" t="s">
        <v>411</v>
      </c>
      <c r="J223" s="465" t="s">
        <v>409</v>
      </c>
      <c r="K223" s="465" t="s">
        <v>412</v>
      </c>
      <c r="L223" s="467" t="s">
        <v>413</v>
      </c>
      <c r="M223" s="466"/>
      <c r="N223" s="465" t="s">
        <v>234</v>
      </c>
      <c r="O223" s="468" t="s">
        <v>414</v>
      </c>
      <c r="P223" s="469" t="s">
        <v>414</v>
      </c>
      <c r="Q223" s="466"/>
      <c r="R223" s="468" t="s">
        <v>234</v>
      </c>
      <c r="S223" s="468" t="s">
        <v>414</v>
      </c>
      <c r="T223" s="469" t="s">
        <v>414</v>
      </c>
    </row>
    <row r="224" spans="2:20" ht="13.5" thickBot="1">
      <c r="B224" s="462"/>
      <c r="C224" s="1891" t="s">
        <v>472</v>
      </c>
      <c r="D224" s="471" t="s">
        <v>416</v>
      </c>
      <c r="E224" s="471" t="s">
        <v>473</v>
      </c>
      <c r="F224" s="471" t="s">
        <v>417</v>
      </c>
      <c r="G224" s="472"/>
      <c r="H224" s="471" t="s">
        <v>418</v>
      </c>
      <c r="I224" s="471" t="s">
        <v>419</v>
      </c>
      <c r="J224" s="471" t="s">
        <v>420</v>
      </c>
      <c r="K224" s="471" t="s">
        <v>421</v>
      </c>
      <c r="L224" s="473" t="s">
        <v>422</v>
      </c>
      <c r="M224" s="472"/>
      <c r="N224" s="471" t="s">
        <v>442</v>
      </c>
      <c r="O224" s="474" t="s">
        <v>423</v>
      </c>
      <c r="P224" s="475" t="s">
        <v>424</v>
      </c>
      <c r="Q224" s="472"/>
      <c r="R224" s="474" t="s">
        <v>425</v>
      </c>
      <c r="S224" s="474" t="s">
        <v>425</v>
      </c>
      <c r="T224" s="475" t="s">
        <v>426</v>
      </c>
    </row>
    <row r="225" spans="2:20">
      <c r="B225" s="462" t="s">
        <v>427</v>
      </c>
      <c r="C225" s="514">
        <v>0</v>
      </c>
      <c r="D225" s="509">
        <f>'January Budget'!R$7</f>
        <v>0</v>
      </c>
      <c r="E225" s="546" t="e">
        <f t="shared" ref="E225:E240" si="35">+(D225/C225)</f>
        <v>#DIV/0!</v>
      </c>
      <c r="F225" s="476" t="e">
        <f t="shared" ref="F225:F240" si="36">D225/C225</f>
        <v>#DIV/0!</v>
      </c>
      <c r="G225" s="477"/>
      <c r="H225" s="514">
        <v>0</v>
      </c>
      <c r="I225" s="478" t="e">
        <f t="shared" ref="I225:I240" si="37">H225/C225</f>
        <v>#DIV/0!</v>
      </c>
      <c r="J225" s="509">
        <f>'January Budget'!R117</f>
        <v>0</v>
      </c>
      <c r="K225" s="478" t="e">
        <f t="shared" ref="K225:K240" si="38">J225/D225</f>
        <v>#DIV/0!</v>
      </c>
      <c r="L225" s="476" t="e">
        <f t="shared" ref="L225:L240" si="39">J225/H225</f>
        <v>#DIV/0!</v>
      </c>
      <c r="M225" s="477"/>
      <c r="N225" s="514">
        <v>0</v>
      </c>
      <c r="O225" s="509">
        <f>'January Budget'!R24</f>
        <v>0</v>
      </c>
      <c r="P225" s="479" t="e">
        <f>'January Budget'!S24</f>
        <v>#DIV/0!</v>
      </c>
      <c r="Q225" s="477"/>
      <c r="R225" s="975">
        <v>0</v>
      </c>
      <c r="S225" s="509">
        <f>'January Budget'!R114</f>
        <v>0</v>
      </c>
      <c r="T225" s="1861" t="e">
        <f>'January Budget'!S114</f>
        <v>#DIV/0!</v>
      </c>
    </row>
    <row r="226" spans="2:20">
      <c r="B226" s="462" t="s">
        <v>428</v>
      </c>
      <c r="C226" s="515">
        <v>0</v>
      </c>
      <c r="D226" s="509">
        <f>'February Budget'!R$7</f>
        <v>0</v>
      </c>
      <c r="E226" s="546" t="e">
        <f t="shared" si="35"/>
        <v>#DIV/0!</v>
      </c>
      <c r="F226" s="480" t="e">
        <f t="shared" si="36"/>
        <v>#DIV/0!</v>
      </c>
      <c r="G226" s="481"/>
      <c r="H226" s="515">
        <v>0</v>
      </c>
      <c r="I226" s="482" t="e">
        <f t="shared" si="37"/>
        <v>#DIV/0!</v>
      </c>
      <c r="J226" s="509">
        <f>'February Budget'!R117</f>
        <v>0</v>
      </c>
      <c r="K226" s="482" t="e">
        <f t="shared" si="38"/>
        <v>#DIV/0!</v>
      </c>
      <c r="L226" s="480" t="e">
        <f t="shared" si="39"/>
        <v>#DIV/0!</v>
      </c>
      <c r="M226" s="481"/>
      <c r="N226" s="515">
        <v>0</v>
      </c>
      <c r="O226" s="509">
        <f>'February Budget'!R24</f>
        <v>0</v>
      </c>
      <c r="P226" s="479" t="e">
        <f>'February Budget'!S24</f>
        <v>#DIV/0!</v>
      </c>
      <c r="Q226" s="481"/>
      <c r="R226" s="976">
        <v>0</v>
      </c>
      <c r="S226" s="509">
        <f>'February Budget'!R114</f>
        <v>0</v>
      </c>
      <c r="T226" s="1861" t="e">
        <f>'February Budget'!S114</f>
        <v>#DIV/0!</v>
      </c>
    </row>
    <row r="227" spans="2:20">
      <c r="B227" s="462" t="s">
        <v>401</v>
      </c>
      <c r="C227" s="515">
        <v>0</v>
      </c>
      <c r="D227" s="509">
        <f>'March Budget'!R$7</f>
        <v>0</v>
      </c>
      <c r="E227" s="546" t="e">
        <f t="shared" si="35"/>
        <v>#DIV/0!</v>
      </c>
      <c r="F227" s="480" t="e">
        <f t="shared" si="36"/>
        <v>#DIV/0!</v>
      </c>
      <c r="G227" s="481"/>
      <c r="H227" s="515">
        <v>0</v>
      </c>
      <c r="I227" s="482" t="e">
        <f t="shared" si="37"/>
        <v>#DIV/0!</v>
      </c>
      <c r="J227" s="509">
        <f>'March Budget'!R117</f>
        <v>0</v>
      </c>
      <c r="K227" s="482" t="e">
        <f t="shared" si="38"/>
        <v>#DIV/0!</v>
      </c>
      <c r="L227" s="480" t="e">
        <f t="shared" si="39"/>
        <v>#DIV/0!</v>
      </c>
      <c r="M227" s="481"/>
      <c r="N227" s="515">
        <v>0</v>
      </c>
      <c r="O227" s="509">
        <f>'March Budget'!R24</f>
        <v>0</v>
      </c>
      <c r="P227" s="479" t="e">
        <f>'March Budget'!S24</f>
        <v>#DIV/0!</v>
      </c>
      <c r="Q227" s="481"/>
      <c r="R227" s="976">
        <v>0</v>
      </c>
      <c r="S227" s="509">
        <f>'March Budget'!R114</f>
        <v>0</v>
      </c>
      <c r="T227" s="1862" t="e">
        <f>'March Budget'!S114</f>
        <v>#DIV/0!</v>
      </c>
    </row>
    <row r="228" spans="2:20">
      <c r="B228" s="461" t="s">
        <v>429</v>
      </c>
      <c r="C228" s="512">
        <f>SUM(C225:C227)</f>
        <v>0</v>
      </c>
      <c r="D228" s="512">
        <f>SUM(D225:D227)</f>
        <v>0</v>
      </c>
      <c r="E228" s="546" t="e">
        <f t="shared" si="35"/>
        <v>#DIV/0!</v>
      </c>
      <c r="F228" s="483" t="e">
        <f t="shared" si="36"/>
        <v>#DIV/0!</v>
      </c>
      <c r="G228" s="484"/>
      <c r="H228" s="512">
        <f>SUM(H225:H227)</f>
        <v>0</v>
      </c>
      <c r="I228" s="485" t="e">
        <f t="shared" si="37"/>
        <v>#DIV/0!</v>
      </c>
      <c r="J228" s="512">
        <f>SUM(J225:J227)</f>
        <v>0</v>
      </c>
      <c r="K228" s="485" t="e">
        <f t="shared" si="38"/>
        <v>#DIV/0!</v>
      </c>
      <c r="L228" s="483" t="e">
        <f t="shared" si="39"/>
        <v>#DIV/0!</v>
      </c>
      <c r="M228" s="484"/>
      <c r="N228" s="512">
        <f>SUM(N225:N227)</f>
        <v>0</v>
      </c>
      <c r="O228" s="508">
        <f>SUM(O225:O227)</f>
        <v>0</v>
      </c>
      <c r="P228" s="483" t="e">
        <f>O228/D228</f>
        <v>#DIV/0!</v>
      </c>
      <c r="Q228" s="484"/>
      <c r="R228" s="512">
        <f>SUM(R225:R227)</f>
        <v>0</v>
      </c>
      <c r="S228" s="508">
        <f>SUM(S225:S227)</f>
        <v>0</v>
      </c>
      <c r="T228" s="483" t="e">
        <f>S228/D228</f>
        <v>#DIV/0!</v>
      </c>
    </row>
    <row r="229" spans="2:20">
      <c r="B229" s="462" t="s">
        <v>402</v>
      </c>
      <c r="C229" s="515">
        <v>0</v>
      </c>
      <c r="D229" s="509">
        <f>'April Budget'!R$7</f>
        <v>0</v>
      </c>
      <c r="E229" s="546" t="e">
        <f t="shared" si="35"/>
        <v>#DIV/0!</v>
      </c>
      <c r="F229" s="480" t="e">
        <f t="shared" si="36"/>
        <v>#DIV/0!</v>
      </c>
      <c r="G229" s="481"/>
      <c r="H229" s="515">
        <v>0</v>
      </c>
      <c r="I229" s="482" t="e">
        <f t="shared" si="37"/>
        <v>#DIV/0!</v>
      </c>
      <c r="J229" s="509">
        <f>'April Budget'!R117</f>
        <v>0</v>
      </c>
      <c r="K229" s="482" t="e">
        <f t="shared" si="38"/>
        <v>#DIV/0!</v>
      </c>
      <c r="L229" s="480" t="e">
        <f t="shared" si="39"/>
        <v>#DIV/0!</v>
      </c>
      <c r="M229" s="481"/>
      <c r="N229" s="515">
        <v>0</v>
      </c>
      <c r="O229" s="509">
        <f>'April Budget'!R24</f>
        <v>0</v>
      </c>
      <c r="P229" s="479" t="e">
        <f>'April Budget'!S24</f>
        <v>#DIV/0!</v>
      </c>
      <c r="Q229" s="481"/>
      <c r="R229" s="976">
        <v>0</v>
      </c>
      <c r="S229" s="509">
        <f>'April Budget'!R114</f>
        <v>0</v>
      </c>
      <c r="T229" s="1862" t="e">
        <f>'April Budget'!S114</f>
        <v>#DIV/0!</v>
      </c>
    </row>
    <row r="230" spans="2:20">
      <c r="B230" s="462" t="s">
        <v>186</v>
      </c>
      <c r="C230" s="515">
        <v>0</v>
      </c>
      <c r="D230" s="509">
        <f>'May Budget'!R$7</f>
        <v>0</v>
      </c>
      <c r="E230" s="546" t="e">
        <f t="shared" si="35"/>
        <v>#DIV/0!</v>
      </c>
      <c r="F230" s="480" t="e">
        <f t="shared" si="36"/>
        <v>#DIV/0!</v>
      </c>
      <c r="G230" s="481"/>
      <c r="H230" s="515">
        <v>0</v>
      </c>
      <c r="I230" s="482" t="e">
        <f t="shared" si="37"/>
        <v>#DIV/0!</v>
      </c>
      <c r="J230" s="509">
        <f>'May Budget'!R117</f>
        <v>0</v>
      </c>
      <c r="K230" s="482" t="e">
        <f t="shared" si="38"/>
        <v>#DIV/0!</v>
      </c>
      <c r="L230" s="480" t="e">
        <f t="shared" si="39"/>
        <v>#DIV/0!</v>
      </c>
      <c r="M230" s="481"/>
      <c r="N230" s="515">
        <v>0</v>
      </c>
      <c r="O230" s="509">
        <f>'May Budget'!R24</f>
        <v>0</v>
      </c>
      <c r="P230" s="479" t="e">
        <f>'May Budget'!S24</f>
        <v>#DIV/0!</v>
      </c>
      <c r="Q230" s="481"/>
      <c r="R230" s="976">
        <v>0</v>
      </c>
      <c r="S230" s="509">
        <f>'May Budget'!R114</f>
        <v>0</v>
      </c>
      <c r="T230" s="1862" t="e">
        <f>'May Budget'!S114</f>
        <v>#DIV/0!</v>
      </c>
    </row>
    <row r="231" spans="2:20">
      <c r="B231" s="462" t="s">
        <v>403</v>
      </c>
      <c r="C231" s="515">
        <v>0</v>
      </c>
      <c r="D231" s="509">
        <f>'June Budget'!R$7</f>
        <v>0</v>
      </c>
      <c r="E231" s="546" t="e">
        <f t="shared" si="35"/>
        <v>#DIV/0!</v>
      </c>
      <c r="F231" s="480" t="e">
        <f t="shared" si="36"/>
        <v>#DIV/0!</v>
      </c>
      <c r="G231" s="481"/>
      <c r="H231" s="515">
        <v>0</v>
      </c>
      <c r="I231" s="482" t="e">
        <f t="shared" si="37"/>
        <v>#DIV/0!</v>
      </c>
      <c r="J231" s="509">
        <f>'June Budget'!R117</f>
        <v>0</v>
      </c>
      <c r="K231" s="482" t="e">
        <f t="shared" si="38"/>
        <v>#DIV/0!</v>
      </c>
      <c r="L231" s="480" t="e">
        <f t="shared" si="39"/>
        <v>#DIV/0!</v>
      </c>
      <c r="M231" s="481"/>
      <c r="N231" s="515">
        <v>0</v>
      </c>
      <c r="O231" s="509">
        <f>'June Budget'!R24</f>
        <v>0</v>
      </c>
      <c r="P231" s="479" t="e">
        <f>'June Budget'!S24</f>
        <v>#DIV/0!</v>
      </c>
      <c r="Q231" s="481"/>
      <c r="R231" s="976">
        <v>0</v>
      </c>
      <c r="S231" s="509">
        <f>'June Budget'!R114</f>
        <v>0</v>
      </c>
      <c r="T231" s="1862" t="e">
        <f>'June Budget'!S114</f>
        <v>#DIV/0!</v>
      </c>
    </row>
    <row r="232" spans="2:20">
      <c r="B232" s="461" t="s">
        <v>430</v>
      </c>
      <c r="C232" s="512">
        <f>SUM(C229:C231)</f>
        <v>0</v>
      </c>
      <c r="D232" s="512">
        <f>SUM(D229:D231)</f>
        <v>0</v>
      </c>
      <c r="E232" s="546" t="e">
        <f t="shared" si="35"/>
        <v>#DIV/0!</v>
      </c>
      <c r="F232" s="483" t="e">
        <f t="shared" si="36"/>
        <v>#DIV/0!</v>
      </c>
      <c r="G232" s="484"/>
      <c r="H232" s="512">
        <f>SUM(H229:H231)</f>
        <v>0</v>
      </c>
      <c r="I232" s="485" t="e">
        <f t="shared" si="37"/>
        <v>#DIV/0!</v>
      </c>
      <c r="J232" s="512">
        <f>SUM(J229:J231)</f>
        <v>0</v>
      </c>
      <c r="K232" s="485" t="e">
        <f t="shared" si="38"/>
        <v>#DIV/0!</v>
      </c>
      <c r="L232" s="483" t="e">
        <f t="shared" si="39"/>
        <v>#DIV/0!</v>
      </c>
      <c r="M232" s="484"/>
      <c r="N232" s="512">
        <f>SUM(N229:N231)</f>
        <v>0</v>
      </c>
      <c r="O232" s="508">
        <f>SUM(O229:O231)</f>
        <v>0</v>
      </c>
      <c r="P232" s="483" t="e">
        <f>O232/D232</f>
        <v>#DIV/0!</v>
      </c>
      <c r="Q232" s="484"/>
      <c r="R232" s="512">
        <f>SUM(R229:R231)</f>
        <v>0</v>
      </c>
      <c r="S232" s="508">
        <f>SUM(S229:S231)</f>
        <v>0</v>
      </c>
      <c r="T232" s="483" t="e">
        <f>S232/D232</f>
        <v>#DIV/0!</v>
      </c>
    </row>
    <row r="233" spans="2:20">
      <c r="B233" s="462" t="s">
        <v>404</v>
      </c>
      <c r="C233" s="515">
        <v>0</v>
      </c>
      <c r="D233" s="509">
        <f>'July Budget'!R$7</f>
        <v>0</v>
      </c>
      <c r="E233" s="546" t="e">
        <f t="shared" si="35"/>
        <v>#DIV/0!</v>
      </c>
      <c r="F233" s="480" t="e">
        <f t="shared" si="36"/>
        <v>#DIV/0!</v>
      </c>
      <c r="G233" s="481"/>
      <c r="H233" s="515">
        <v>0</v>
      </c>
      <c r="I233" s="482" t="e">
        <f t="shared" si="37"/>
        <v>#DIV/0!</v>
      </c>
      <c r="J233" s="509">
        <f>'July Budget'!R117</f>
        <v>0</v>
      </c>
      <c r="K233" s="482" t="e">
        <f t="shared" si="38"/>
        <v>#DIV/0!</v>
      </c>
      <c r="L233" s="480" t="e">
        <f t="shared" si="39"/>
        <v>#DIV/0!</v>
      </c>
      <c r="M233" s="481"/>
      <c r="N233" s="515">
        <v>0</v>
      </c>
      <c r="O233" s="509">
        <f>'July Budget'!R24</f>
        <v>0</v>
      </c>
      <c r="P233" s="479" t="e">
        <f>'July Budget'!S24</f>
        <v>#DIV/0!</v>
      </c>
      <c r="Q233" s="481"/>
      <c r="R233" s="976">
        <v>0</v>
      </c>
      <c r="S233" s="509">
        <f>'July Budget'!R114</f>
        <v>0</v>
      </c>
      <c r="T233" s="1862" t="e">
        <f>'July Budget'!S114</f>
        <v>#DIV/0!</v>
      </c>
    </row>
    <row r="234" spans="2:20">
      <c r="B234" s="462" t="s">
        <v>431</v>
      </c>
      <c r="C234" s="515">
        <v>0</v>
      </c>
      <c r="D234" s="509">
        <f>'August Budget'!R$7</f>
        <v>0</v>
      </c>
      <c r="E234" s="546" t="e">
        <f t="shared" si="35"/>
        <v>#DIV/0!</v>
      </c>
      <c r="F234" s="480" t="e">
        <f t="shared" si="36"/>
        <v>#DIV/0!</v>
      </c>
      <c r="G234" s="481"/>
      <c r="H234" s="515">
        <v>0</v>
      </c>
      <c r="I234" s="482" t="e">
        <f t="shared" si="37"/>
        <v>#DIV/0!</v>
      </c>
      <c r="J234" s="509">
        <f>'August Budget'!R117</f>
        <v>0</v>
      </c>
      <c r="K234" s="482" t="e">
        <f t="shared" si="38"/>
        <v>#DIV/0!</v>
      </c>
      <c r="L234" s="480" t="e">
        <f t="shared" si="39"/>
        <v>#DIV/0!</v>
      </c>
      <c r="M234" s="481"/>
      <c r="N234" s="515">
        <v>0</v>
      </c>
      <c r="O234" s="509">
        <f>'August Budget'!R24</f>
        <v>0</v>
      </c>
      <c r="P234" s="479" t="e">
        <f>'August Budget'!S24</f>
        <v>#DIV/0!</v>
      </c>
      <c r="Q234" s="481"/>
      <c r="R234" s="976">
        <v>0</v>
      </c>
      <c r="S234" s="509">
        <f>'August Budget'!R114</f>
        <v>0</v>
      </c>
      <c r="T234" s="1862" t="e">
        <f>'August Budget'!S114</f>
        <v>#DIV/0!</v>
      </c>
    </row>
    <row r="235" spans="2:20">
      <c r="B235" s="462" t="s">
        <v>432</v>
      </c>
      <c r="C235" s="515">
        <v>0</v>
      </c>
      <c r="D235" s="509">
        <f>'September Budget'!R$7</f>
        <v>0</v>
      </c>
      <c r="E235" s="546" t="e">
        <f t="shared" si="35"/>
        <v>#DIV/0!</v>
      </c>
      <c r="F235" s="480" t="e">
        <f t="shared" si="36"/>
        <v>#DIV/0!</v>
      </c>
      <c r="G235" s="481"/>
      <c r="H235" s="515">
        <v>0</v>
      </c>
      <c r="I235" s="482" t="e">
        <f t="shared" si="37"/>
        <v>#DIV/0!</v>
      </c>
      <c r="J235" s="509">
        <f>'September Budget'!R117</f>
        <v>0</v>
      </c>
      <c r="K235" s="482" t="e">
        <f t="shared" si="38"/>
        <v>#DIV/0!</v>
      </c>
      <c r="L235" s="480" t="e">
        <f t="shared" si="39"/>
        <v>#DIV/0!</v>
      </c>
      <c r="M235" s="481"/>
      <c r="N235" s="515">
        <v>0</v>
      </c>
      <c r="O235" s="509">
        <f>'September Budget'!R24</f>
        <v>0</v>
      </c>
      <c r="P235" s="479" t="e">
        <f>'September Budget'!S24</f>
        <v>#DIV/0!</v>
      </c>
      <c r="Q235" s="481"/>
      <c r="R235" s="976">
        <v>0</v>
      </c>
      <c r="S235" s="509">
        <f>'September Budget'!R114</f>
        <v>0</v>
      </c>
      <c r="T235" s="1862" t="e">
        <f>'September Budget'!S114</f>
        <v>#DIV/0!</v>
      </c>
    </row>
    <row r="236" spans="2:20">
      <c r="B236" s="461" t="s">
        <v>433</v>
      </c>
      <c r="C236" s="512">
        <f>SUM(C233:C235)</f>
        <v>0</v>
      </c>
      <c r="D236" s="512">
        <f>SUM(D233:D235)</f>
        <v>0</v>
      </c>
      <c r="E236" s="546" t="e">
        <f t="shared" si="35"/>
        <v>#DIV/0!</v>
      </c>
      <c r="F236" s="483" t="e">
        <f t="shared" si="36"/>
        <v>#DIV/0!</v>
      </c>
      <c r="G236" s="484"/>
      <c r="H236" s="512">
        <f>SUM(H233:H235)</f>
        <v>0</v>
      </c>
      <c r="I236" s="485" t="e">
        <f t="shared" si="37"/>
        <v>#DIV/0!</v>
      </c>
      <c r="J236" s="512">
        <f>SUM(J233:J235)</f>
        <v>0</v>
      </c>
      <c r="K236" s="485" t="e">
        <f t="shared" si="38"/>
        <v>#DIV/0!</v>
      </c>
      <c r="L236" s="483" t="e">
        <f t="shared" si="39"/>
        <v>#DIV/0!</v>
      </c>
      <c r="M236" s="484"/>
      <c r="N236" s="512">
        <f>SUM(N233:N235)</f>
        <v>0</v>
      </c>
      <c r="O236" s="508">
        <f>SUM(O233:O235)</f>
        <v>0</v>
      </c>
      <c r="P236" s="483" t="e">
        <f>O236/D236</f>
        <v>#DIV/0!</v>
      </c>
      <c r="Q236" s="484"/>
      <c r="R236" s="512">
        <f>SUM(R233:R235)</f>
        <v>0</v>
      </c>
      <c r="S236" s="508">
        <f>SUM(S233:S235)</f>
        <v>0</v>
      </c>
      <c r="T236" s="483" t="e">
        <f>S236/D236</f>
        <v>#DIV/0!</v>
      </c>
    </row>
    <row r="237" spans="2:20">
      <c r="B237" s="462" t="s">
        <v>434</v>
      </c>
      <c r="C237" s="515">
        <v>0</v>
      </c>
      <c r="D237" s="509">
        <f>'October Budget'!R$7</f>
        <v>0</v>
      </c>
      <c r="E237" s="546" t="e">
        <f t="shared" si="35"/>
        <v>#DIV/0!</v>
      </c>
      <c r="F237" s="480" t="e">
        <f t="shared" si="36"/>
        <v>#DIV/0!</v>
      </c>
      <c r="G237" s="481"/>
      <c r="H237" s="515">
        <v>0</v>
      </c>
      <c r="I237" s="482" t="e">
        <f t="shared" si="37"/>
        <v>#DIV/0!</v>
      </c>
      <c r="J237" s="509">
        <f>'October Budget'!R117</f>
        <v>0</v>
      </c>
      <c r="K237" s="482" t="e">
        <f t="shared" si="38"/>
        <v>#DIV/0!</v>
      </c>
      <c r="L237" s="480" t="e">
        <f t="shared" si="39"/>
        <v>#DIV/0!</v>
      </c>
      <c r="M237" s="481"/>
      <c r="N237" s="515">
        <v>0</v>
      </c>
      <c r="O237" s="509">
        <f>'October Budget'!R24</f>
        <v>0</v>
      </c>
      <c r="P237" s="479" t="e">
        <f>'October Budget'!S24</f>
        <v>#DIV/0!</v>
      </c>
      <c r="Q237" s="481"/>
      <c r="R237" s="976">
        <v>0</v>
      </c>
      <c r="S237" s="509">
        <f>'October Budget'!R114</f>
        <v>0</v>
      </c>
      <c r="T237" s="1862" t="e">
        <f>'October Budget'!S114</f>
        <v>#DIV/0!</v>
      </c>
    </row>
    <row r="238" spans="2:20">
      <c r="B238" s="462" t="s">
        <v>435</v>
      </c>
      <c r="C238" s="515">
        <v>0</v>
      </c>
      <c r="D238" s="509">
        <f>'November Budget'!R$7</f>
        <v>0</v>
      </c>
      <c r="E238" s="546" t="e">
        <f t="shared" si="35"/>
        <v>#DIV/0!</v>
      </c>
      <c r="F238" s="480" t="e">
        <f t="shared" si="36"/>
        <v>#DIV/0!</v>
      </c>
      <c r="G238" s="481"/>
      <c r="H238" s="515">
        <v>0</v>
      </c>
      <c r="I238" s="482" t="e">
        <f t="shared" si="37"/>
        <v>#DIV/0!</v>
      </c>
      <c r="J238" s="509">
        <f>'November Budget'!R117</f>
        <v>0</v>
      </c>
      <c r="K238" s="482" t="e">
        <f t="shared" si="38"/>
        <v>#DIV/0!</v>
      </c>
      <c r="L238" s="480" t="e">
        <f t="shared" si="39"/>
        <v>#DIV/0!</v>
      </c>
      <c r="M238" s="481"/>
      <c r="N238" s="515">
        <v>0</v>
      </c>
      <c r="O238" s="509">
        <f>'November Budget'!R24</f>
        <v>0</v>
      </c>
      <c r="P238" s="479" t="e">
        <f>'November Budget'!S24</f>
        <v>#DIV/0!</v>
      </c>
      <c r="Q238" s="481"/>
      <c r="R238" s="976">
        <v>0</v>
      </c>
      <c r="S238" s="509">
        <f>'November Budget'!R114</f>
        <v>0</v>
      </c>
      <c r="T238" s="1862" t="e">
        <f>'November Budget'!S114</f>
        <v>#DIV/0!</v>
      </c>
    </row>
    <row r="239" spans="2:20">
      <c r="B239" s="462" t="s">
        <v>436</v>
      </c>
      <c r="C239" s="515">
        <v>0</v>
      </c>
      <c r="D239" s="509">
        <f>'December Budget'!R$7</f>
        <v>0</v>
      </c>
      <c r="E239" s="546" t="e">
        <f t="shared" si="35"/>
        <v>#DIV/0!</v>
      </c>
      <c r="F239" s="480" t="e">
        <f t="shared" si="36"/>
        <v>#DIV/0!</v>
      </c>
      <c r="G239" s="481"/>
      <c r="H239" s="515">
        <v>0</v>
      </c>
      <c r="I239" s="482" t="e">
        <f t="shared" si="37"/>
        <v>#DIV/0!</v>
      </c>
      <c r="J239" s="509">
        <f>'December Budget'!R117</f>
        <v>0</v>
      </c>
      <c r="K239" s="482" t="e">
        <f t="shared" si="38"/>
        <v>#DIV/0!</v>
      </c>
      <c r="L239" s="480" t="e">
        <f t="shared" si="39"/>
        <v>#DIV/0!</v>
      </c>
      <c r="M239" s="481"/>
      <c r="N239" s="515">
        <v>0</v>
      </c>
      <c r="O239" s="509">
        <f>'December Budget'!R24</f>
        <v>0</v>
      </c>
      <c r="P239" s="479" t="e">
        <f>'December Budget'!S24</f>
        <v>#DIV/0!</v>
      </c>
      <c r="Q239" s="481"/>
      <c r="R239" s="976">
        <v>0</v>
      </c>
      <c r="S239" s="509">
        <f>'December Budget'!R114</f>
        <v>0</v>
      </c>
      <c r="T239" s="480" t="e">
        <f>'December Budget'!S114</f>
        <v>#DIV/0!</v>
      </c>
    </row>
    <row r="240" spans="2:20">
      <c r="B240" s="461" t="s">
        <v>437</v>
      </c>
      <c r="C240" s="512">
        <f>SUM(C237:C239)</f>
        <v>0</v>
      </c>
      <c r="D240" s="512">
        <f>SUM(D237:D239)</f>
        <v>0</v>
      </c>
      <c r="E240" s="546" t="e">
        <f t="shared" si="35"/>
        <v>#DIV/0!</v>
      </c>
      <c r="F240" s="483" t="e">
        <f t="shared" si="36"/>
        <v>#DIV/0!</v>
      </c>
      <c r="G240" s="484"/>
      <c r="H240" s="512">
        <f>SUM(H237:H239)</f>
        <v>0</v>
      </c>
      <c r="I240" s="485" t="e">
        <f t="shared" si="37"/>
        <v>#DIV/0!</v>
      </c>
      <c r="J240" s="512">
        <f>SUM(J237:J239)</f>
        <v>0</v>
      </c>
      <c r="K240" s="485" t="e">
        <f t="shared" si="38"/>
        <v>#DIV/0!</v>
      </c>
      <c r="L240" s="483" t="e">
        <f t="shared" si="39"/>
        <v>#DIV/0!</v>
      </c>
      <c r="M240" s="484"/>
      <c r="N240" s="512">
        <f>SUM(N237:N239)</f>
        <v>0</v>
      </c>
      <c r="O240" s="508">
        <f>SUM(O237:O239)</f>
        <v>0</v>
      </c>
      <c r="P240" s="483" t="e">
        <f>O240/D240</f>
        <v>#DIV/0!</v>
      </c>
      <c r="Q240" s="484"/>
      <c r="R240" s="512">
        <f>SUM(R237:R239)</f>
        <v>0</v>
      </c>
      <c r="S240" s="508">
        <f>SUM(S237:S239)</f>
        <v>0</v>
      </c>
      <c r="T240" s="483" t="e">
        <f>S240/D240</f>
        <v>#DIV/0!</v>
      </c>
    </row>
    <row r="241" spans="2:20">
      <c r="C241" s="409"/>
      <c r="D241" s="411"/>
      <c r="E241" s="411"/>
      <c r="F241" s="486"/>
      <c r="G241" s="487"/>
      <c r="H241" s="488"/>
      <c r="I241" s="489"/>
      <c r="J241" s="411"/>
      <c r="K241" s="489"/>
      <c r="L241" s="486"/>
      <c r="M241" s="487"/>
      <c r="N241" s="488"/>
      <c r="O241" s="510"/>
      <c r="P241" s="480"/>
      <c r="Q241" s="487"/>
      <c r="R241" s="488"/>
      <c r="S241" s="510"/>
      <c r="T241" s="480"/>
    </row>
    <row r="242" spans="2:20" ht="13.5" thickBot="1">
      <c r="B242" s="490" t="s">
        <v>194</v>
      </c>
      <c r="C242" s="511">
        <f>SUM(C240,C236,C232,C228)</f>
        <v>0</v>
      </c>
      <c r="D242" s="513">
        <f>SUM(D228,D232,D236,D240)</f>
        <v>0</v>
      </c>
      <c r="E242" s="547" t="e">
        <f>+(D242/C242)</f>
        <v>#DIV/0!</v>
      </c>
      <c r="F242" s="491" t="e">
        <f>D242/C242</f>
        <v>#DIV/0!</v>
      </c>
      <c r="G242" s="484"/>
      <c r="H242" s="492">
        <f>SUM(H228,H232,H236,H240)</f>
        <v>0</v>
      </c>
      <c r="I242" s="493" t="e">
        <f>H242/C242</f>
        <v>#DIV/0!</v>
      </c>
      <c r="J242" s="513">
        <f>SUM(J228,J232,J236,J240)</f>
        <v>0</v>
      </c>
      <c r="K242" s="493" t="e">
        <f>J242/D242</f>
        <v>#DIV/0!</v>
      </c>
      <c r="L242" s="491" t="e">
        <f>J242/H242</f>
        <v>#DIV/0!</v>
      </c>
      <c r="M242" s="484"/>
      <c r="N242" s="492">
        <f>SUM(N228,N232,N236,N240)</f>
        <v>0</v>
      </c>
      <c r="O242" s="511">
        <f>SUM(O228,O232,O236,O240)</f>
        <v>0</v>
      </c>
      <c r="P242" s="491" t="e">
        <f>O242/D242</f>
        <v>#DIV/0!</v>
      </c>
      <c r="Q242" s="484"/>
      <c r="R242" s="492">
        <f>SUM(R228,R232,R236,R240)</f>
        <v>0</v>
      </c>
      <c r="S242" s="511">
        <f>SUM(S228,S232,S236,S240)</f>
        <v>0</v>
      </c>
      <c r="T242" s="491" t="e">
        <f>S242/D242</f>
        <v>#DIV/0!</v>
      </c>
    </row>
    <row r="243" spans="2:20" ht="13.5" thickBot="1">
      <c r="B243" s="462"/>
      <c r="C243" s="462"/>
      <c r="D243" s="462"/>
      <c r="E243" s="462"/>
      <c r="F243" s="462"/>
      <c r="G243" s="462"/>
      <c r="H243" s="462"/>
      <c r="I243" s="462"/>
      <c r="J243" s="462"/>
      <c r="K243" s="462"/>
      <c r="L243" s="462"/>
      <c r="M243" s="462"/>
      <c r="N243" s="462"/>
      <c r="O243" s="462"/>
      <c r="P243" s="462"/>
      <c r="Q243" s="462"/>
    </row>
    <row r="244" spans="2:20" ht="13.5" thickBot="1">
      <c r="B244" s="1984" t="s">
        <v>438</v>
      </c>
      <c r="C244" s="1985"/>
      <c r="D244" s="494">
        <f>H221</f>
        <v>0</v>
      </c>
      <c r="E244" s="463"/>
      <c r="O244" s="495"/>
      <c r="P244" s="191"/>
    </row>
    <row r="245" spans="2:20" ht="13.5" thickBot="1"/>
    <row r="246" spans="2:20">
      <c r="C246" s="464" t="s">
        <v>408</v>
      </c>
      <c r="D246" s="465" t="s">
        <v>409</v>
      </c>
      <c r="E246" s="465" t="s">
        <v>412</v>
      </c>
      <c r="F246" s="465" t="s">
        <v>410</v>
      </c>
      <c r="G246" s="466"/>
      <c r="H246" s="465" t="s">
        <v>411</v>
      </c>
      <c r="I246" s="465" t="s">
        <v>411</v>
      </c>
      <c r="J246" s="465" t="s">
        <v>409</v>
      </c>
      <c r="K246" s="465" t="s">
        <v>412</v>
      </c>
      <c r="L246" s="467" t="s">
        <v>413</v>
      </c>
      <c r="M246" s="466"/>
      <c r="N246" s="465" t="s">
        <v>411</v>
      </c>
      <c r="O246" s="468" t="s">
        <v>414</v>
      </c>
      <c r="P246" s="469" t="s">
        <v>414</v>
      </c>
      <c r="Q246" s="466"/>
      <c r="R246" s="468" t="s">
        <v>414</v>
      </c>
      <c r="S246" s="468" t="s">
        <v>414</v>
      </c>
      <c r="T246" s="469" t="s">
        <v>414</v>
      </c>
    </row>
    <row r="247" spans="2:20" ht="13.5" thickBot="1">
      <c r="C247" s="496" t="s">
        <v>415</v>
      </c>
      <c r="D247" s="497" t="s">
        <v>416</v>
      </c>
      <c r="E247" s="471" t="s">
        <v>473</v>
      </c>
      <c r="F247" s="497" t="s">
        <v>417</v>
      </c>
      <c r="G247" s="498"/>
      <c r="H247" s="497" t="s">
        <v>144</v>
      </c>
      <c r="I247" s="497" t="s">
        <v>170</v>
      </c>
      <c r="J247" s="497" t="s">
        <v>439</v>
      </c>
      <c r="K247" s="497" t="s">
        <v>440</v>
      </c>
      <c r="L247" s="499" t="s">
        <v>441</v>
      </c>
      <c r="M247" s="498"/>
      <c r="N247" s="497" t="s">
        <v>442</v>
      </c>
      <c r="O247" s="500" t="s">
        <v>423</v>
      </c>
      <c r="P247" s="501" t="s">
        <v>424</v>
      </c>
      <c r="Q247" s="498"/>
      <c r="R247" s="500" t="s">
        <v>425</v>
      </c>
      <c r="S247" s="500" t="s">
        <v>425</v>
      </c>
      <c r="T247" s="501" t="s">
        <v>426</v>
      </c>
    </row>
    <row r="248" spans="2:20" ht="13.5" thickBot="1">
      <c r="C248" s="7"/>
      <c r="D248" s="8"/>
      <c r="E248" s="8"/>
      <c r="F248" s="8"/>
      <c r="G248" s="8"/>
      <c r="H248" s="8"/>
      <c r="I248" s="8"/>
      <c r="J248" s="8"/>
      <c r="K248" s="8"/>
      <c r="L248" s="8"/>
      <c r="M248" s="8"/>
      <c r="N248" s="8"/>
      <c r="O248" s="8"/>
      <c r="P248" s="8"/>
      <c r="Q248" s="8"/>
      <c r="R248" s="8"/>
      <c r="S248" s="8"/>
      <c r="T248" s="9"/>
    </row>
    <row r="249" spans="2:20" ht="13.5" thickBot="1">
      <c r="C249" s="502">
        <f>SUM(C225,C226,C227,C229,C230,C231,C233,C234,C235,C237,C238,C239)</f>
        <v>0</v>
      </c>
      <c r="D249" s="502">
        <f>SUM(D225,D226,D227,D229,D230,D231,D233,D234,D235,D237,D238,D239)</f>
        <v>0</v>
      </c>
      <c r="E249" s="545"/>
      <c r="F249" s="503" t="e">
        <f>D249/C249</f>
        <v>#DIV/0!</v>
      </c>
      <c r="G249" s="504"/>
      <c r="H249" s="505">
        <f>SUM(H225,H226,H227,H229,H230,H231,H233,H234,H235,H237,H238,H239)</f>
        <v>0</v>
      </c>
      <c r="I249" s="503" t="e">
        <f>H249/C249</f>
        <v>#DIV/0!</v>
      </c>
      <c r="J249" s="502">
        <f>SUM(J225,J226,J227,J229,J230,J231,J233,J234,J235,J237,J238,J239)</f>
        <v>0</v>
      </c>
      <c r="K249" s="503" t="e">
        <f>J249/D249</f>
        <v>#DIV/0!</v>
      </c>
      <c r="L249" s="503" t="e">
        <f>J249/H249</f>
        <v>#DIV/0!</v>
      </c>
      <c r="M249" s="504"/>
      <c r="N249" s="505">
        <f>SUM(N225,N226,N227,N229,N230,N231,N233,N234,N235,N237,N238,N239)</f>
        <v>0</v>
      </c>
      <c r="O249" s="502">
        <f>SUM(O225,O226,O227,O229,O230,O231,O233,O234,O235,O237,O238,O239)</f>
        <v>0</v>
      </c>
      <c r="P249" s="503" t="e">
        <f>O249/D249</f>
        <v>#DIV/0!</v>
      </c>
      <c r="Q249" s="506"/>
      <c r="R249" s="502">
        <f>SUM(R225,R226,R227,R229,R230,R231,R233,R234,R235,R237,R238,R239)</f>
        <v>0</v>
      </c>
      <c r="S249" s="502">
        <f>SUM(S225,S226,S227,S229,S230,S231,S233,S234,S235,S237,S238,S239)</f>
        <v>0</v>
      </c>
      <c r="T249" s="507" t="e">
        <f>S249/D249</f>
        <v>#DIV/0!</v>
      </c>
    </row>
    <row r="252" spans="2:20">
      <c r="B252" s="461" t="s">
        <v>405</v>
      </c>
      <c r="C252" s="462"/>
      <c r="D252" s="462"/>
      <c r="E252" s="462"/>
      <c r="F252" s="461" t="s">
        <v>406</v>
      </c>
      <c r="G252" s="461"/>
      <c r="H252" s="463"/>
      <c r="I252" s="462"/>
      <c r="J252" s="462"/>
      <c r="K252" s="462"/>
      <c r="L252" s="462"/>
      <c r="M252" s="462"/>
      <c r="N252" s="462"/>
      <c r="O252" s="462"/>
      <c r="P252" s="462"/>
      <c r="Q252" s="462"/>
      <c r="R252" s="462"/>
    </row>
    <row r="253" spans="2:20" ht="13.5" thickBot="1">
      <c r="B253" s="461" t="s">
        <v>407</v>
      </c>
      <c r="C253" s="462"/>
      <c r="D253" s="462"/>
      <c r="E253" s="462"/>
      <c r="F253" s="462"/>
      <c r="G253" s="462"/>
      <c r="H253" s="462"/>
      <c r="I253" s="462"/>
      <c r="J253" s="462"/>
      <c r="K253" s="462"/>
      <c r="L253" s="462"/>
      <c r="M253" s="462"/>
      <c r="N253" s="462"/>
      <c r="O253" s="462"/>
      <c r="P253" s="462"/>
      <c r="Q253" s="462"/>
      <c r="R253" s="462"/>
    </row>
    <row r="254" spans="2:20">
      <c r="B254" s="462"/>
      <c r="C254" s="1892" t="s">
        <v>2387</v>
      </c>
      <c r="D254" s="465" t="s">
        <v>409</v>
      </c>
      <c r="E254" s="465" t="s">
        <v>412</v>
      </c>
      <c r="F254" s="465" t="s">
        <v>410</v>
      </c>
      <c r="G254" s="466"/>
      <c r="H254" s="465" t="s">
        <v>2387</v>
      </c>
      <c r="I254" s="465" t="s">
        <v>411</v>
      </c>
      <c r="J254" s="465" t="s">
        <v>409</v>
      </c>
      <c r="K254" s="465" t="s">
        <v>412</v>
      </c>
      <c r="L254" s="467" t="s">
        <v>413</v>
      </c>
      <c r="M254" s="466"/>
      <c r="N254" s="465" t="s">
        <v>2387</v>
      </c>
      <c r="O254" s="468" t="s">
        <v>414</v>
      </c>
      <c r="P254" s="469" t="s">
        <v>414</v>
      </c>
      <c r="Q254" s="466"/>
      <c r="R254" s="468" t="s">
        <v>2387</v>
      </c>
      <c r="S254" s="468" t="s">
        <v>414</v>
      </c>
      <c r="T254" s="469" t="s">
        <v>414</v>
      </c>
    </row>
    <row r="255" spans="2:20" ht="13.5" thickBot="1">
      <c r="B255" s="462"/>
      <c r="C255" s="1893" t="s">
        <v>472</v>
      </c>
      <c r="D255" s="471" t="s">
        <v>416</v>
      </c>
      <c r="E255" s="471" t="s">
        <v>473</v>
      </c>
      <c r="F255" s="471" t="s">
        <v>417</v>
      </c>
      <c r="G255" s="472"/>
      <c r="H255" s="471" t="s">
        <v>418</v>
      </c>
      <c r="I255" s="471" t="s">
        <v>419</v>
      </c>
      <c r="J255" s="471" t="s">
        <v>420</v>
      </c>
      <c r="K255" s="471" t="s">
        <v>421</v>
      </c>
      <c r="L255" s="473" t="s">
        <v>422</v>
      </c>
      <c r="M255" s="472"/>
      <c r="N255" s="471" t="s">
        <v>442</v>
      </c>
      <c r="O255" s="474" t="s">
        <v>423</v>
      </c>
      <c r="P255" s="475" t="s">
        <v>424</v>
      </c>
      <c r="Q255" s="472"/>
      <c r="R255" s="474" t="s">
        <v>425</v>
      </c>
      <c r="S255" s="474" t="s">
        <v>425</v>
      </c>
      <c r="T255" s="475" t="s">
        <v>426</v>
      </c>
    </row>
    <row r="256" spans="2:20">
      <c r="B256" s="462" t="s">
        <v>427</v>
      </c>
      <c r="C256" s="514">
        <v>0</v>
      </c>
      <c r="D256" s="509">
        <f>'January Budget'!T$7</f>
        <v>0</v>
      </c>
      <c r="E256" s="546" t="e">
        <f t="shared" ref="E256:E271" si="40">+(D256/C256)</f>
        <v>#DIV/0!</v>
      </c>
      <c r="F256" s="476" t="e">
        <f t="shared" ref="F256:F271" si="41">D256/C256</f>
        <v>#DIV/0!</v>
      </c>
      <c r="G256" s="477"/>
      <c r="H256" s="514">
        <v>0</v>
      </c>
      <c r="I256" s="478" t="e">
        <f t="shared" ref="I256:I271" si="42">H256/C256</f>
        <v>#DIV/0!</v>
      </c>
      <c r="J256" s="509">
        <f>'January Budget'!T117</f>
        <v>0</v>
      </c>
      <c r="K256" s="478" t="e">
        <f t="shared" ref="K256:K271" si="43">J256/D256</f>
        <v>#DIV/0!</v>
      </c>
      <c r="L256" s="476" t="e">
        <f t="shared" ref="L256:L271" si="44">J256/H256</f>
        <v>#DIV/0!</v>
      </c>
      <c r="M256" s="477"/>
      <c r="N256" s="514">
        <v>0</v>
      </c>
      <c r="O256" s="509">
        <f>'January Budget'!T24</f>
        <v>0</v>
      </c>
      <c r="P256" s="479" t="e">
        <f>'January Budget'!S55</f>
        <v>#DIV/0!</v>
      </c>
      <c r="Q256" s="477"/>
      <c r="R256" s="975">
        <v>0</v>
      </c>
      <c r="S256" s="509">
        <f>'January Budget'!T114</f>
        <v>0</v>
      </c>
      <c r="T256" s="1861" t="e">
        <f>'January Budget'!U114</f>
        <v>#DIV/0!</v>
      </c>
    </row>
    <row r="257" spans="2:20">
      <c r="B257" s="462" t="s">
        <v>428</v>
      </c>
      <c r="C257" s="515">
        <v>0</v>
      </c>
      <c r="D257" s="509">
        <f>'February Budget'!T$7</f>
        <v>0</v>
      </c>
      <c r="E257" s="546" t="e">
        <f t="shared" si="40"/>
        <v>#DIV/0!</v>
      </c>
      <c r="F257" s="480" t="e">
        <f t="shared" si="41"/>
        <v>#DIV/0!</v>
      </c>
      <c r="G257" s="481"/>
      <c r="H257" s="515">
        <v>0</v>
      </c>
      <c r="I257" s="482" t="e">
        <f t="shared" si="42"/>
        <v>#DIV/0!</v>
      </c>
      <c r="J257" s="509">
        <f>'February Budget'!T117</f>
        <v>0</v>
      </c>
      <c r="K257" s="482" t="e">
        <f t="shared" si="43"/>
        <v>#DIV/0!</v>
      </c>
      <c r="L257" s="480" t="e">
        <f t="shared" si="44"/>
        <v>#DIV/0!</v>
      </c>
      <c r="M257" s="481"/>
      <c r="N257" s="515">
        <v>0</v>
      </c>
      <c r="O257" s="509">
        <f>'February Budget'!T24</f>
        <v>0</v>
      </c>
      <c r="P257" s="479" t="e">
        <f>'February Budget'!S55</f>
        <v>#DIV/0!</v>
      </c>
      <c r="Q257" s="481"/>
      <c r="R257" s="976">
        <v>0</v>
      </c>
      <c r="S257" s="509">
        <f>'February Budget'!T114</f>
        <v>0</v>
      </c>
      <c r="T257" s="1861" t="e">
        <f>'February Budget'!U114</f>
        <v>#DIV/0!</v>
      </c>
    </row>
    <row r="258" spans="2:20">
      <c r="B258" s="462" t="s">
        <v>401</v>
      </c>
      <c r="C258" s="515">
        <v>0</v>
      </c>
      <c r="D258" s="509">
        <f>'March Budget'!T$7</f>
        <v>0</v>
      </c>
      <c r="E258" s="546" t="e">
        <f t="shared" si="40"/>
        <v>#DIV/0!</v>
      </c>
      <c r="F258" s="480" t="e">
        <f t="shared" si="41"/>
        <v>#DIV/0!</v>
      </c>
      <c r="G258" s="481"/>
      <c r="H258" s="515">
        <v>0</v>
      </c>
      <c r="I258" s="482" t="e">
        <f t="shared" si="42"/>
        <v>#DIV/0!</v>
      </c>
      <c r="J258" s="509">
        <f>'March Budget'!T117</f>
        <v>0</v>
      </c>
      <c r="K258" s="482" t="e">
        <f t="shared" si="43"/>
        <v>#DIV/0!</v>
      </c>
      <c r="L258" s="480" t="e">
        <f t="shared" si="44"/>
        <v>#DIV/0!</v>
      </c>
      <c r="M258" s="481"/>
      <c r="N258" s="515">
        <v>0</v>
      </c>
      <c r="O258" s="509">
        <f>'March Budget'!T24</f>
        <v>0</v>
      </c>
      <c r="P258" s="479" t="e">
        <f>'March Budget'!S55</f>
        <v>#DIV/0!</v>
      </c>
      <c r="Q258" s="481"/>
      <c r="R258" s="976">
        <v>0</v>
      </c>
      <c r="S258" s="509">
        <f>'March Budget'!T114</f>
        <v>0</v>
      </c>
      <c r="T258" s="1862" t="e">
        <f>'March Budget'!U114</f>
        <v>#DIV/0!</v>
      </c>
    </row>
    <row r="259" spans="2:20">
      <c r="B259" s="461" t="s">
        <v>429</v>
      </c>
      <c r="C259" s="512">
        <f>SUM(C256:C258)</f>
        <v>0</v>
      </c>
      <c r="D259" s="512">
        <f>SUM(D256:D258)</f>
        <v>0</v>
      </c>
      <c r="E259" s="546" t="e">
        <f t="shared" si="40"/>
        <v>#DIV/0!</v>
      </c>
      <c r="F259" s="483" t="e">
        <f t="shared" si="41"/>
        <v>#DIV/0!</v>
      </c>
      <c r="G259" s="484"/>
      <c r="H259" s="512">
        <f>SUM(H256:H258)</f>
        <v>0</v>
      </c>
      <c r="I259" s="485" t="e">
        <f t="shared" si="42"/>
        <v>#DIV/0!</v>
      </c>
      <c r="J259" s="512">
        <f>SUM(J256:J258)</f>
        <v>0</v>
      </c>
      <c r="K259" s="485" t="e">
        <f t="shared" si="43"/>
        <v>#DIV/0!</v>
      </c>
      <c r="L259" s="483" t="e">
        <f t="shared" si="44"/>
        <v>#DIV/0!</v>
      </c>
      <c r="M259" s="484"/>
      <c r="N259" s="512">
        <f>SUM(N256:N258)</f>
        <v>0</v>
      </c>
      <c r="O259" s="508">
        <f>SUM(O256:O258)</f>
        <v>0</v>
      </c>
      <c r="P259" s="483" t="e">
        <f>O259/D259</f>
        <v>#DIV/0!</v>
      </c>
      <c r="Q259" s="484"/>
      <c r="R259" s="512">
        <f>SUM(R256:R258)</f>
        <v>0</v>
      </c>
      <c r="S259" s="508">
        <f>SUM(S256:S258)</f>
        <v>0</v>
      </c>
      <c r="T259" s="483" t="e">
        <f>S259/D259</f>
        <v>#DIV/0!</v>
      </c>
    </row>
    <row r="260" spans="2:20">
      <c r="B260" s="462" t="s">
        <v>402</v>
      </c>
      <c r="C260" s="515">
        <v>0</v>
      </c>
      <c r="D260" s="509">
        <f>'April Budget'!T$7</f>
        <v>0</v>
      </c>
      <c r="E260" s="546" t="e">
        <f t="shared" si="40"/>
        <v>#DIV/0!</v>
      </c>
      <c r="F260" s="480" t="e">
        <f t="shared" si="41"/>
        <v>#DIV/0!</v>
      </c>
      <c r="G260" s="481"/>
      <c r="H260" s="515">
        <v>0</v>
      </c>
      <c r="I260" s="482" t="e">
        <f t="shared" si="42"/>
        <v>#DIV/0!</v>
      </c>
      <c r="J260" s="509">
        <f>'April Budget'!T117</f>
        <v>0</v>
      </c>
      <c r="K260" s="482" t="e">
        <f t="shared" si="43"/>
        <v>#DIV/0!</v>
      </c>
      <c r="L260" s="480" t="e">
        <f t="shared" si="44"/>
        <v>#DIV/0!</v>
      </c>
      <c r="M260" s="481"/>
      <c r="N260" s="515">
        <v>0</v>
      </c>
      <c r="O260" s="509">
        <f>'April Budget'!T24</f>
        <v>0</v>
      </c>
      <c r="P260" s="479" t="e">
        <f>'April Budget'!S55</f>
        <v>#DIV/0!</v>
      </c>
      <c r="Q260" s="481"/>
      <c r="R260" s="976">
        <v>0</v>
      </c>
      <c r="S260" s="509">
        <f>'April Budget'!T114</f>
        <v>0</v>
      </c>
      <c r="T260" s="1862" t="e">
        <f>'April Budget'!U114</f>
        <v>#DIV/0!</v>
      </c>
    </row>
    <row r="261" spans="2:20">
      <c r="B261" s="462" t="s">
        <v>186</v>
      </c>
      <c r="C261" s="515">
        <v>0</v>
      </c>
      <c r="D261" s="509">
        <f>'May Budget'!T$7</f>
        <v>0</v>
      </c>
      <c r="E261" s="546" t="e">
        <f t="shared" si="40"/>
        <v>#DIV/0!</v>
      </c>
      <c r="F261" s="480" t="e">
        <f t="shared" si="41"/>
        <v>#DIV/0!</v>
      </c>
      <c r="G261" s="481"/>
      <c r="H261" s="515">
        <v>0</v>
      </c>
      <c r="I261" s="482" t="e">
        <f t="shared" si="42"/>
        <v>#DIV/0!</v>
      </c>
      <c r="J261" s="509">
        <f>'May Budget'!T117</f>
        <v>0</v>
      </c>
      <c r="K261" s="482" t="e">
        <f t="shared" si="43"/>
        <v>#DIV/0!</v>
      </c>
      <c r="L261" s="480" t="e">
        <f t="shared" si="44"/>
        <v>#DIV/0!</v>
      </c>
      <c r="M261" s="481"/>
      <c r="N261" s="515">
        <v>0</v>
      </c>
      <c r="O261" s="509">
        <f>'May Budget'!T24</f>
        <v>0</v>
      </c>
      <c r="P261" s="479" t="e">
        <f>'May Budget'!S55</f>
        <v>#DIV/0!</v>
      </c>
      <c r="Q261" s="481"/>
      <c r="R261" s="976">
        <v>0</v>
      </c>
      <c r="S261" s="509">
        <f>'May Budget'!T114</f>
        <v>0</v>
      </c>
      <c r="T261" s="1862" t="e">
        <f>'May Budget'!U114</f>
        <v>#DIV/0!</v>
      </c>
    </row>
    <row r="262" spans="2:20">
      <c r="B262" s="462" t="s">
        <v>403</v>
      </c>
      <c r="C262" s="515">
        <v>0</v>
      </c>
      <c r="D262" s="509">
        <f>'June Budget'!T$7</f>
        <v>0</v>
      </c>
      <c r="E262" s="546" t="e">
        <f t="shared" si="40"/>
        <v>#DIV/0!</v>
      </c>
      <c r="F262" s="480" t="e">
        <f t="shared" si="41"/>
        <v>#DIV/0!</v>
      </c>
      <c r="G262" s="481"/>
      <c r="H262" s="515">
        <v>0</v>
      </c>
      <c r="I262" s="482" t="e">
        <f t="shared" si="42"/>
        <v>#DIV/0!</v>
      </c>
      <c r="J262" s="509">
        <f>'June Budget'!T117</f>
        <v>0</v>
      </c>
      <c r="K262" s="482" t="e">
        <f t="shared" si="43"/>
        <v>#DIV/0!</v>
      </c>
      <c r="L262" s="480" t="e">
        <f t="shared" si="44"/>
        <v>#DIV/0!</v>
      </c>
      <c r="M262" s="481"/>
      <c r="N262" s="515">
        <v>0</v>
      </c>
      <c r="O262" s="509">
        <f>'June Budget'!T24</f>
        <v>0</v>
      </c>
      <c r="P262" s="479" t="e">
        <f>'June Budget'!S55</f>
        <v>#DIV/0!</v>
      </c>
      <c r="Q262" s="481"/>
      <c r="R262" s="976">
        <v>0</v>
      </c>
      <c r="S262" s="509">
        <f>'June Budget'!T114</f>
        <v>0</v>
      </c>
      <c r="T262" s="1862" t="e">
        <f>'June Budget'!U114</f>
        <v>#DIV/0!</v>
      </c>
    </row>
    <row r="263" spans="2:20">
      <c r="B263" s="461" t="s">
        <v>430</v>
      </c>
      <c r="C263" s="512">
        <f>SUM(C260:C262)</f>
        <v>0</v>
      </c>
      <c r="D263" s="512">
        <f>SUM(D260:D262)</f>
        <v>0</v>
      </c>
      <c r="E263" s="546" t="e">
        <f t="shared" si="40"/>
        <v>#DIV/0!</v>
      </c>
      <c r="F263" s="483" t="e">
        <f t="shared" si="41"/>
        <v>#DIV/0!</v>
      </c>
      <c r="G263" s="484"/>
      <c r="H263" s="512">
        <f>SUM(H260:H262)</f>
        <v>0</v>
      </c>
      <c r="I263" s="485" t="e">
        <f t="shared" si="42"/>
        <v>#DIV/0!</v>
      </c>
      <c r="J263" s="512">
        <f>SUM(J260:J262)</f>
        <v>0</v>
      </c>
      <c r="K263" s="485" t="e">
        <f t="shared" si="43"/>
        <v>#DIV/0!</v>
      </c>
      <c r="L263" s="483" t="e">
        <f t="shared" si="44"/>
        <v>#DIV/0!</v>
      </c>
      <c r="M263" s="484"/>
      <c r="N263" s="512">
        <f>SUM(N260:N262)</f>
        <v>0</v>
      </c>
      <c r="O263" s="508">
        <f>SUM(O260:O262)</f>
        <v>0</v>
      </c>
      <c r="P263" s="483" t="e">
        <f>O263/D263</f>
        <v>#DIV/0!</v>
      </c>
      <c r="Q263" s="484"/>
      <c r="R263" s="512">
        <f>SUM(R260:R262)</f>
        <v>0</v>
      </c>
      <c r="S263" s="508">
        <f>SUM(S260:S262)</f>
        <v>0</v>
      </c>
      <c r="T263" s="483" t="e">
        <f>S263/D263</f>
        <v>#DIV/0!</v>
      </c>
    </row>
    <row r="264" spans="2:20">
      <c r="B264" s="462" t="s">
        <v>404</v>
      </c>
      <c r="C264" s="515">
        <v>0</v>
      </c>
      <c r="D264" s="509">
        <f>'July Budget'!T$7</f>
        <v>0</v>
      </c>
      <c r="E264" s="546" t="e">
        <f t="shared" si="40"/>
        <v>#DIV/0!</v>
      </c>
      <c r="F264" s="480" t="e">
        <f t="shared" si="41"/>
        <v>#DIV/0!</v>
      </c>
      <c r="G264" s="481"/>
      <c r="H264" s="515">
        <v>0</v>
      </c>
      <c r="I264" s="482" t="e">
        <f t="shared" si="42"/>
        <v>#DIV/0!</v>
      </c>
      <c r="J264" s="509">
        <f>'July Budget'!T117</f>
        <v>0</v>
      </c>
      <c r="K264" s="482" t="e">
        <f t="shared" si="43"/>
        <v>#DIV/0!</v>
      </c>
      <c r="L264" s="480" t="e">
        <f t="shared" si="44"/>
        <v>#DIV/0!</v>
      </c>
      <c r="M264" s="481"/>
      <c r="N264" s="515">
        <v>0</v>
      </c>
      <c r="O264" s="509">
        <f>'July Budget'!T24</f>
        <v>0</v>
      </c>
      <c r="P264" s="479" t="e">
        <f>'July Budget'!S55</f>
        <v>#DIV/0!</v>
      </c>
      <c r="Q264" s="481"/>
      <c r="R264" s="976">
        <v>0</v>
      </c>
      <c r="S264" s="509">
        <f>'July Budget'!T114</f>
        <v>0</v>
      </c>
      <c r="T264" s="1862" t="e">
        <f>'July Budget'!U114</f>
        <v>#DIV/0!</v>
      </c>
    </row>
    <row r="265" spans="2:20">
      <c r="B265" s="462" t="s">
        <v>431</v>
      </c>
      <c r="C265" s="515">
        <v>0</v>
      </c>
      <c r="D265" s="509">
        <f>'August Budget'!T$7</f>
        <v>0</v>
      </c>
      <c r="E265" s="546" t="e">
        <f t="shared" si="40"/>
        <v>#DIV/0!</v>
      </c>
      <c r="F265" s="480" t="e">
        <f t="shared" si="41"/>
        <v>#DIV/0!</v>
      </c>
      <c r="G265" s="481"/>
      <c r="H265" s="515">
        <v>0</v>
      </c>
      <c r="I265" s="482" t="e">
        <f t="shared" si="42"/>
        <v>#DIV/0!</v>
      </c>
      <c r="J265" s="509">
        <f>'August Budget'!T117</f>
        <v>0</v>
      </c>
      <c r="K265" s="482" t="e">
        <f t="shared" si="43"/>
        <v>#DIV/0!</v>
      </c>
      <c r="L265" s="480" t="e">
        <f t="shared" si="44"/>
        <v>#DIV/0!</v>
      </c>
      <c r="M265" s="481"/>
      <c r="N265" s="515">
        <v>0</v>
      </c>
      <c r="O265" s="509">
        <f>'August Budget'!T24</f>
        <v>0</v>
      </c>
      <c r="P265" s="479" t="e">
        <f>'August Budget'!S55</f>
        <v>#DIV/0!</v>
      </c>
      <c r="Q265" s="481"/>
      <c r="R265" s="976">
        <v>0</v>
      </c>
      <c r="S265" s="509">
        <f>'August Budget'!T114</f>
        <v>0</v>
      </c>
      <c r="T265" s="1862" t="e">
        <f>'August Budget'!U114</f>
        <v>#DIV/0!</v>
      </c>
    </row>
    <row r="266" spans="2:20">
      <c r="B266" s="462" t="s">
        <v>432</v>
      </c>
      <c r="C266" s="515">
        <v>0</v>
      </c>
      <c r="D266" s="509">
        <f>'September Budget'!T$7</f>
        <v>0</v>
      </c>
      <c r="E266" s="546" t="e">
        <f t="shared" si="40"/>
        <v>#DIV/0!</v>
      </c>
      <c r="F266" s="480" t="e">
        <f t="shared" si="41"/>
        <v>#DIV/0!</v>
      </c>
      <c r="G266" s="481"/>
      <c r="H266" s="515">
        <v>0</v>
      </c>
      <c r="I266" s="482" t="e">
        <f t="shared" si="42"/>
        <v>#DIV/0!</v>
      </c>
      <c r="J266" s="509">
        <f>'September Budget'!T117</f>
        <v>0</v>
      </c>
      <c r="K266" s="482" t="e">
        <f t="shared" si="43"/>
        <v>#DIV/0!</v>
      </c>
      <c r="L266" s="480" t="e">
        <f t="shared" si="44"/>
        <v>#DIV/0!</v>
      </c>
      <c r="M266" s="481"/>
      <c r="N266" s="515">
        <v>0</v>
      </c>
      <c r="O266" s="509">
        <f>'September Budget'!T24</f>
        <v>0</v>
      </c>
      <c r="P266" s="479" t="e">
        <f>'September Budget'!S55</f>
        <v>#DIV/0!</v>
      </c>
      <c r="Q266" s="481"/>
      <c r="R266" s="976">
        <v>0</v>
      </c>
      <c r="S266" s="509">
        <f>'September Budget'!T114</f>
        <v>0</v>
      </c>
      <c r="T266" s="1862" t="e">
        <f>'September Budget'!U114</f>
        <v>#DIV/0!</v>
      </c>
    </row>
    <row r="267" spans="2:20">
      <c r="B267" s="461" t="s">
        <v>433</v>
      </c>
      <c r="C267" s="512">
        <f>SUM(C264:C266)</f>
        <v>0</v>
      </c>
      <c r="D267" s="512">
        <f>SUM(D264:D266)</f>
        <v>0</v>
      </c>
      <c r="E267" s="546" t="e">
        <f t="shared" si="40"/>
        <v>#DIV/0!</v>
      </c>
      <c r="F267" s="483" t="e">
        <f t="shared" si="41"/>
        <v>#DIV/0!</v>
      </c>
      <c r="G267" s="484"/>
      <c r="H267" s="512">
        <f>SUM(H264:H266)</f>
        <v>0</v>
      </c>
      <c r="I267" s="485" t="e">
        <f t="shared" si="42"/>
        <v>#DIV/0!</v>
      </c>
      <c r="J267" s="512">
        <f>SUM(J264:J266)</f>
        <v>0</v>
      </c>
      <c r="K267" s="485" t="e">
        <f t="shared" si="43"/>
        <v>#DIV/0!</v>
      </c>
      <c r="L267" s="483" t="e">
        <f t="shared" si="44"/>
        <v>#DIV/0!</v>
      </c>
      <c r="M267" s="484"/>
      <c r="N267" s="512">
        <f>SUM(N264:N266)</f>
        <v>0</v>
      </c>
      <c r="O267" s="508">
        <f>SUM(O264:O266)</f>
        <v>0</v>
      </c>
      <c r="P267" s="483" t="e">
        <f>O267/D267</f>
        <v>#DIV/0!</v>
      </c>
      <c r="Q267" s="484"/>
      <c r="R267" s="512">
        <f>SUM(R264:R266)</f>
        <v>0</v>
      </c>
      <c r="S267" s="508">
        <f>SUM(S264:S266)</f>
        <v>0</v>
      </c>
      <c r="T267" s="483" t="e">
        <f>S267/D267</f>
        <v>#DIV/0!</v>
      </c>
    </row>
    <row r="268" spans="2:20">
      <c r="B268" s="462" t="s">
        <v>434</v>
      </c>
      <c r="C268" s="515">
        <v>0</v>
      </c>
      <c r="D268" s="509">
        <f>'October Budget'!T$7</f>
        <v>0</v>
      </c>
      <c r="E268" s="546" t="e">
        <f t="shared" si="40"/>
        <v>#DIV/0!</v>
      </c>
      <c r="F268" s="480" t="e">
        <f t="shared" si="41"/>
        <v>#DIV/0!</v>
      </c>
      <c r="G268" s="481"/>
      <c r="H268" s="515">
        <v>0</v>
      </c>
      <c r="I268" s="482" t="e">
        <f t="shared" si="42"/>
        <v>#DIV/0!</v>
      </c>
      <c r="J268" s="509">
        <f>'October Budget'!T117</f>
        <v>0</v>
      </c>
      <c r="K268" s="482" t="e">
        <f t="shared" si="43"/>
        <v>#DIV/0!</v>
      </c>
      <c r="L268" s="480" t="e">
        <f t="shared" si="44"/>
        <v>#DIV/0!</v>
      </c>
      <c r="M268" s="481"/>
      <c r="N268" s="515">
        <v>0</v>
      </c>
      <c r="O268" s="509">
        <f>'October Budget'!T24</f>
        <v>0</v>
      </c>
      <c r="P268" s="479" t="e">
        <f>'October Budget'!S55</f>
        <v>#DIV/0!</v>
      </c>
      <c r="Q268" s="481"/>
      <c r="R268" s="976">
        <v>0</v>
      </c>
      <c r="S268" s="509">
        <f>'October Budget'!T114</f>
        <v>0</v>
      </c>
      <c r="T268" s="1862" t="e">
        <f>'October Budget'!U114</f>
        <v>#DIV/0!</v>
      </c>
    </row>
    <row r="269" spans="2:20">
      <c r="B269" s="462" t="s">
        <v>435</v>
      </c>
      <c r="C269" s="515">
        <v>0</v>
      </c>
      <c r="D269" s="509">
        <f>'November Budget'!T$7</f>
        <v>0</v>
      </c>
      <c r="E269" s="546" t="e">
        <f t="shared" si="40"/>
        <v>#DIV/0!</v>
      </c>
      <c r="F269" s="480" t="e">
        <f t="shared" si="41"/>
        <v>#DIV/0!</v>
      </c>
      <c r="G269" s="481"/>
      <c r="H269" s="515">
        <v>0</v>
      </c>
      <c r="I269" s="482" t="e">
        <f t="shared" si="42"/>
        <v>#DIV/0!</v>
      </c>
      <c r="J269" s="509">
        <f>'November Budget'!T117</f>
        <v>0</v>
      </c>
      <c r="K269" s="482" t="e">
        <f t="shared" si="43"/>
        <v>#DIV/0!</v>
      </c>
      <c r="L269" s="480" t="e">
        <f t="shared" si="44"/>
        <v>#DIV/0!</v>
      </c>
      <c r="M269" s="481"/>
      <c r="N269" s="515">
        <v>0</v>
      </c>
      <c r="O269" s="509">
        <f>'November Budget'!T24</f>
        <v>0</v>
      </c>
      <c r="P269" s="479" t="e">
        <f>'November Budget'!S55</f>
        <v>#DIV/0!</v>
      </c>
      <c r="Q269" s="481"/>
      <c r="R269" s="976">
        <v>0</v>
      </c>
      <c r="S269" s="509">
        <f>'November Budget'!T114</f>
        <v>0</v>
      </c>
      <c r="T269" s="1862" t="e">
        <f>'November Budget'!U114</f>
        <v>#DIV/0!</v>
      </c>
    </row>
    <row r="270" spans="2:20">
      <c r="B270" s="462" t="s">
        <v>436</v>
      </c>
      <c r="C270" s="515">
        <v>0</v>
      </c>
      <c r="D270" s="509">
        <f>'December Budget'!T$7</f>
        <v>0</v>
      </c>
      <c r="E270" s="546" t="e">
        <f t="shared" si="40"/>
        <v>#DIV/0!</v>
      </c>
      <c r="F270" s="480" t="e">
        <f t="shared" si="41"/>
        <v>#DIV/0!</v>
      </c>
      <c r="G270" s="481"/>
      <c r="H270" s="515">
        <v>0</v>
      </c>
      <c r="I270" s="482" t="e">
        <f t="shared" si="42"/>
        <v>#DIV/0!</v>
      </c>
      <c r="J270" s="509">
        <f>'December Budget'!T117</f>
        <v>0</v>
      </c>
      <c r="K270" s="482" t="e">
        <f t="shared" si="43"/>
        <v>#DIV/0!</v>
      </c>
      <c r="L270" s="480" t="e">
        <f t="shared" si="44"/>
        <v>#DIV/0!</v>
      </c>
      <c r="M270" s="481"/>
      <c r="N270" s="515">
        <v>0</v>
      </c>
      <c r="O270" s="509">
        <f>'December Budget'!T24</f>
        <v>0</v>
      </c>
      <c r="P270" s="479" t="e">
        <f>'December Budget'!S55</f>
        <v>#DIV/0!</v>
      </c>
      <c r="Q270" s="481"/>
      <c r="R270" s="976">
        <v>0</v>
      </c>
      <c r="S270" s="509">
        <f>'December Budget'!T114</f>
        <v>0</v>
      </c>
      <c r="T270" s="480" t="e">
        <f>'December Budget'!U114</f>
        <v>#DIV/0!</v>
      </c>
    </row>
    <row r="271" spans="2:20">
      <c r="B271" s="461" t="s">
        <v>437</v>
      </c>
      <c r="C271" s="512">
        <f>SUM(C268:C270)</f>
        <v>0</v>
      </c>
      <c r="D271" s="512">
        <f>SUM(D268:D270)</f>
        <v>0</v>
      </c>
      <c r="E271" s="546" t="e">
        <f t="shared" si="40"/>
        <v>#DIV/0!</v>
      </c>
      <c r="F271" s="483" t="e">
        <f t="shared" si="41"/>
        <v>#DIV/0!</v>
      </c>
      <c r="G271" s="484"/>
      <c r="H271" s="512">
        <f>SUM(H268:H270)</f>
        <v>0</v>
      </c>
      <c r="I271" s="485" t="e">
        <f t="shared" si="42"/>
        <v>#DIV/0!</v>
      </c>
      <c r="J271" s="512">
        <f>SUM(J268:J270)</f>
        <v>0</v>
      </c>
      <c r="K271" s="485" t="e">
        <f t="shared" si="43"/>
        <v>#DIV/0!</v>
      </c>
      <c r="L271" s="483" t="e">
        <f t="shared" si="44"/>
        <v>#DIV/0!</v>
      </c>
      <c r="M271" s="484"/>
      <c r="N271" s="512">
        <f>SUM(N268:N270)</f>
        <v>0</v>
      </c>
      <c r="O271" s="508">
        <f>SUM(O268:O270)</f>
        <v>0</v>
      </c>
      <c r="P271" s="483" t="e">
        <f>O271/D271</f>
        <v>#DIV/0!</v>
      </c>
      <c r="Q271" s="484"/>
      <c r="R271" s="512">
        <f>SUM(R268:R270)</f>
        <v>0</v>
      </c>
      <c r="S271" s="508">
        <f>SUM(S268:S270)</f>
        <v>0</v>
      </c>
      <c r="T271" s="483" t="e">
        <f>S271/D271</f>
        <v>#DIV/0!</v>
      </c>
    </row>
    <row r="272" spans="2:20">
      <c r="C272" s="409"/>
      <c r="D272" s="411"/>
      <c r="E272" s="411"/>
      <c r="F272" s="486"/>
      <c r="G272" s="487"/>
      <c r="H272" s="488"/>
      <c r="I272" s="489"/>
      <c r="J272" s="411"/>
      <c r="K272" s="489"/>
      <c r="L272" s="486"/>
      <c r="M272" s="487"/>
      <c r="N272" s="488"/>
      <c r="O272" s="510"/>
      <c r="P272" s="480"/>
      <c r="Q272" s="487"/>
      <c r="R272" s="488"/>
      <c r="S272" s="510"/>
      <c r="T272" s="480"/>
    </row>
    <row r="273" spans="2:20" ht="13.5" thickBot="1">
      <c r="B273" s="490" t="s">
        <v>194</v>
      </c>
      <c r="C273" s="511">
        <f>SUM(C271,C267,C263,C259)</f>
        <v>0</v>
      </c>
      <c r="D273" s="513">
        <f>SUM(D259,D263,D267,D271)</f>
        <v>0</v>
      </c>
      <c r="E273" s="547" t="e">
        <f>+(D273/C273)</f>
        <v>#DIV/0!</v>
      </c>
      <c r="F273" s="491" t="e">
        <f>D273/C273</f>
        <v>#DIV/0!</v>
      </c>
      <c r="G273" s="484"/>
      <c r="H273" s="492">
        <f>SUM(H259,H263,H267,H271)</f>
        <v>0</v>
      </c>
      <c r="I273" s="493" t="e">
        <f>H273/C273</f>
        <v>#DIV/0!</v>
      </c>
      <c r="J273" s="513">
        <f>SUM(J259,J263,J267,J271)</f>
        <v>0</v>
      </c>
      <c r="K273" s="493" t="e">
        <f>J273/D273</f>
        <v>#DIV/0!</v>
      </c>
      <c r="L273" s="491" t="e">
        <f>J273/H273</f>
        <v>#DIV/0!</v>
      </c>
      <c r="M273" s="484"/>
      <c r="N273" s="492">
        <f>SUM(N259,N263,N267,N271)</f>
        <v>0</v>
      </c>
      <c r="O273" s="511">
        <f>SUM(O259,O263,O267,O271)</f>
        <v>0</v>
      </c>
      <c r="P273" s="491" t="e">
        <f>O273/D273</f>
        <v>#DIV/0!</v>
      </c>
      <c r="Q273" s="484"/>
      <c r="R273" s="492">
        <f>SUM(R259,R263,R267,R271)</f>
        <v>0</v>
      </c>
      <c r="S273" s="511">
        <f>SUM(S259,S263,S267,S271)</f>
        <v>0</v>
      </c>
      <c r="T273" s="491" t="e">
        <f>S273/D273</f>
        <v>#DIV/0!</v>
      </c>
    </row>
    <row r="274" spans="2:20" ht="13.5" thickBot="1">
      <c r="B274" s="462"/>
      <c r="C274" s="462"/>
      <c r="D274" s="462"/>
      <c r="E274" s="462"/>
      <c r="F274" s="462"/>
      <c r="G274" s="462"/>
      <c r="H274" s="462"/>
      <c r="I274" s="462"/>
      <c r="J274" s="462"/>
      <c r="K274" s="462"/>
      <c r="L274" s="462"/>
      <c r="M274" s="462"/>
      <c r="N274" s="462"/>
      <c r="O274" s="462"/>
      <c r="P274" s="462"/>
      <c r="Q274" s="462"/>
    </row>
    <row r="275" spans="2:20" ht="13.5" thickBot="1">
      <c r="B275" s="1984" t="s">
        <v>438</v>
      </c>
      <c r="C275" s="1985"/>
      <c r="D275" s="494">
        <f>H252</f>
        <v>0</v>
      </c>
      <c r="E275" s="463"/>
      <c r="O275" s="495"/>
      <c r="P275" s="191"/>
    </row>
    <row r="276" spans="2:20" ht="13.5" thickBot="1"/>
    <row r="277" spans="2:20">
      <c r="C277" s="464" t="s">
        <v>408</v>
      </c>
      <c r="D277" s="465" t="s">
        <v>409</v>
      </c>
      <c r="E277" s="465" t="s">
        <v>412</v>
      </c>
      <c r="F277" s="465" t="s">
        <v>410</v>
      </c>
      <c r="G277" s="466"/>
      <c r="H277" s="465" t="s">
        <v>411</v>
      </c>
      <c r="I277" s="465" t="s">
        <v>411</v>
      </c>
      <c r="J277" s="465" t="s">
        <v>409</v>
      </c>
      <c r="K277" s="465" t="s">
        <v>412</v>
      </c>
      <c r="L277" s="467" t="s">
        <v>413</v>
      </c>
      <c r="M277" s="466"/>
      <c r="N277" s="465" t="s">
        <v>411</v>
      </c>
      <c r="O277" s="468" t="s">
        <v>414</v>
      </c>
      <c r="P277" s="469" t="s">
        <v>414</v>
      </c>
      <c r="Q277" s="466"/>
      <c r="R277" s="468" t="s">
        <v>414</v>
      </c>
      <c r="S277" s="468" t="s">
        <v>414</v>
      </c>
      <c r="T277" s="469" t="s">
        <v>414</v>
      </c>
    </row>
    <row r="278" spans="2:20" ht="13.5" thickBot="1">
      <c r="C278" s="496" t="s">
        <v>415</v>
      </c>
      <c r="D278" s="497" t="s">
        <v>416</v>
      </c>
      <c r="E278" s="471" t="s">
        <v>473</v>
      </c>
      <c r="F278" s="497" t="s">
        <v>417</v>
      </c>
      <c r="G278" s="498"/>
      <c r="H278" s="497" t="s">
        <v>144</v>
      </c>
      <c r="I278" s="497" t="s">
        <v>170</v>
      </c>
      <c r="J278" s="497" t="s">
        <v>439</v>
      </c>
      <c r="K278" s="497" t="s">
        <v>440</v>
      </c>
      <c r="L278" s="499" t="s">
        <v>441</v>
      </c>
      <c r="M278" s="498"/>
      <c r="N278" s="497" t="s">
        <v>442</v>
      </c>
      <c r="O278" s="500" t="s">
        <v>423</v>
      </c>
      <c r="P278" s="501" t="s">
        <v>424</v>
      </c>
      <c r="Q278" s="498"/>
      <c r="R278" s="500" t="s">
        <v>425</v>
      </c>
      <c r="S278" s="500" t="s">
        <v>425</v>
      </c>
      <c r="T278" s="501" t="s">
        <v>426</v>
      </c>
    </row>
    <row r="279" spans="2:20" ht="13.5" thickBot="1">
      <c r="C279" s="7"/>
      <c r="D279" s="8"/>
      <c r="E279" s="8"/>
      <c r="F279" s="8"/>
      <c r="G279" s="8"/>
      <c r="H279" s="8"/>
      <c r="I279" s="8"/>
      <c r="J279" s="8"/>
      <c r="K279" s="8"/>
      <c r="L279" s="8"/>
      <c r="M279" s="8"/>
      <c r="N279" s="8"/>
      <c r="O279" s="8"/>
      <c r="P279" s="8"/>
      <c r="Q279" s="8"/>
      <c r="R279" s="8"/>
      <c r="S279" s="8"/>
      <c r="T279" s="9"/>
    </row>
    <row r="280" spans="2:20" ht="13.5" thickBot="1">
      <c r="C280" s="502">
        <f>SUM(C256,C257,C258,C260,C261,C262,C264,C265,C266,C268,C269,C270)</f>
        <v>0</v>
      </c>
      <c r="D280" s="502">
        <f>SUM(D256,D257,D258,D260,D261,D262,D264,D265,D266,D268,D269,D270)</f>
        <v>0</v>
      </c>
      <c r="E280" s="545"/>
      <c r="F280" s="503" t="e">
        <f>D280/C280</f>
        <v>#DIV/0!</v>
      </c>
      <c r="G280" s="504"/>
      <c r="H280" s="505">
        <f>SUM(H256,H257,H258,H260,H261,H262,H264,H265,H266,H268,H269,H270)</f>
        <v>0</v>
      </c>
      <c r="I280" s="503" t="e">
        <f>H280/C280</f>
        <v>#DIV/0!</v>
      </c>
      <c r="J280" s="502">
        <f>SUM(J256,J257,J258,J260,J261,J262,J264,J265,J266,J268,J269,J270)</f>
        <v>0</v>
      </c>
      <c r="K280" s="503" t="e">
        <f>J280/D280</f>
        <v>#DIV/0!</v>
      </c>
      <c r="L280" s="503" t="e">
        <f>J280/H280</f>
        <v>#DIV/0!</v>
      </c>
      <c r="M280" s="504"/>
      <c r="N280" s="505">
        <f>SUM(N256,N257,N258,N260,N261,N262,N264,N265,N266,N268,N269,N270)</f>
        <v>0</v>
      </c>
      <c r="O280" s="502">
        <f>SUM(O256,O257,O258,O260,O261,O262,O264,O265,O266,O268,O269,O270)</f>
        <v>0</v>
      </c>
      <c r="P280" s="503" t="e">
        <f>O280/D280</f>
        <v>#DIV/0!</v>
      </c>
      <c r="Q280" s="506"/>
      <c r="R280" s="502">
        <f>SUM(R256,R257,R258,R260,R261,R262,R264,R265,R266,R268,R269,R270)</f>
        <v>0</v>
      </c>
      <c r="S280" s="502">
        <f>SUM(S256,S257,S258,S260,S261,S262,S264,S265,S266,S268,S269,S270)</f>
        <v>0</v>
      </c>
      <c r="T280" s="507" t="e">
        <f>S280/D280</f>
        <v>#DIV/0!</v>
      </c>
    </row>
    <row r="283" spans="2:20">
      <c r="B283" s="461" t="s">
        <v>405</v>
      </c>
      <c r="C283" s="462"/>
      <c r="D283" s="462"/>
      <c r="E283" s="462"/>
      <c r="F283" s="461" t="s">
        <v>406</v>
      </c>
      <c r="G283" s="461"/>
      <c r="H283" s="463"/>
      <c r="I283" s="462"/>
      <c r="J283" s="462"/>
      <c r="K283" s="462"/>
      <c r="L283" s="462"/>
      <c r="M283" s="462"/>
      <c r="N283" s="462"/>
      <c r="O283" s="462"/>
      <c r="P283" s="462"/>
      <c r="Q283" s="462"/>
      <c r="R283" s="462"/>
    </row>
    <row r="284" spans="2:20" ht="13.5" thickBot="1">
      <c r="B284" s="461" t="s">
        <v>407</v>
      </c>
      <c r="C284" s="462"/>
      <c r="D284" s="462"/>
      <c r="E284" s="462"/>
      <c r="F284" s="462"/>
      <c r="G284" s="462"/>
      <c r="H284" s="462"/>
      <c r="I284" s="462"/>
      <c r="J284" s="462"/>
      <c r="K284" s="462"/>
      <c r="L284" s="462"/>
      <c r="M284" s="462"/>
      <c r="N284" s="462"/>
      <c r="O284" s="462"/>
      <c r="P284" s="462"/>
      <c r="Q284" s="462"/>
      <c r="R284" s="462"/>
    </row>
    <row r="285" spans="2:20">
      <c r="B285" s="462"/>
      <c r="C285" s="1916" t="s">
        <v>2388</v>
      </c>
      <c r="D285" s="465" t="s">
        <v>409</v>
      </c>
      <c r="E285" s="465" t="s">
        <v>412</v>
      </c>
      <c r="F285" s="465" t="s">
        <v>410</v>
      </c>
      <c r="G285" s="466"/>
      <c r="H285" s="464" t="s">
        <v>2388</v>
      </c>
      <c r="I285" s="465" t="s">
        <v>411</v>
      </c>
      <c r="J285" s="465" t="s">
        <v>409</v>
      </c>
      <c r="K285" s="465" t="s">
        <v>412</v>
      </c>
      <c r="L285" s="467" t="s">
        <v>413</v>
      </c>
      <c r="M285" s="466"/>
      <c r="N285" s="464" t="s">
        <v>2388</v>
      </c>
      <c r="O285" s="468" t="s">
        <v>414</v>
      </c>
      <c r="P285" s="469" t="s">
        <v>414</v>
      </c>
      <c r="Q285" s="466"/>
      <c r="R285" s="464" t="s">
        <v>2388</v>
      </c>
      <c r="S285" s="468" t="s">
        <v>414</v>
      </c>
      <c r="T285" s="469" t="s">
        <v>414</v>
      </c>
    </row>
    <row r="286" spans="2:20" ht="13.5" thickBot="1">
      <c r="B286" s="462"/>
      <c r="C286" s="1917" t="s">
        <v>472</v>
      </c>
      <c r="D286" s="471" t="s">
        <v>416</v>
      </c>
      <c r="E286" s="471" t="s">
        <v>473</v>
      </c>
      <c r="F286" s="471" t="s">
        <v>417</v>
      </c>
      <c r="G286" s="472"/>
      <c r="H286" s="471" t="s">
        <v>418</v>
      </c>
      <c r="I286" s="471" t="s">
        <v>419</v>
      </c>
      <c r="J286" s="471" t="s">
        <v>420</v>
      </c>
      <c r="K286" s="471" t="s">
        <v>421</v>
      </c>
      <c r="L286" s="473" t="s">
        <v>422</v>
      </c>
      <c r="M286" s="472"/>
      <c r="N286" s="471" t="s">
        <v>442</v>
      </c>
      <c r="O286" s="474" t="s">
        <v>423</v>
      </c>
      <c r="P286" s="475" t="s">
        <v>424</v>
      </c>
      <c r="Q286" s="472"/>
      <c r="R286" s="474" t="s">
        <v>425</v>
      </c>
      <c r="S286" s="474" t="s">
        <v>425</v>
      </c>
      <c r="T286" s="475" t="s">
        <v>426</v>
      </c>
    </row>
    <row r="287" spans="2:20">
      <c r="B287" s="462" t="s">
        <v>427</v>
      </c>
      <c r="C287" s="514">
        <v>0</v>
      </c>
      <c r="D287" s="509">
        <f>'January Budget'!V$7</f>
        <v>0</v>
      </c>
      <c r="E287" s="546" t="e">
        <f t="shared" ref="E287:E302" si="45">+(D287/C287)</f>
        <v>#DIV/0!</v>
      </c>
      <c r="F287" s="476" t="e">
        <f t="shared" ref="F287:F302" si="46">D287/C287</f>
        <v>#DIV/0!</v>
      </c>
      <c r="G287" s="477"/>
      <c r="H287" s="514">
        <v>0</v>
      </c>
      <c r="I287" s="478" t="e">
        <f t="shared" ref="I287:I302" si="47">H287/C287</f>
        <v>#DIV/0!</v>
      </c>
      <c r="J287" s="509">
        <f>'January Budget'!V117</f>
        <v>0</v>
      </c>
      <c r="K287" s="478" t="e">
        <f t="shared" ref="K287:K302" si="48">J287/D287</f>
        <v>#DIV/0!</v>
      </c>
      <c r="L287" s="476" t="e">
        <f t="shared" ref="L287:L302" si="49">J287/H287</f>
        <v>#DIV/0!</v>
      </c>
      <c r="M287" s="477"/>
      <c r="N287" s="514">
        <v>0</v>
      </c>
      <c r="O287" s="509">
        <f>'January Budget'!V24</f>
        <v>0</v>
      </c>
      <c r="P287" s="479" t="e">
        <f>'January Budget'!W24</f>
        <v>#DIV/0!</v>
      </c>
      <c r="Q287" s="477"/>
      <c r="R287" s="975">
        <v>0</v>
      </c>
      <c r="S287" s="509">
        <f>'January Budget'!V114</f>
        <v>0</v>
      </c>
      <c r="T287" s="1861" t="e">
        <f>'January Budget'!W114</f>
        <v>#DIV/0!</v>
      </c>
    </row>
    <row r="288" spans="2:20">
      <c r="B288" s="462" t="s">
        <v>428</v>
      </c>
      <c r="C288" s="515">
        <v>0</v>
      </c>
      <c r="D288" s="509">
        <f>'February Budget'!V$7</f>
        <v>0</v>
      </c>
      <c r="E288" s="546" t="e">
        <f t="shared" si="45"/>
        <v>#DIV/0!</v>
      </c>
      <c r="F288" s="480" t="e">
        <f t="shared" si="46"/>
        <v>#DIV/0!</v>
      </c>
      <c r="G288" s="481"/>
      <c r="H288" s="515">
        <v>0</v>
      </c>
      <c r="I288" s="482" t="e">
        <f t="shared" si="47"/>
        <v>#DIV/0!</v>
      </c>
      <c r="J288" s="509">
        <f>'February Budget'!V117</f>
        <v>0</v>
      </c>
      <c r="K288" s="482" t="e">
        <f t="shared" si="48"/>
        <v>#DIV/0!</v>
      </c>
      <c r="L288" s="480" t="e">
        <f t="shared" si="49"/>
        <v>#DIV/0!</v>
      </c>
      <c r="M288" s="481"/>
      <c r="N288" s="515">
        <v>0</v>
      </c>
      <c r="O288" s="509">
        <f>'February Budget'!V24</f>
        <v>0</v>
      </c>
      <c r="P288" s="479" t="e">
        <f>'February Budget'!W24</f>
        <v>#DIV/0!</v>
      </c>
      <c r="Q288" s="481"/>
      <c r="R288" s="976">
        <v>0</v>
      </c>
      <c r="S288" s="509">
        <f>'February Budget'!V114</f>
        <v>0</v>
      </c>
      <c r="T288" s="1861" t="e">
        <f>'February Budget'!W114</f>
        <v>#DIV/0!</v>
      </c>
    </row>
    <row r="289" spans="2:20">
      <c r="B289" s="462" t="s">
        <v>401</v>
      </c>
      <c r="C289" s="515">
        <v>0</v>
      </c>
      <c r="D289" s="509">
        <f>'March Budget'!V$7</f>
        <v>0</v>
      </c>
      <c r="E289" s="546" t="e">
        <f t="shared" si="45"/>
        <v>#DIV/0!</v>
      </c>
      <c r="F289" s="480" t="e">
        <f t="shared" si="46"/>
        <v>#DIV/0!</v>
      </c>
      <c r="G289" s="481"/>
      <c r="H289" s="515">
        <v>0</v>
      </c>
      <c r="I289" s="482" t="e">
        <f t="shared" si="47"/>
        <v>#DIV/0!</v>
      </c>
      <c r="J289" s="509">
        <f>'March Budget'!V117</f>
        <v>0</v>
      </c>
      <c r="K289" s="482" t="e">
        <f t="shared" si="48"/>
        <v>#DIV/0!</v>
      </c>
      <c r="L289" s="480" t="e">
        <f t="shared" si="49"/>
        <v>#DIV/0!</v>
      </c>
      <c r="M289" s="481"/>
      <c r="N289" s="515">
        <v>0</v>
      </c>
      <c r="O289" s="509">
        <f>'March Budget'!V24</f>
        <v>0</v>
      </c>
      <c r="P289" s="479" t="e">
        <f>'March Budget'!W24</f>
        <v>#DIV/0!</v>
      </c>
      <c r="Q289" s="481"/>
      <c r="R289" s="976">
        <v>0</v>
      </c>
      <c r="S289" s="509">
        <f>'March Budget'!V114</f>
        <v>0</v>
      </c>
      <c r="T289" s="1862" t="e">
        <f>'March Budget'!W114</f>
        <v>#DIV/0!</v>
      </c>
    </row>
    <row r="290" spans="2:20">
      <c r="B290" s="461" t="s">
        <v>429</v>
      </c>
      <c r="C290" s="512">
        <f>SUM(C287:C289)</f>
        <v>0</v>
      </c>
      <c r="D290" s="512">
        <f>SUM(D287:D289)</f>
        <v>0</v>
      </c>
      <c r="E290" s="546" t="e">
        <f t="shared" si="45"/>
        <v>#DIV/0!</v>
      </c>
      <c r="F290" s="483" t="e">
        <f t="shared" si="46"/>
        <v>#DIV/0!</v>
      </c>
      <c r="G290" s="484"/>
      <c r="H290" s="512">
        <f>SUM(H287:H289)</f>
        <v>0</v>
      </c>
      <c r="I290" s="485" t="e">
        <f t="shared" si="47"/>
        <v>#DIV/0!</v>
      </c>
      <c r="J290" s="512">
        <f>SUM(J287:J289)</f>
        <v>0</v>
      </c>
      <c r="K290" s="485" t="e">
        <f t="shared" si="48"/>
        <v>#DIV/0!</v>
      </c>
      <c r="L290" s="483" t="e">
        <f t="shared" si="49"/>
        <v>#DIV/0!</v>
      </c>
      <c r="M290" s="484"/>
      <c r="N290" s="512">
        <f>SUM(N287:N289)</f>
        <v>0</v>
      </c>
      <c r="O290" s="508">
        <f>SUM(O287:O289)</f>
        <v>0</v>
      </c>
      <c r="P290" s="483" t="e">
        <f>O290/D290</f>
        <v>#DIV/0!</v>
      </c>
      <c r="Q290" s="484"/>
      <c r="R290" s="512">
        <f>SUM(R287:R289)</f>
        <v>0</v>
      </c>
      <c r="S290" s="508">
        <f>SUM(S287:S289)</f>
        <v>0</v>
      </c>
      <c r="T290" s="483" t="e">
        <f>S290/D290</f>
        <v>#DIV/0!</v>
      </c>
    </row>
    <row r="291" spans="2:20">
      <c r="B291" s="462" t="s">
        <v>402</v>
      </c>
      <c r="C291" s="515">
        <v>0</v>
      </c>
      <c r="D291" s="509">
        <f>'April Budget'!V$7</f>
        <v>0</v>
      </c>
      <c r="E291" s="546" t="e">
        <f t="shared" si="45"/>
        <v>#DIV/0!</v>
      </c>
      <c r="F291" s="480" t="e">
        <f t="shared" si="46"/>
        <v>#DIV/0!</v>
      </c>
      <c r="G291" s="481"/>
      <c r="H291" s="515">
        <v>0</v>
      </c>
      <c r="I291" s="482" t="e">
        <f t="shared" si="47"/>
        <v>#DIV/0!</v>
      </c>
      <c r="J291" s="509">
        <f>'April Budget'!V117</f>
        <v>0</v>
      </c>
      <c r="K291" s="482" t="e">
        <f t="shared" si="48"/>
        <v>#DIV/0!</v>
      </c>
      <c r="L291" s="480" t="e">
        <f t="shared" si="49"/>
        <v>#DIV/0!</v>
      </c>
      <c r="M291" s="481"/>
      <c r="N291" s="515">
        <v>0</v>
      </c>
      <c r="O291" s="509">
        <f>'April Budget'!V24</f>
        <v>0</v>
      </c>
      <c r="P291" s="479" t="e">
        <f>'April Budget'!W24</f>
        <v>#DIV/0!</v>
      </c>
      <c r="Q291" s="481"/>
      <c r="R291" s="976">
        <v>0</v>
      </c>
      <c r="S291" s="509">
        <f>'April Budget'!V114</f>
        <v>0</v>
      </c>
      <c r="T291" s="1862" t="e">
        <f>'April Budget'!W114</f>
        <v>#DIV/0!</v>
      </c>
    </row>
    <row r="292" spans="2:20">
      <c r="B292" s="462" t="s">
        <v>186</v>
      </c>
      <c r="C292" s="515">
        <v>0</v>
      </c>
      <c r="D292" s="509">
        <f>'May Budget'!V$7</f>
        <v>0</v>
      </c>
      <c r="E292" s="546" t="e">
        <f t="shared" si="45"/>
        <v>#DIV/0!</v>
      </c>
      <c r="F292" s="480" t="e">
        <f t="shared" si="46"/>
        <v>#DIV/0!</v>
      </c>
      <c r="G292" s="481"/>
      <c r="H292" s="515">
        <v>0</v>
      </c>
      <c r="I292" s="482" t="e">
        <f t="shared" si="47"/>
        <v>#DIV/0!</v>
      </c>
      <c r="J292" s="509">
        <f>'May Budget'!V117</f>
        <v>0</v>
      </c>
      <c r="K292" s="482" t="e">
        <f t="shared" si="48"/>
        <v>#DIV/0!</v>
      </c>
      <c r="L292" s="480" t="e">
        <f t="shared" si="49"/>
        <v>#DIV/0!</v>
      </c>
      <c r="M292" s="481"/>
      <c r="N292" s="515">
        <v>0</v>
      </c>
      <c r="O292" s="509">
        <f>'May Budget'!V24</f>
        <v>0</v>
      </c>
      <c r="P292" s="479" t="e">
        <f>'May Budget'!W24</f>
        <v>#DIV/0!</v>
      </c>
      <c r="Q292" s="481"/>
      <c r="R292" s="976">
        <v>0</v>
      </c>
      <c r="S292" s="509">
        <f>'May Budget'!V114</f>
        <v>0</v>
      </c>
      <c r="T292" s="1862" t="e">
        <f>'May Budget'!W114</f>
        <v>#DIV/0!</v>
      </c>
    </row>
    <row r="293" spans="2:20">
      <c r="B293" s="462" t="s">
        <v>403</v>
      </c>
      <c r="C293" s="515">
        <v>0</v>
      </c>
      <c r="D293" s="509">
        <f>'June Budget'!V$7</f>
        <v>0</v>
      </c>
      <c r="E293" s="546" t="e">
        <f t="shared" si="45"/>
        <v>#DIV/0!</v>
      </c>
      <c r="F293" s="480" t="e">
        <f t="shared" si="46"/>
        <v>#DIV/0!</v>
      </c>
      <c r="G293" s="481"/>
      <c r="H293" s="515">
        <v>0</v>
      </c>
      <c r="I293" s="482" t="e">
        <f t="shared" si="47"/>
        <v>#DIV/0!</v>
      </c>
      <c r="J293" s="509">
        <f>'June Budget'!V117</f>
        <v>0</v>
      </c>
      <c r="K293" s="482" t="e">
        <f t="shared" si="48"/>
        <v>#DIV/0!</v>
      </c>
      <c r="L293" s="480" t="e">
        <f t="shared" si="49"/>
        <v>#DIV/0!</v>
      </c>
      <c r="M293" s="481"/>
      <c r="N293" s="515">
        <v>0</v>
      </c>
      <c r="O293" s="509">
        <f>'June Budget'!V24</f>
        <v>0</v>
      </c>
      <c r="P293" s="479" t="e">
        <f>'June Budget'!W24</f>
        <v>#DIV/0!</v>
      </c>
      <c r="Q293" s="481"/>
      <c r="R293" s="976">
        <v>0</v>
      </c>
      <c r="S293" s="509">
        <f>'June Budget'!V114</f>
        <v>0</v>
      </c>
      <c r="T293" s="1862" t="e">
        <f>'June Budget'!W114</f>
        <v>#DIV/0!</v>
      </c>
    </row>
    <row r="294" spans="2:20">
      <c r="B294" s="461" t="s">
        <v>430</v>
      </c>
      <c r="C294" s="512">
        <f>SUM(C291:C293)</f>
        <v>0</v>
      </c>
      <c r="D294" s="512">
        <f>SUM(D291:D293)</f>
        <v>0</v>
      </c>
      <c r="E294" s="546" t="e">
        <f t="shared" si="45"/>
        <v>#DIV/0!</v>
      </c>
      <c r="F294" s="483" t="e">
        <f t="shared" si="46"/>
        <v>#DIV/0!</v>
      </c>
      <c r="G294" s="484"/>
      <c r="H294" s="512">
        <f>SUM(H291:H293)</f>
        <v>0</v>
      </c>
      <c r="I294" s="485" t="e">
        <f t="shared" si="47"/>
        <v>#DIV/0!</v>
      </c>
      <c r="J294" s="512">
        <f>SUM(J291:J293)</f>
        <v>0</v>
      </c>
      <c r="K294" s="485" t="e">
        <f t="shared" si="48"/>
        <v>#DIV/0!</v>
      </c>
      <c r="L294" s="483" t="e">
        <f t="shared" si="49"/>
        <v>#DIV/0!</v>
      </c>
      <c r="M294" s="484"/>
      <c r="N294" s="512">
        <f>SUM(N291:N293)</f>
        <v>0</v>
      </c>
      <c r="O294" s="508">
        <f>SUM(O291:O293)</f>
        <v>0</v>
      </c>
      <c r="P294" s="483" t="e">
        <f>O294/D294</f>
        <v>#DIV/0!</v>
      </c>
      <c r="Q294" s="484"/>
      <c r="R294" s="512">
        <f>SUM(R291:R293)</f>
        <v>0</v>
      </c>
      <c r="S294" s="508">
        <f>SUM(S291:S293)</f>
        <v>0</v>
      </c>
      <c r="T294" s="483" t="e">
        <f>S294/D294</f>
        <v>#DIV/0!</v>
      </c>
    </row>
    <row r="295" spans="2:20">
      <c r="B295" s="462" t="s">
        <v>404</v>
      </c>
      <c r="C295" s="515">
        <v>0</v>
      </c>
      <c r="D295" s="509">
        <f>'July Budget'!V$7</f>
        <v>0</v>
      </c>
      <c r="E295" s="546" t="e">
        <f t="shared" si="45"/>
        <v>#DIV/0!</v>
      </c>
      <c r="F295" s="480" t="e">
        <f t="shared" si="46"/>
        <v>#DIV/0!</v>
      </c>
      <c r="G295" s="481"/>
      <c r="H295" s="515">
        <v>0</v>
      </c>
      <c r="I295" s="482" t="e">
        <f t="shared" si="47"/>
        <v>#DIV/0!</v>
      </c>
      <c r="J295" s="509">
        <f>'July Budget'!V117</f>
        <v>0</v>
      </c>
      <c r="K295" s="482" t="e">
        <f t="shared" si="48"/>
        <v>#DIV/0!</v>
      </c>
      <c r="L295" s="480" t="e">
        <f t="shared" si="49"/>
        <v>#DIV/0!</v>
      </c>
      <c r="M295" s="481"/>
      <c r="N295" s="515">
        <v>0</v>
      </c>
      <c r="O295" s="509">
        <f>'July Budget'!V24</f>
        <v>0</v>
      </c>
      <c r="P295" s="479" t="e">
        <f>'July Budget'!W24</f>
        <v>#DIV/0!</v>
      </c>
      <c r="Q295" s="481"/>
      <c r="R295" s="976">
        <v>0</v>
      </c>
      <c r="S295" s="509">
        <f>'July Budget'!V114</f>
        <v>0</v>
      </c>
      <c r="T295" s="1862" t="e">
        <f>'July Budget'!W114</f>
        <v>#DIV/0!</v>
      </c>
    </row>
    <row r="296" spans="2:20">
      <c r="B296" s="462" t="s">
        <v>431</v>
      </c>
      <c r="C296" s="515">
        <v>0</v>
      </c>
      <c r="D296" s="509">
        <f>'August Budget'!V$7</f>
        <v>0</v>
      </c>
      <c r="E296" s="546" t="e">
        <f t="shared" si="45"/>
        <v>#DIV/0!</v>
      </c>
      <c r="F296" s="480" t="e">
        <f t="shared" si="46"/>
        <v>#DIV/0!</v>
      </c>
      <c r="G296" s="481"/>
      <c r="H296" s="515">
        <v>0</v>
      </c>
      <c r="I296" s="482" t="e">
        <f t="shared" si="47"/>
        <v>#DIV/0!</v>
      </c>
      <c r="J296" s="509">
        <f>'August Budget'!V117</f>
        <v>0</v>
      </c>
      <c r="K296" s="482" t="e">
        <f t="shared" si="48"/>
        <v>#DIV/0!</v>
      </c>
      <c r="L296" s="480" t="e">
        <f t="shared" si="49"/>
        <v>#DIV/0!</v>
      </c>
      <c r="M296" s="481"/>
      <c r="N296" s="515">
        <v>0</v>
      </c>
      <c r="O296" s="509">
        <f>'August Budget'!V24</f>
        <v>0</v>
      </c>
      <c r="P296" s="479" t="e">
        <f>'August Budget'!W24</f>
        <v>#DIV/0!</v>
      </c>
      <c r="Q296" s="481"/>
      <c r="R296" s="976">
        <v>0</v>
      </c>
      <c r="S296" s="509">
        <f>'August Budget'!V114</f>
        <v>0</v>
      </c>
      <c r="T296" s="1862" t="e">
        <f>'August Budget'!W114</f>
        <v>#DIV/0!</v>
      </c>
    </row>
    <row r="297" spans="2:20">
      <c r="B297" s="462" t="s">
        <v>432</v>
      </c>
      <c r="C297" s="515">
        <v>0</v>
      </c>
      <c r="D297" s="509">
        <f>'September Budget'!V$7</f>
        <v>0</v>
      </c>
      <c r="E297" s="546" t="e">
        <f t="shared" si="45"/>
        <v>#DIV/0!</v>
      </c>
      <c r="F297" s="480" t="e">
        <f t="shared" si="46"/>
        <v>#DIV/0!</v>
      </c>
      <c r="G297" s="481"/>
      <c r="H297" s="515">
        <v>0</v>
      </c>
      <c r="I297" s="482" t="e">
        <f t="shared" si="47"/>
        <v>#DIV/0!</v>
      </c>
      <c r="J297" s="509">
        <f>'September Budget'!V117</f>
        <v>0</v>
      </c>
      <c r="K297" s="482" t="e">
        <f t="shared" si="48"/>
        <v>#DIV/0!</v>
      </c>
      <c r="L297" s="480" t="e">
        <f t="shared" si="49"/>
        <v>#DIV/0!</v>
      </c>
      <c r="M297" s="481"/>
      <c r="N297" s="515">
        <v>0</v>
      </c>
      <c r="O297" s="509">
        <f>'September Budget'!V24</f>
        <v>0</v>
      </c>
      <c r="P297" s="479" t="e">
        <f>'September Budget'!W24</f>
        <v>#DIV/0!</v>
      </c>
      <c r="Q297" s="481"/>
      <c r="R297" s="976">
        <v>0</v>
      </c>
      <c r="S297" s="509">
        <f>'September Budget'!V114</f>
        <v>0</v>
      </c>
      <c r="T297" s="1862" t="e">
        <f>'September Budget'!W114</f>
        <v>#DIV/0!</v>
      </c>
    </row>
    <row r="298" spans="2:20">
      <c r="B298" s="461" t="s">
        <v>433</v>
      </c>
      <c r="C298" s="512">
        <f>SUM(C295:C297)</f>
        <v>0</v>
      </c>
      <c r="D298" s="512">
        <f>SUM(D295:D297)</f>
        <v>0</v>
      </c>
      <c r="E298" s="546" t="e">
        <f t="shared" si="45"/>
        <v>#DIV/0!</v>
      </c>
      <c r="F298" s="483" t="e">
        <f t="shared" si="46"/>
        <v>#DIV/0!</v>
      </c>
      <c r="G298" s="484"/>
      <c r="H298" s="512">
        <f>SUM(H295:H297)</f>
        <v>0</v>
      </c>
      <c r="I298" s="485" t="e">
        <f t="shared" si="47"/>
        <v>#DIV/0!</v>
      </c>
      <c r="J298" s="512">
        <f>SUM(J295:J297)</f>
        <v>0</v>
      </c>
      <c r="K298" s="485" t="e">
        <f t="shared" si="48"/>
        <v>#DIV/0!</v>
      </c>
      <c r="L298" s="483" t="e">
        <f t="shared" si="49"/>
        <v>#DIV/0!</v>
      </c>
      <c r="M298" s="484"/>
      <c r="N298" s="512">
        <f>SUM(N295:N297)</f>
        <v>0</v>
      </c>
      <c r="O298" s="508">
        <f>SUM(O295:O297)</f>
        <v>0</v>
      </c>
      <c r="P298" s="483" t="e">
        <f>O298/D298</f>
        <v>#DIV/0!</v>
      </c>
      <c r="Q298" s="484"/>
      <c r="R298" s="512">
        <f>SUM(R295:R297)</f>
        <v>0</v>
      </c>
      <c r="S298" s="508">
        <f>SUM(S295:S297)</f>
        <v>0</v>
      </c>
      <c r="T298" s="483" t="e">
        <f>S298/D298</f>
        <v>#DIV/0!</v>
      </c>
    </row>
    <row r="299" spans="2:20">
      <c r="B299" s="462" t="s">
        <v>434</v>
      </c>
      <c r="C299" s="515">
        <v>0</v>
      </c>
      <c r="D299" s="509">
        <f>'October Budget'!V$7</f>
        <v>0</v>
      </c>
      <c r="E299" s="546" t="e">
        <f t="shared" si="45"/>
        <v>#DIV/0!</v>
      </c>
      <c r="F299" s="480" t="e">
        <f t="shared" si="46"/>
        <v>#DIV/0!</v>
      </c>
      <c r="G299" s="481"/>
      <c r="H299" s="515">
        <v>0</v>
      </c>
      <c r="I299" s="482" t="e">
        <f t="shared" si="47"/>
        <v>#DIV/0!</v>
      </c>
      <c r="J299" s="509">
        <f>'October Budget'!V117</f>
        <v>0</v>
      </c>
      <c r="K299" s="482" t="e">
        <f t="shared" si="48"/>
        <v>#DIV/0!</v>
      </c>
      <c r="L299" s="480" t="e">
        <f t="shared" si="49"/>
        <v>#DIV/0!</v>
      </c>
      <c r="M299" s="481"/>
      <c r="N299" s="515">
        <v>0</v>
      </c>
      <c r="O299" s="509">
        <f>'October Budget'!V24</f>
        <v>0</v>
      </c>
      <c r="P299" s="479" t="e">
        <f>'October Budget'!W24</f>
        <v>#DIV/0!</v>
      </c>
      <c r="Q299" s="481"/>
      <c r="R299" s="976">
        <v>0</v>
      </c>
      <c r="S299" s="509">
        <f>'October Budget'!V114</f>
        <v>0</v>
      </c>
      <c r="T299" s="1862" t="e">
        <f>'October Budget'!W114</f>
        <v>#DIV/0!</v>
      </c>
    </row>
    <row r="300" spans="2:20">
      <c r="B300" s="462" t="s">
        <v>435</v>
      </c>
      <c r="C300" s="515">
        <v>0</v>
      </c>
      <c r="D300" s="509">
        <f>'November Budget'!V$7</f>
        <v>0</v>
      </c>
      <c r="E300" s="546" t="e">
        <f t="shared" si="45"/>
        <v>#DIV/0!</v>
      </c>
      <c r="F300" s="480" t="e">
        <f t="shared" si="46"/>
        <v>#DIV/0!</v>
      </c>
      <c r="G300" s="481"/>
      <c r="H300" s="515">
        <v>0</v>
      </c>
      <c r="I300" s="482" t="e">
        <f t="shared" si="47"/>
        <v>#DIV/0!</v>
      </c>
      <c r="J300" s="509">
        <f>'November Budget'!V117</f>
        <v>0</v>
      </c>
      <c r="K300" s="482" t="e">
        <f t="shared" si="48"/>
        <v>#DIV/0!</v>
      </c>
      <c r="L300" s="480" t="e">
        <f t="shared" si="49"/>
        <v>#DIV/0!</v>
      </c>
      <c r="M300" s="481"/>
      <c r="N300" s="515">
        <v>0</v>
      </c>
      <c r="O300" s="509">
        <f>'November Budget'!V24</f>
        <v>0</v>
      </c>
      <c r="P300" s="479" t="e">
        <f>'November Budget'!W24</f>
        <v>#DIV/0!</v>
      </c>
      <c r="Q300" s="481"/>
      <c r="R300" s="976">
        <v>0</v>
      </c>
      <c r="S300" s="509">
        <f>'November Budget'!V114</f>
        <v>0</v>
      </c>
      <c r="T300" s="1862" t="e">
        <f>'November Budget'!W114</f>
        <v>#DIV/0!</v>
      </c>
    </row>
    <row r="301" spans="2:20">
      <c r="B301" s="462" t="s">
        <v>436</v>
      </c>
      <c r="C301" s="515">
        <v>0</v>
      </c>
      <c r="D301" s="509">
        <f>'December Budget'!V$7</f>
        <v>0</v>
      </c>
      <c r="E301" s="546" t="e">
        <f t="shared" si="45"/>
        <v>#DIV/0!</v>
      </c>
      <c r="F301" s="480" t="e">
        <f t="shared" si="46"/>
        <v>#DIV/0!</v>
      </c>
      <c r="G301" s="481"/>
      <c r="H301" s="515">
        <v>0</v>
      </c>
      <c r="I301" s="482" t="e">
        <f t="shared" si="47"/>
        <v>#DIV/0!</v>
      </c>
      <c r="J301" s="509">
        <f>'December Budget'!V117</f>
        <v>0</v>
      </c>
      <c r="K301" s="482" t="e">
        <f t="shared" si="48"/>
        <v>#DIV/0!</v>
      </c>
      <c r="L301" s="480" t="e">
        <f t="shared" si="49"/>
        <v>#DIV/0!</v>
      </c>
      <c r="M301" s="481"/>
      <c r="N301" s="515">
        <v>0</v>
      </c>
      <c r="O301" s="509">
        <f>'December Budget'!V24</f>
        <v>0</v>
      </c>
      <c r="P301" s="479" t="e">
        <f>'December Budget'!W24</f>
        <v>#DIV/0!</v>
      </c>
      <c r="Q301" s="481"/>
      <c r="R301" s="976">
        <v>0</v>
      </c>
      <c r="S301" s="509">
        <f>'December Budget'!V114</f>
        <v>0</v>
      </c>
      <c r="T301" s="480" t="e">
        <f>'December Budget'!W114</f>
        <v>#DIV/0!</v>
      </c>
    </row>
    <row r="302" spans="2:20">
      <c r="B302" s="461" t="s">
        <v>437</v>
      </c>
      <c r="C302" s="512">
        <f>SUM(C299:C301)</f>
        <v>0</v>
      </c>
      <c r="D302" s="512">
        <f>SUM(D299:D301)</f>
        <v>0</v>
      </c>
      <c r="E302" s="546" t="e">
        <f t="shared" si="45"/>
        <v>#DIV/0!</v>
      </c>
      <c r="F302" s="483" t="e">
        <f t="shared" si="46"/>
        <v>#DIV/0!</v>
      </c>
      <c r="G302" s="484"/>
      <c r="H302" s="512">
        <f>SUM(H299:H301)</f>
        <v>0</v>
      </c>
      <c r="I302" s="485" t="e">
        <f t="shared" si="47"/>
        <v>#DIV/0!</v>
      </c>
      <c r="J302" s="512">
        <f>SUM(J299:J301)</f>
        <v>0</v>
      </c>
      <c r="K302" s="485" t="e">
        <f t="shared" si="48"/>
        <v>#DIV/0!</v>
      </c>
      <c r="L302" s="483" t="e">
        <f t="shared" si="49"/>
        <v>#DIV/0!</v>
      </c>
      <c r="M302" s="484"/>
      <c r="N302" s="512">
        <f>SUM(N299:N301)</f>
        <v>0</v>
      </c>
      <c r="O302" s="508">
        <f>SUM(O299:O301)</f>
        <v>0</v>
      </c>
      <c r="P302" s="483" t="e">
        <f>O302/D302</f>
        <v>#DIV/0!</v>
      </c>
      <c r="Q302" s="484"/>
      <c r="R302" s="512">
        <f>SUM(R299:R301)</f>
        <v>0</v>
      </c>
      <c r="S302" s="508">
        <f>SUM(S299:S301)</f>
        <v>0</v>
      </c>
      <c r="T302" s="483" t="e">
        <f>S302/D302</f>
        <v>#DIV/0!</v>
      </c>
    </row>
    <row r="303" spans="2:20">
      <c r="C303" s="409"/>
      <c r="D303" s="411"/>
      <c r="E303" s="411"/>
      <c r="F303" s="486"/>
      <c r="G303" s="487"/>
      <c r="H303" s="488"/>
      <c r="I303" s="489"/>
      <c r="J303" s="411"/>
      <c r="K303" s="489"/>
      <c r="L303" s="486"/>
      <c r="M303" s="487"/>
      <c r="N303" s="488"/>
      <c r="O303" s="510"/>
      <c r="P303" s="480"/>
      <c r="Q303" s="487"/>
      <c r="R303" s="488"/>
      <c r="S303" s="510"/>
      <c r="T303" s="480"/>
    </row>
    <row r="304" spans="2:20" ht="13.5" thickBot="1">
      <c r="B304" s="490" t="s">
        <v>194</v>
      </c>
      <c r="C304" s="511">
        <f>SUM(C302,C298,C294,C290)</f>
        <v>0</v>
      </c>
      <c r="D304" s="513">
        <f>SUM(D290,D294,D298,D302)</f>
        <v>0</v>
      </c>
      <c r="E304" s="547" t="e">
        <f>+(D304/C304)</f>
        <v>#DIV/0!</v>
      </c>
      <c r="F304" s="491" t="e">
        <f>D304/C304</f>
        <v>#DIV/0!</v>
      </c>
      <c r="G304" s="484"/>
      <c r="H304" s="492">
        <f>SUM(H290,H294,H298,H302)</f>
        <v>0</v>
      </c>
      <c r="I304" s="493" t="e">
        <f>H304/C304</f>
        <v>#DIV/0!</v>
      </c>
      <c r="J304" s="513">
        <f>SUM(J290,J294,J298,J302)</f>
        <v>0</v>
      </c>
      <c r="K304" s="493" t="e">
        <f>J304/D304</f>
        <v>#DIV/0!</v>
      </c>
      <c r="L304" s="491" t="e">
        <f>J304/H304</f>
        <v>#DIV/0!</v>
      </c>
      <c r="M304" s="484"/>
      <c r="N304" s="492">
        <f>SUM(N290,N294,N298,N302)</f>
        <v>0</v>
      </c>
      <c r="O304" s="511">
        <f>SUM(O290,O294,O298,O302)</f>
        <v>0</v>
      </c>
      <c r="P304" s="491" t="e">
        <f>O304/D304</f>
        <v>#DIV/0!</v>
      </c>
      <c r="Q304" s="484"/>
      <c r="R304" s="492">
        <f>SUM(R290,R294,R298,R302)</f>
        <v>0</v>
      </c>
      <c r="S304" s="511">
        <f>SUM(S290,S294,S298,S302)</f>
        <v>0</v>
      </c>
      <c r="T304" s="491" t="e">
        <f>S304/D304</f>
        <v>#DIV/0!</v>
      </c>
    </row>
    <row r="305" spans="2:20" ht="13.5" thickBot="1">
      <c r="B305" s="462"/>
      <c r="C305" s="462"/>
      <c r="D305" s="462"/>
      <c r="E305" s="462"/>
      <c r="F305" s="462"/>
      <c r="G305" s="462"/>
      <c r="H305" s="462"/>
      <c r="I305" s="462"/>
      <c r="J305" s="462"/>
      <c r="K305" s="462"/>
      <c r="L305" s="462"/>
      <c r="M305" s="462"/>
      <c r="N305" s="462"/>
      <c r="O305" s="462"/>
      <c r="P305" s="462"/>
      <c r="Q305" s="462"/>
    </row>
    <row r="306" spans="2:20" ht="13.5" thickBot="1">
      <c r="B306" s="1984" t="s">
        <v>438</v>
      </c>
      <c r="C306" s="1985"/>
      <c r="D306" s="494">
        <f>H283</f>
        <v>0</v>
      </c>
      <c r="E306" s="463"/>
      <c r="O306" s="495"/>
      <c r="P306" s="191"/>
    </row>
    <row r="307" spans="2:20" ht="13.5" thickBot="1"/>
    <row r="308" spans="2:20">
      <c r="C308" s="464" t="s">
        <v>408</v>
      </c>
      <c r="D308" s="465" t="s">
        <v>409</v>
      </c>
      <c r="E308" s="465" t="s">
        <v>412</v>
      </c>
      <c r="F308" s="465" t="s">
        <v>410</v>
      </c>
      <c r="G308" s="466"/>
      <c r="H308" s="465" t="s">
        <v>411</v>
      </c>
      <c r="I308" s="465" t="s">
        <v>411</v>
      </c>
      <c r="J308" s="465" t="s">
        <v>409</v>
      </c>
      <c r="K308" s="465" t="s">
        <v>412</v>
      </c>
      <c r="L308" s="467" t="s">
        <v>413</v>
      </c>
      <c r="M308" s="466"/>
      <c r="N308" s="465" t="s">
        <v>411</v>
      </c>
      <c r="O308" s="468" t="s">
        <v>414</v>
      </c>
      <c r="P308" s="469" t="s">
        <v>414</v>
      </c>
      <c r="Q308" s="466"/>
      <c r="R308" s="468" t="s">
        <v>414</v>
      </c>
      <c r="S308" s="468" t="s">
        <v>414</v>
      </c>
      <c r="T308" s="469" t="s">
        <v>414</v>
      </c>
    </row>
    <row r="309" spans="2:20" ht="13.5" thickBot="1">
      <c r="C309" s="496" t="s">
        <v>415</v>
      </c>
      <c r="D309" s="497" t="s">
        <v>416</v>
      </c>
      <c r="E309" s="471" t="s">
        <v>473</v>
      </c>
      <c r="F309" s="497" t="s">
        <v>417</v>
      </c>
      <c r="G309" s="498"/>
      <c r="H309" s="497" t="s">
        <v>144</v>
      </c>
      <c r="I309" s="497" t="s">
        <v>170</v>
      </c>
      <c r="J309" s="497" t="s">
        <v>439</v>
      </c>
      <c r="K309" s="497" t="s">
        <v>440</v>
      </c>
      <c r="L309" s="499" t="s">
        <v>441</v>
      </c>
      <c r="M309" s="498"/>
      <c r="N309" s="497" t="s">
        <v>442</v>
      </c>
      <c r="O309" s="500" t="s">
        <v>423</v>
      </c>
      <c r="P309" s="501" t="s">
        <v>424</v>
      </c>
      <c r="Q309" s="498"/>
      <c r="R309" s="500" t="s">
        <v>425</v>
      </c>
      <c r="S309" s="500" t="s">
        <v>425</v>
      </c>
      <c r="T309" s="501" t="s">
        <v>426</v>
      </c>
    </row>
    <row r="310" spans="2:20" ht="13.5" thickBot="1">
      <c r="C310" s="7"/>
      <c r="D310" s="8"/>
      <c r="E310" s="8"/>
      <c r="F310" s="8"/>
      <c r="G310" s="8"/>
      <c r="H310" s="8"/>
      <c r="I310" s="8"/>
      <c r="J310" s="8"/>
      <c r="K310" s="8"/>
      <c r="L310" s="8"/>
      <c r="M310" s="8"/>
      <c r="N310" s="8"/>
      <c r="O310" s="8"/>
      <c r="P310" s="8"/>
      <c r="Q310" s="8"/>
      <c r="R310" s="8"/>
      <c r="S310" s="8"/>
      <c r="T310" s="9"/>
    </row>
    <row r="311" spans="2:20" ht="13.5" thickBot="1">
      <c r="C311" s="502">
        <f>SUM(C287,C288,C289,C291,C292,C293,C295,C296,C297,C299,C300,C301)</f>
        <v>0</v>
      </c>
      <c r="D311" s="502">
        <f>SUM(D287,D288,D289,D291,D292,D293,D295,D296,D297,D299,D300,D301)</f>
        <v>0</v>
      </c>
      <c r="E311" s="545"/>
      <c r="F311" s="503" t="e">
        <f>D311/C311</f>
        <v>#DIV/0!</v>
      </c>
      <c r="G311" s="504"/>
      <c r="H311" s="505">
        <f>SUM(H287,H288,H289,H291,H292,H293,H295,H296,H297,H299,H300,H301)</f>
        <v>0</v>
      </c>
      <c r="I311" s="503" t="e">
        <f>H311/C311</f>
        <v>#DIV/0!</v>
      </c>
      <c r="J311" s="502">
        <f>SUM(J287,J288,J289,J291,J292,J293,J295,J296,J297,J299,J300,J301)</f>
        <v>0</v>
      </c>
      <c r="K311" s="503" t="e">
        <f>J311/D311</f>
        <v>#DIV/0!</v>
      </c>
      <c r="L311" s="503" t="e">
        <f>J311/H311</f>
        <v>#DIV/0!</v>
      </c>
      <c r="M311" s="504"/>
      <c r="N311" s="505">
        <f>SUM(N287,N288,N289,N291,N292,N293,N295,N296,N297,N299,N300,N301)</f>
        <v>0</v>
      </c>
      <c r="O311" s="502">
        <f>SUM(O287,O288,O289,O291,O292,O293,O295,O296,O297,O299,O300,O301)</f>
        <v>0</v>
      </c>
      <c r="P311" s="503" t="e">
        <f>O311/D311</f>
        <v>#DIV/0!</v>
      </c>
      <c r="Q311" s="506"/>
      <c r="R311" s="502">
        <f>SUM(R287,R288,R289,R291,R292,R293,R295,R296,R297,R299,R300,R301)</f>
        <v>0</v>
      </c>
      <c r="S311" s="502">
        <f>SUM(S287,S288,S289,S291,S292,S293,S295,S296,S297,S299,S300,S301)</f>
        <v>0</v>
      </c>
      <c r="T311" s="507" t="e">
        <f>S311/D311</f>
        <v>#DIV/0!</v>
      </c>
    </row>
    <row r="314" spans="2:20">
      <c r="B314" s="461" t="s">
        <v>405</v>
      </c>
      <c r="C314" s="462"/>
      <c r="D314" s="462"/>
      <c r="E314" s="462"/>
      <c r="F314" s="461" t="s">
        <v>406</v>
      </c>
      <c r="G314" s="461"/>
      <c r="H314" s="463"/>
      <c r="I314" s="462"/>
      <c r="J314" s="462"/>
      <c r="K314" s="462"/>
      <c r="L314" s="462"/>
      <c r="M314" s="462"/>
      <c r="N314" s="462"/>
      <c r="O314" s="462"/>
      <c r="P314" s="462"/>
      <c r="Q314" s="462"/>
      <c r="R314" s="462"/>
    </row>
    <row r="315" spans="2:20" ht="13.5" thickBot="1">
      <c r="B315" s="461" t="s">
        <v>407</v>
      </c>
      <c r="C315" s="462"/>
      <c r="D315" s="462"/>
      <c r="E315" s="462"/>
      <c r="F315" s="462"/>
      <c r="G315" s="462"/>
      <c r="H315" s="462"/>
      <c r="I315" s="462"/>
      <c r="J315" s="462"/>
      <c r="K315" s="462"/>
      <c r="L315" s="462"/>
      <c r="M315" s="462"/>
      <c r="N315" s="462"/>
      <c r="O315" s="462"/>
      <c r="P315" s="462"/>
      <c r="Q315" s="462"/>
      <c r="R315" s="462"/>
    </row>
    <row r="316" spans="2:20">
      <c r="B316" s="462"/>
      <c r="C316" s="1894" t="s">
        <v>2389</v>
      </c>
      <c r="D316" s="465" t="s">
        <v>409</v>
      </c>
      <c r="E316" s="465" t="s">
        <v>412</v>
      </c>
      <c r="F316" s="465" t="s">
        <v>410</v>
      </c>
      <c r="G316" s="466"/>
      <c r="H316" s="464" t="s">
        <v>2389</v>
      </c>
      <c r="I316" s="465" t="s">
        <v>411</v>
      </c>
      <c r="J316" s="465" t="s">
        <v>409</v>
      </c>
      <c r="K316" s="465" t="s">
        <v>412</v>
      </c>
      <c r="L316" s="467" t="s">
        <v>413</v>
      </c>
      <c r="M316" s="466"/>
      <c r="N316" s="464" t="s">
        <v>2389</v>
      </c>
      <c r="O316" s="468" t="s">
        <v>414</v>
      </c>
      <c r="P316" s="469" t="s">
        <v>414</v>
      </c>
      <c r="Q316" s="466"/>
      <c r="R316" s="464" t="s">
        <v>2389</v>
      </c>
      <c r="S316" s="468" t="s">
        <v>414</v>
      </c>
      <c r="T316" s="469" t="s">
        <v>414</v>
      </c>
    </row>
    <row r="317" spans="2:20" ht="13.5" thickBot="1">
      <c r="B317" s="462"/>
      <c r="C317" s="1895" t="s">
        <v>472</v>
      </c>
      <c r="D317" s="471" t="s">
        <v>416</v>
      </c>
      <c r="E317" s="471" t="s">
        <v>473</v>
      </c>
      <c r="F317" s="471" t="s">
        <v>417</v>
      </c>
      <c r="G317" s="472"/>
      <c r="H317" s="471" t="s">
        <v>418</v>
      </c>
      <c r="I317" s="471" t="s">
        <v>419</v>
      </c>
      <c r="J317" s="471" t="s">
        <v>420</v>
      </c>
      <c r="K317" s="471" t="s">
        <v>421</v>
      </c>
      <c r="L317" s="473" t="s">
        <v>422</v>
      </c>
      <c r="M317" s="472"/>
      <c r="N317" s="471" t="s">
        <v>442</v>
      </c>
      <c r="O317" s="474" t="s">
        <v>423</v>
      </c>
      <c r="P317" s="475" t="s">
        <v>424</v>
      </c>
      <c r="Q317" s="472"/>
      <c r="R317" s="474" t="s">
        <v>425</v>
      </c>
      <c r="S317" s="474" t="s">
        <v>425</v>
      </c>
      <c r="T317" s="475" t="s">
        <v>426</v>
      </c>
    </row>
    <row r="318" spans="2:20">
      <c r="B318" s="462" t="s">
        <v>427</v>
      </c>
      <c r="C318" s="514">
        <v>0</v>
      </c>
      <c r="D318" s="509">
        <f>'January Budget'!X$7</f>
        <v>0</v>
      </c>
      <c r="E318" s="546" t="e">
        <f t="shared" ref="E318:E333" si="50">+(D318/C318)</f>
        <v>#DIV/0!</v>
      </c>
      <c r="F318" s="476" t="e">
        <f t="shared" ref="F318:F333" si="51">D318/C318</f>
        <v>#DIV/0!</v>
      </c>
      <c r="G318" s="477"/>
      <c r="H318" s="514">
        <v>0</v>
      </c>
      <c r="I318" s="478" t="e">
        <f t="shared" ref="I318:I333" si="52">H318/C318</f>
        <v>#DIV/0!</v>
      </c>
      <c r="J318" s="509">
        <f>'January Budget'!X117</f>
        <v>0</v>
      </c>
      <c r="K318" s="478" t="e">
        <f t="shared" ref="K318:K333" si="53">J318/D318</f>
        <v>#DIV/0!</v>
      </c>
      <c r="L318" s="476" t="e">
        <f t="shared" ref="L318:L333" si="54">J318/H318</f>
        <v>#DIV/0!</v>
      </c>
      <c r="M318" s="477"/>
      <c r="N318" s="514">
        <v>0</v>
      </c>
      <c r="O318" s="509">
        <f>'January Budget'!X24</f>
        <v>0</v>
      </c>
      <c r="P318" s="479">
        <f>'January Budget'!E336</f>
        <v>0</v>
      </c>
      <c r="Q318" s="477"/>
      <c r="R318" s="975">
        <v>0</v>
      </c>
      <c r="S318" s="509">
        <f>'January Budget'!X114</f>
        <v>0</v>
      </c>
      <c r="T318" s="1861" t="e">
        <f>'January Budget'!Y114</f>
        <v>#DIV/0!</v>
      </c>
    </row>
    <row r="319" spans="2:20">
      <c r="B319" s="462" t="s">
        <v>428</v>
      </c>
      <c r="C319" s="515">
        <v>0</v>
      </c>
      <c r="D319" s="509">
        <f>'February Budget'!X$7</f>
        <v>0</v>
      </c>
      <c r="E319" s="546" t="e">
        <f t="shared" si="50"/>
        <v>#DIV/0!</v>
      </c>
      <c r="F319" s="480" t="e">
        <f t="shared" si="51"/>
        <v>#DIV/0!</v>
      </c>
      <c r="G319" s="481"/>
      <c r="H319" s="515">
        <v>0</v>
      </c>
      <c r="I319" s="482" t="e">
        <f t="shared" si="52"/>
        <v>#DIV/0!</v>
      </c>
      <c r="J319" s="509">
        <f>'February Budget'!X117</f>
        <v>0</v>
      </c>
      <c r="K319" s="482" t="e">
        <f t="shared" si="53"/>
        <v>#DIV/0!</v>
      </c>
      <c r="L319" s="480" t="e">
        <f t="shared" si="54"/>
        <v>#DIV/0!</v>
      </c>
      <c r="M319" s="481"/>
      <c r="N319" s="515">
        <v>0</v>
      </c>
      <c r="O319" s="509">
        <f>'February Budget'!X24</f>
        <v>0</v>
      </c>
      <c r="P319" s="479">
        <f>'February Budget'!E336</f>
        <v>0</v>
      </c>
      <c r="Q319" s="481"/>
      <c r="R319" s="976">
        <v>0</v>
      </c>
      <c r="S319" s="509">
        <f>'February Budget'!X114</f>
        <v>0</v>
      </c>
      <c r="T319" s="1861" t="e">
        <f>'February Budget'!Y114</f>
        <v>#DIV/0!</v>
      </c>
    </row>
    <row r="320" spans="2:20">
      <c r="B320" s="462" t="s">
        <v>401</v>
      </c>
      <c r="C320" s="515">
        <v>0</v>
      </c>
      <c r="D320" s="509">
        <f>'March Budget'!X$7</f>
        <v>0</v>
      </c>
      <c r="E320" s="546" t="e">
        <f t="shared" si="50"/>
        <v>#DIV/0!</v>
      </c>
      <c r="F320" s="480" t="e">
        <f t="shared" si="51"/>
        <v>#DIV/0!</v>
      </c>
      <c r="G320" s="481"/>
      <c r="H320" s="515">
        <v>0</v>
      </c>
      <c r="I320" s="482" t="e">
        <f t="shared" si="52"/>
        <v>#DIV/0!</v>
      </c>
      <c r="J320" s="509">
        <f>'March Budget'!X117</f>
        <v>0</v>
      </c>
      <c r="K320" s="482" t="e">
        <f t="shared" si="53"/>
        <v>#DIV/0!</v>
      </c>
      <c r="L320" s="480" t="e">
        <f t="shared" si="54"/>
        <v>#DIV/0!</v>
      </c>
      <c r="M320" s="481"/>
      <c r="N320" s="515">
        <v>0</v>
      </c>
      <c r="O320" s="509">
        <f>'March Budget'!X24</f>
        <v>0</v>
      </c>
      <c r="P320" s="479">
        <f>'March Budget'!E336</f>
        <v>0</v>
      </c>
      <c r="Q320" s="481"/>
      <c r="R320" s="976">
        <v>0</v>
      </c>
      <c r="S320" s="509">
        <f>'March Budget'!X114</f>
        <v>0</v>
      </c>
      <c r="T320" s="1862" t="e">
        <f>'March Budget'!Y114</f>
        <v>#DIV/0!</v>
      </c>
    </row>
    <row r="321" spans="2:20">
      <c r="B321" s="461" t="s">
        <v>429</v>
      </c>
      <c r="C321" s="512">
        <f>SUM(C318:C320)</f>
        <v>0</v>
      </c>
      <c r="D321" s="512">
        <f>SUM(D318:D320)</f>
        <v>0</v>
      </c>
      <c r="E321" s="546" t="e">
        <f t="shared" si="50"/>
        <v>#DIV/0!</v>
      </c>
      <c r="F321" s="483" t="e">
        <f t="shared" si="51"/>
        <v>#DIV/0!</v>
      </c>
      <c r="G321" s="484"/>
      <c r="H321" s="512">
        <f>SUM(H318:H320)</f>
        <v>0</v>
      </c>
      <c r="I321" s="485" t="e">
        <f t="shared" si="52"/>
        <v>#DIV/0!</v>
      </c>
      <c r="J321" s="512">
        <f>SUM(J318:J320)</f>
        <v>0</v>
      </c>
      <c r="K321" s="485" t="e">
        <f t="shared" si="53"/>
        <v>#DIV/0!</v>
      </c>
      <c r="L321" s="483" t="e">
        <f t="shared" si="54"/>
        <v>#DIV/0!</v>
      </c>
      <c r="M321" s="484"/>
      <c r="N321" s="512">
        <f>SUM(N318:N320)</f>
        <v>0</v>
      </c>
      <c r="O321" s="508">
        <f>SUM(O318:O320)</f>
        <v>0</v>
      </c>
      <c r="P321" s="483" t="e">
        <f>O321/D321</f>
        <v>#DIV/0!</v>
      </c>
      <c r="Q321" s="484"/>
      <c r="R321" s="512">
        <f>SUM(R318:R320)</f>
        <v>0</v>
      </c>
      <c r="S321" s="508">
        <f>SUM(S318:S320)</f>
        <v>0</v>
      </c>
      <c r="T321" s="483" t="e">
        <f>S321/D321</f>
        <v>#DIV/0!</v>
      </c>
    </row>
    <row r="322" spans="2:20">
      <c r="B322" s="462" t="s">
        <v>402</v>
      </c>
      <c r="C322" s="515">
        <v>0</v>
      </c>
      <c r="D322" s="509">
        <f>'April Budget'!X$7</f>
        <v>0</v>
      </c>
      <c r="E322" s="546" t="e">
        <f t="shared" si="50"/>
        <v>#DIV/0!</v>
      </c>
      <c r="F322" s="480" t="e">
        <f t="shared" si="51"/>
        <v>#DIV/0!</v>
      </c>
      <c r="G322" s="481"/>
      <c r="H322" s="515">
        <v>0</v>
      </c>
      <c r="I322" s="482" t="e">
        <f t="shared" si="52"/>
        <v>#DIV/0!</v>
      </c>
      <c r="J322" s="509">
        <f>'April Budget'!X117</f>
        <v>0</v>
      </c>
      <c r="K322" s="482" t="e">
        <f t="shared" si="53"/>
        <v>#DIV/0!</v>
      </c>
      <c r="L322" s="480" t="e">
        <f t="shared" si="54"/>
        <v>#DIV/0!</v>
      </c>
      <c r="M322" s="481"/>
      <c r="N322" s="515">
        <v>0</v>
      </c>
      <c r="O322" s="509">
        <f>'April Budget'!X24</f>
        <v>0</v>
      </c>
      <c r="P322" s="479">
        <f>'April Budget'!E336</f>
        <v>0</v>
      </c>
      <c r="Q322" s="481"/>
      <c r="R322" s="976">
        <v>0</v>
      </c>
      <c r="S322" s="509">
        <f>'April Budget'!X114</f>
        <v>0</v>
      </c>
      <c r="T322" s="1862" t="e">
        <f>'April Budget'!Y114</f>
        <v>#DIV/0!</v>
      </c>
    </row>
    <row r="323" spans="2:20">
      <c r="B323" s="462" t="s">
        <v>186</v>
      </c>
      <c r="C323" s="515">
        <v>0</v>
      </c>
      <c r="D323" s="509">
        <f>'May Budget'!X$7</f>
        <v>0</v>
      </c>
      <c r="E323" s="546" t="e">
        <f t="shared" si="50"/>
        <v>#DIV/0!</v>
      </c>
      <c r="F323" s="480" t="e">
        <f t="shared" si="51"/>
        <v>#DIV/0!</v>
      </c>
      <c r="G323" s="481"/>
      <c r="H323" s="515">
        <v>0</v>
      </c>
      <c r="I323" s="482" t="e">
        <f t="shared" si="52"/>
        <v>#DIV/0!</v>
      </c>
      <c r="J323" s="509">
        <f>'May Budget'!X117</f>
        <v>0</v>
      </c>
      <c r="K323" s="482" t="e">
        <f t="shared" si="53"/>
        <v>#DIV/0!</v>
      </c>
      <c r="L323" s="480" t="e">
        <f t="shared" si="54"/>
        <v>#DIV/0!</v>
      </c>
      <c r="M323" s="481"/>
      <c r="N323" s="515">
        <v>0</v>
      </c>
      <c r="O323" s="509">
        <f>'May Budget'!X24</f>
        <v>0</v>
      </c>
      <c r="P323" s="479">
        <f>'May Budget'!E336</f>
        <v>0</v>
      </c>
      <c r="Q323" s="481"/>
      <c r="R323" s="976">
        <v>0</v>
      </c>
      <c r="S323" s="509">
        <f>'May Budget'!X114</f>
        <v>0</v>
      </c>
      <c r="T323" s="1862" t="e">
        <f>'May Budget'!Y114</f>
        <v>#DIV/0!</v>
      </c>
    </row>
    <row r="324" spans="2:20">
      <c r="B324" s="462" t="s">
        <v>403</v>
      </c>
      <c r="C324" s="515">
        <v>0</v>
      </c>
      <c r="D324" s="509">
        <f>'June Budget'!X$7</f>
        <v>0</v>
      </c>
      <c r="E324" s="546" t="e">
        <f t="shared" si="50"/>
        <v>#DIV/0!</v>
      </c>
      <c r="F324" s="480" t="e">
        <f t="shared" si="51"/>
        <v>#DIV/0!</v>
      </c>
      <c r="G324" s="481"/>
      <c r="H324" s="515">
        <v>0</v>
      </c>
      <c r="I324" s="482" t="e">
        <f t="shared" si="52"/>
        <v>#DIV/0!</v>
      </c>
      <c r="J324" s="509">
        <f>'June Budget'!X117</f>
        <v>0</v>
      </c>
      <c r="K324" s="482" t="e">
        <f t="shared" si="53"/>
        <v>#DIV/0!</v>
      </c>
      <c r="L324" s="480" t="e">
        <f t="shared" si="54"/>
        <v>#DIV/0!</v>
      </c>
      <c r="M324" s="481"/>
      <c r="N324" s="515">
        <v>0</v>
      </c>
      <c r="O324" s="509">
        <f>'June Budget'!X24</f>
        <v>0</v>
      </c>
      <c r="P324" s="479">
        <f>'June Budget'!E336</f>
        <v>0</v>
      </c>
      <c r="Q324" s="481"/>
      <c r="R324" s="976">
        <v>0</v>
      </c>
      <c r="S324" s="509">
        <f>'June Budget'!X114</f>
        <v>0</v>
      </c>
      <c r="T324" s="1862" t="e">
        <f>'June Budget'!Y114</f>
        <v>#DIV/0!</v>
      </c>
    </row>
    <row r="325" spans="2:20">
      <c r="B325" s="461" t="s">
        <v>430</v>
      </c>
      <c r="C325" s="512">
        <f>SUM(C322:C324)</f>
        <v>0</v>
      </c>
      <c r="D325" s="512">
        <f>SUM(D322:D324)</f>
        <v>0</v>
      </c>
      <c r="E325" s="546" t="e">
        <f t="shared" si="50"/>
        <v>#DIV/0!</v>
      </c>
      <c r="F325" s="483" t="e">
        <f t="shared" si="51"/>
        <v>#DIV/0!</v>
      </c>
      <c r="G325" s="484"/>
      <c r="H325" s="512">
        <f>SUM(H322:H324)</f>
        <v>0</v>
      </c>
      <c r="I325" s="485" t="e">
        <f t="shared" si="52"/>
        <v>#DIV/0!</v>
      </c>
      <c r="J325" s="512">
        <f>SUM(J322:J324)</f>
        <v>0</v>
      </c>
      <c r="K325" s="485" t="e">
        <f t="shared" si="53"/>
        <v>#DIV/0!</v>
      </c>
      <c r="L325" s="483" t="e">
        <f t="shared" si="54"/>
        <v>#DIV/0!</v>
      </c>
      <c r="M325" s="484"/>
      <c r="N325" s="512">
        <f>SUM(N322:N324)</f>
        <v>0</v>
      </c>
      <c r="O325" s="508">
        <f>SUM(O322:O324)</f>
        <v>0</v>
      </c>
      <c r="P325" s="483" t="e">
        <f>O325/D325</f>
        <v>#DIV/0!</v>
      </c>
      <c r="Q325" s="484"/>
      <c r="R325" s="512">
        <f>SUM(R322:R324)</f>
        <v>0</v>
      </c>
      <c r="S325" s="508">
        <f>SUM(S322:S324)</f>
        <v>0</v>
      </c>
      <c r="T325" s="483" t="e">
        <f>S325/D325</f>
        <v>#DIV/0!</v>
      </c>
    </row>
    <row r="326" spans="2:20">
      <c r="B326" s="462" t="s">
        <v>404</v>
      </c>
      <c r="C326" s="515">
        <v>0</v>
      </c>
      <c r="D326" s="509">
        <f>'July Budget'!X$7</f>
        <v>0</v>
      </c>
      <c r="E326" s="546" t="e">
        <f t="shared" si="50"/>
        <v>#DIV/0!</v>
      </c>
      <c r="F326" s="480" t="e">
        <f t="shared" si="51"/>
        <v>#DIV/0!</v>
      </c>
      <c r="G326" s="481"/>
      <c r="H326" s="515">
        <v>0</v>
      </c>
      <c r="I326" s="482" t="e">
        <f t="shared" si="52"/>
        <v>#DIV/0!</v>
      </c>
      <c r="J326" s="509">
        <f>'July Budget'!X117</f>
        <v>0</v>
      </c>
      <c r="K326" s="482" t="e">
        <f t="shared" si="53"/>
        <v>#DIV/0!</v>
      </c>
      <c r="L326" s="480" t="e">
        <f t="shared" si="54"/>
        <v>#DIV/0!</v>
      </c>
      <c r="M326" s="481"/>
      <c r="N326" s="515">
        <v>0</v>
      </c>
      <c r="O326" s="509">
        <f>'July Budget'!X24</f>
        <v>0</v>
      </c>
      <c r="P326" s="479">
        <f>'July Budget'!E336</f>
        <v>0</v>
      </c>
      <c r="Q326" s="481"/>
      <c r="R326" s="976">
        <v>0</v>
      </c>
      <c r="S326" s="509">
        <f>'July Budget'!X114</f>
        <v>0</v>
      </c>
      <c r="T326" s="1862" t="e">
        <f>'July Budget'!Y114</f>
        <v>#DIV/0!</v>
      </c>
    </row>
    <row r="327" spans="2:20">
      <c r="B327" s="462" t="s">
        <v>431</v>
      </c>
      <c r="C327" s="515">
        <v>0</v>
      </c>
      <c r="D327" s="509">
        <f>'August Budget'!X$7</f>
        <v>0</v>
      </c>
      <c r="E327" s="546" t="e">
        <f t="shared" si="50"/>
        <v>#DIV/0!</v>
      </c>
      <c r="F327" s="480" t="e">
        <f t="shared" si="51"/>
        <v>#DIV/0!</v>
      </c>
      <c r="G327" s="481"/>
      <c r="H327" s="515">
        <v>0</v>
      </c>
      <c r="I327" s="482" t="e">
        <f t="shared" si="52"/>
        <v>#DIV/0!</v>
      </c>
      <c r="J327" s="509">
        <f>'August Budget'!X117</f>
        <v>0</v>
      </c>
      <c r="K327" s="482" t="e">
        <f t="shared" si="53"/>
        <v>#DIV/0!</v>
      </c>
      <c r="L327" s="480" t="e">
        <f t="shared" si="54"/>
        <v>#DIV/0!</v>
      </c>
      <c r="M327" s="481"/>
      <c r="N327" s="515">
        <v>0</v>
      </c>
      <c r="O327" s="509">
        <f>'August Budget'!X24</f>
        <v>0</v>
      </c>
      <c r="P327" s="479">
        <f>'August Budget'!E336</f>
        <v>0</v>
      </c>
      <c r="Q327" s="481"/>
      <c r="R327" s="976">
        <v>0</v>
      </c>
      <c r="S327" s="509">
        <f>'August Budget'!X114</f>
        <v>0</v>
      </c>
      <c r="T327" s="1862" t="e">
        <f>'August Budget'!Y114</f>
        <v>#DIV/0!</v>
      </c>
    </row>
    <row r="328" spans="2:20">
      <c r="B328" s="462" t="s">
        <v>432</v>
      </c>
      <c r="C328" s="515">
        <v>0</v>
      </c>
      <c r="D328" s="509">
        <f>'September Budget'!X$7</f>
        <v>0</v>
      </c>
      <c r="E328" s="546" t="e">
        <f t="shared" si="50"/>
        <v>#DIV/0!</v>
      </c>
      <c r="F328" s="480" t="e">
        <f t="shared" si="51"/>
        <v>#DIV/0!</v>
      </c>
      <c r="G328" s="481"/>
      <c r="H328" s="515">
        <v>0</v>
      </c>
      <c r="I328" s="482" t="e">
        <f t="shared" si="52"/>
        <v>#DIV/0!</v>
      </c>
      <c r="J328" s="509">
        <f>'September Budget'!X117</f>
        <v>0</v>
      </c>
      <c r="K328" s="482" t="e">
        <f t="shared" si="53"/>
        <v>#DIV/0!</v>
      </c>
      <c r="L328" s="480" t="e">
        <f t="shared" si="54"/>
        <v>#DIV/0!</v>
      </c>
      <c r="M328" s="481"/>
      <c r="N328" s="515">
        <v>0</v>
      </c>
      <c r="O328" s="509">
        <f>'September Budget'!X24</f>
        <v>0</v>
      </c>
      <c r="P328" s="479">
        <f>'September Budget'!E336</f>
        <v>0</v>
      </c>
      <c r="Q328" s="481"/>
      <c r="R328" s="976">
        <v>0</v>
      </c>
      <c r="S328" s="509">
        <f>'September Budget'!X114</f>
        <v>0</v>
      </c>
      <c r="T328" s="1862" t="e">
        <f>'September Budget'!Y114</f>
        <v>#DIV/0!</v>
      </c>
    </row>
    <row r="329" spans="2:20">
      <c r="B329" s="461" t="s">
        <v>433</v>
      </c>
      <c r="C329" s="512">
        <f>SUM(C326:C328)</f>
        <v>0</v>
      </c>
      <c r="D329" s="512">
        <f>SUM(D326:D328)</f>
        <v>0</v>
      </c>
      <c r="E329" s="546" t="e">
        <f t="shared" si="50"/>
        <v>#DIV/0!</v>
      </c>
      <c r="F329" s="483" t="e">
        <f t="shared" si="51"/>
        <v>#DIV/0!</v>
      </c>
      <c r="G329" s="484"/>
      <c r="H329" s="512">
        <f>SUM(H326:H328)</f>
        <v>0</v>
      </c>
      <c r="I329" s="485" t="e">
        <f t="shared" si="52"/>
        <v>#DIV/0!</v>
      </c>
      <c r="J329" s="512">
        <f>SUM(J326:J328)</f>
        <v>0</v>
      </c>
      <c r="K329" s="485" t="e">
        <f t="shared" si="53"/>
        <v>#DIV/0!</v>
      </c>
      <c r="L329" s="483" t="e">
        <f t="shared" si="54"/>
        <v>#DIV/0!</v>
      </c>
      <c r="M329" s="484"/>
      <c r="N329" s="512">
        <f>SUM(N326:N328)</f>
        <v>0</v>
      </c>
      <c r="O329" s="508">
        <f>SUM(O326:O328)</f>
        <v>0</v>
      </c>
      <c r="P329" s="483" t="e">
        <f>O329/D329</f>
        <v>#DIV/0!</v>
      </c>
      <c r="Q329" s="484"/>
      <c r="R329" s="512">
        <f>SUM(R326:R328)</f>
        <v>0</v>
      </c>
      <c r="S329" s="508">
        <f>SUM(S326:S328)</f>
        <v>0</v>
      </c>
      <c r="T329" s="483" t="e">
        <f>S329/D329</f>
        <v>#DIV/0!</v>
      </c>
    </row>
    <row r="330" spans="2:20">
      <c r="B330" s="462" t="s">
        <v>434</v>
      </c>
      <c r="C330" s="515">
        <v>0</v>
      </c>
      <c r="D330" s="509">
        <f>'October Budget'!X$7</f>
        <v>0</v>
      </c>
      <c r="E330" s="546" t="e">
        <f t="shared" si="50"/>
        <v>#DIV/0!</v>
      </c>
      <c r="F330" s="480" t="e">
        <f t="shared" si="51"/>
        <v>#DIV/0!</v>
      </c>
      <c r="G330" s="481"/>
      <c r="H330" s="515">
        <v>0</v>
      </c>
      <c r="I330" s="482" t="e">
        <f t="shared" si="52"/>
        <v>#DIV/0!</v>
      </c>
      <c r="J330" s="509">
        <f>'October Budget'!X117</f>
        <v>0</v>
      </c>
      <c r="K330" s="482" t="e">
        <f t="shared" si="53"/>
        <v>#DIV/0!</v>
      </c>
      <c r="L330" s="480" t="e">
        <f t="shared" si="54"/>
        <v>#DIV/0!</v>
      </c>
      <c r="M330" s="481"/>
      <c r="N330" s="515">
        <v>0</v>
      </c>
      <c r="O330" s="509">
        <f>'October Budget'!X24</f>
        <v>0</v>
      </c>
      <c r="P330" s="479">
        <f>'October Budget'!E336</f>
        <v>0</v>
      </c>
      <c r="Q330" s="481"/>
      <c r="R330" s="976">
        <v>0</v>
      </c>
      <c r="S330" s="509">
        <f>'October Budget'!X114</f>
        <v>0</v>
      </c>
      <c r="T330" s="1862" t="e">
        <f>'October Budget'!Y114</f>
        <v>#DIV/0!</v>
      </c>
    </row>
    <row r="331" spans="2:20">
      <c r="B331" s="462" t="s">
        <v>435</v>
      </c>
      <c r="C331" s="515">
        <v>0</v>
      </c>
      <c r="D331" s="509">
        <f>'November Budget'!X$7</f>
        <v>0</v>
      </c>
      <c r="E331" s="546" t="e">
        <f t="shared" si="50"/>
        <v>#DIV/0!</v>
      </c>
      <c r="F331" s="480" t="e">
        <f t="shared" si="51"/>
        <v>#DIV/0!</v>
      </c>
      <c r="G331" s="481"/>
      <c r="H331" s="515">
        <v>0</v>
      </c>
      <c r="I331" s="482" t="e">
        <f t="shared" si="52"/>
        <v>#DIV/0!</v>
      </c>
      <c r="J331" s="509">
        <f>'November Budget'!X117</f>
        <v>0</v>
      </c>
      <c r="K331" s="482" t="e">
        <f t="shared" si="53"/>
        <v>#DIV/0!</v>
      </c>
      <c r="L331" s="480" t="e">
        <f t="shared" si="54"/>
        <v>#DIV/0!</v>
      </c>
      <c r="M331" s="481"/>
      <c r="N331" s="515">
        <v>0</v>
      </c>
      <c r="O331" s="509">
        <f>'November Budget'!X24</f>
        <v>0</v>
      </c>
      <c r="P331" s="479">
        <f>'November Budget'!E336</f>
        <v>0</v>
      </c>
      <c r="Q331" s="481"/>
      <c r="R331" s="976">
        <v>0</v>
      </c>
      <c r="S331" s="509">
        <f>'November Budget'!X114</f>
        <v>0</v>
      </c>
      <c r="T331" s="1862" t="e">
        <f>'November Budget'!Y114</f>
        <v>#DIV/0!</v>
      </c>
    </row>
    <row r="332" spans="2:20">
      <c r="B332" s="462" t="s">
        <v>436</v>
      </c>
      <c r="C332" s="515">
        <v>0</v>
      </c>
      <c r="D332" s="509">
        <f>'December Budget'!X$7</f>
        <v>0</v>
      </c>
      <c r="E332" s="546" t="e">
        <f t="shared" si="50"/>
        <v>#DIV/0!</v>
      </c>
      <c r="F332" s="480" t="e">
        <f t="shared" si="51"/>
        <v>#DIV/0!</v>
      </c>
      <c r="G332" s="481"/>
      <c r="H332" s="515">
        <v>0</v>
      </c>
      <c r="I332" s="482" t="e">
        <f t="shared" si="52"/>
        <v>#DIV/0!</v>
      </c>
      <c r="J332" s="509">
        <f>'December Budget'!X117</f>
        <v>0</v>
      </c>
      <c r="K332" s="482" t="e">
        <f t="shared" si="53"/>
        <v>#DIV/0!</v>
      </c>
      <c r="L332" s="480" t="e">
        <f t="shared" si="54"/>
        <v>#DIV/0!</v>
      </c>
      <c r="M332" s="481"/>
      <c r="N332" s="515">
        <v>0</v>
      </c>
      <c r="O332" s="509">
        <f>'December Budget'!X24</f>
        <v>0</v>
      </c>
      <c r="P332" s="479">
        <f>'December Budget'!E336</f>
        <v>0</v>
      </c>
      <c r="Q332" s="481"/>
      <c r="R332" s="976">
        <v>0</v>
      </c>
      <c r="S332" s="509">
        <f>'December Budget'!X114</f>
        <v>0</v>
      </c>
      <c r="T332" s="480" t="e">
        <f>'December Budget'!Y114</f>
        <v>#DIV/0!</v>
      </c>
    </row>
    <row r="333" spans="2:20">
      <c r="B333" s="461" t="s">
        <v>437</v>
      </c>
      <c r="C333" s="512">
        <f>SUM(C330:C332)</f>
        <v>0</v>
      </c>
      <c r="D333" s="512">
        <f>SUM(D330:D332)</f>
        <v>0</v>
      </c>
      <c r="E333" s="546" t="e">
        <f t="shared" si="50"/>
        <v>#DIV/0!</v>
      </c>
      <c r="F333" s="483" t="e">
        <f t="shared" si="51"/>
        <v>#DIV/0!</v>
      </c>
      <c r="G333" s="484"/>
      <c r="H333" s="512">
        <f>SUM(H330:H332)</f>
        <v>0</v>
      </c>
      <c r="I333" s="485" t="e">
        <f t="shared" si="52"/>
        <v>#DIV/0!</v>
      </c>
      <c r="J333" s="512">
        <f>SUM(J330:J332)</f>
        <v>0</v>
      </c>
      <c r="K333" s="485" t="e">
        <f t="shared" si="53"/>
        <v>#DIV/0!</v>
      </c>
      <c r="L333" s="483" t="e">
        <f t="shared" si="54"/>
        <v>#DIV/0!</v>
      </c>
      <c r="M333" s="484"/>
      <c r="N333" s="512">
        <f>SUM(N330:N332)</f>
        <v>0</v>
      </c>
      <c r="O333" s="508">
        <f>SUM(O330:O332)</f>
        <v>0</v>
      </c>
      <c r="P333" s="483" t="e">
        <f>O333/D333</f>
        <v>#DIV/0!</v>
      </c>
      <c r="Q333" s="484"/>
      <c r="R333" s="512">
        <f>SUM(R330:R332)</f>
        <v>0</v>
      </c>
      <c r="S333" s="508">
        <f>SUM(S330:S332)</f>
        <v>0</v>
      </c>
      <c r="T333" s="483" t="e">
        <f>S333/D333</f>
        <v>#DIV/0!</v>
      </c>
    </row>
    <row r="334" spans="2:20">
      <c r="C334" s="409"/>
      <c r="D334" s="411"/>
      <c r="E334" s="411"/>
      <c r="F334" s="486"/>
      <c r="G334" s="487"/>
      <c r="H334" s="488"/>
      <c r="I334" s="489"/>
      <c r="J334" s="411"/>
      <c r="K334" s="489"/>
      <c r="L334" s="486"/>
      <c r="M334" s="487"/>
      <c r="N334" s="488"/>
      <c r="O334" s="510"/>
      <c r="P334" s="480"/>
      <c r="Q334" s="487"/>
      <c r="R334" s="488"/>
      <c r="S334" s="510"/>
      <c r="T334" s="480"/>
    </row>
    <row r="335" spans="2:20" ht="13.5" thickBot="1">
      <c r="B335" s="490" t="s">
        <v>194</v>
      </c>
      <c r="C335" s="511">
        <f>SUM(C333,C329,C325,C321)</f>
        <v>0</v>
      </c>
      <c r="D335" s="513">
        <f>SUM(D321,D325,D329,D333)</f>
        <v>0</v>
      </c>
      <c r="E335" s="547" t="e">
        <f>+(D335/C335)</f>
        <v>#DIV/0!</v>
      </c>
      <c r="F335" s="491" t="e">
        <f>D335/C335</f>
        <v>#DIV/0!</v>
      </c>
      <c r="G335" s="484"/>
      <c r="H335" s="492">
        <f>SUM(H321,H325,H329,H333)</f>
        <v>0</v>
      </c>
      <c r="I335" s="493" t="e">
        <f>H335/C335</f>
        <v>#DIV/0!</v>
      </c>
      <c r="J335" s="513">
        <f>SUM(J321,J325,J329,J333)</f>
        <v>0</v>
      </c>
      <c r="K335" s="493" t="e">
        <f>J335/D335</f>
        <v>#DIV/0!</v>
      </c>
      <c r="L335" s="491" t="e">
        <f>J335/H335</f>
        <v>#DIV/0!</v>
      </c>
      <c r="M335" s="484"/>
      <c r="N335" s="492">
        <f>SUM(N321,N325,N329,N333)</f>
        <v>0</v>
      </c>
      <c r="O335" s="511">
        <f>SUM(O321,O325,O329,O333)</f>
        <v>0</v>
      </c>
      <c r="P335" s="491" t="e">
        <f>O335/D335</f>
        <v>#DIV/0!</v>
      </c>
      <c r="Q335" s="484"/>
      <c r="R335" s="492">
        <f>SUM(R321,R325,R329,R333)</f>
        <v>0</v>
      </c>
      <c r="S335" s="511">
        <f>SUM(S321,S325,S329,S333)</f>
        <v>0</v>
      </c>
      <c r="T335" s="491" t="e">
        <f>S335/D335</f>
        <v>#DIV/0!</v>
      </c>
    </row>
    <row r="336" spans="2:20" ht="13.5" thickBot="1">
      <c r="B336" s="462"/>
      <c r="C336" s="462"/>
      <c r="D336" s="462"/>
      <c r="E336" s="462"/>
      <c r="F336" s="462"/>
      <c r="G336" s="462"/>
      <c r="H336" s="462"/>
      <c r="I336" s="462"/>
      <c r="J336" s="462"/>
      <c r="K336" s="462"/>
      <c r="L336" s="462"/>
      <c r="M336" s="462"/>
      <c r="N336" s="462"/>
      <c r="O336" s="462"/>
      <c r="P336" s="462"/>
      <c r="Q336" s="462"/>
    </row>
    <row r="337" spans="2:20" ht="13.5" thickBot="1">
      <c r="B337" s="1984" t="s">
        <v>438</v>
      </c>
      <c r="C337" s="1985"/>
      <c r="D337" s="494">
        <f>H314</f>
        <v>0</v>
      </c>
      <c r="E337" s="463"/>
      <c r="O337" s="495"/>
      <c r="P337" s="191"/>
    </row>
    <row r="338" spans="2:20" ht="13.5" thickBot="1"/>
    <row r="339" spans="2:20">
      <c r="C339" s="464" t="s">
        <v>408</v>
      </c>
      <c r="D339" s="465" t="s">
        <v>409</v>
      </c>
      <c r="E339" s="465" t="s">
        <v>412</v>
      </c>
      <c r="F339" s="465" t="s">
        <v>410</v>
      </c>
      <c r="G339" s="466"/>
      <c r="H339" s="465" t="s">
        <v>411</v>
      </c>
      <c r="I339" s="465" t="s">
        <v>411</v>
      </c>
      <c r="J339" s="465" t="s">
        <v>409</v>
      </c>
      <c r="K339" s="465" t="s">
        <v>412</v>
      </c>
      <c r="L339" s="467" t="s">
        <v>413</v>
      </c>
      <c r="M339" s="466"/>
      <c r="N339" s="465" t="s">
        <v>411</v>
      </c>
      <c r="O339" s="468" t="s">
        <v>414</v>
      </c>
      <c r="P339" s="469" t="s">
        <v>414</v>
      </c>
      <c r="Q339" s="466"/>
      <c r="R339" s="468" t="s">
        <v>414</v>
      </c>
      <c r="S339" s="468" t="s">
        <v>414</v>
      </c>
      <c r="T339" s="469" t="s">
        <v>414</v>
      </c>
    </row>
    <row r="340" spans="2:20" ht="13.5" thickBot="1">
      <c r="C340" s="496" t="s">
        <v>415</v>
      </c>
      <c r="D340" s="497" t="s">
        <v>416</v>
      </c>
      <c r="E340" s="471" t="s">
        <v>473</v>
      </c>
      <c r="F340" s="497" t="s">
        <v>417</v>
      </c>
      <c r="G340" s="498"/>
      <c r="H340" s="497" t="s">
        <v>144</v>
      </c>
      <c r="I340" s="497" t="s">
        <v>170</v>
      </c>
      <c r="J340" s="497" t="s">
        <v>439</v>
      </c>
      <c r="K340" s="497" t="s">
        <v>440</v>
      </c>
      <c r="L340" s="499" t="s">
        <v>441</v>
      </c>
      <c r="M340" s="498"/>
      <c r="N340" s="497" t="s">
        <v>442</v>
      </c>
      <c r="O340" s="500" t="s">
        <v>423</v>
      </c>
      <c r="P340" s="501" t="s">
        <v>424</v>
      </c>
      <c r="Q340" s="498"/>
      <c r="R340" s="500" t="s">
        <v>425</v>
      </c>
      <c r="S340" s="500" t="s">
        <v>425</v>
      </c>
      <c r="T340" s="501" t="s">
        <v>426</v>
      </c>
    </row>
    <row r="341" spans="2:20" ht="13.5" thickBot="1">
      <c r="C341" s="7"/>
      <c r="D341" s="8"/>
      <c r="E341" s="8"/>
      <c r="F341" s="8"/>
      <c r="G341" s="8"/>
      <c r="H341" s="8"/>
      <c r="I341" s="8"/>
      <c r="J341" s="8"/>
      <c r="K341" s="8"/>
      <c r="L341" s="8"/>
      <c r="M341" s="8"/>
      <c r="N341" s="8"/>
      <c r="O341" s="8"/>
      <c r="P341" s="8"/>
      <c r="Q341" s="8"/>
      <c r="R341" s="8"/>
      <c r="S341" s="8"/>
      <c r="T341" s="9"/>
    </row>
    <row r="342" spans="2:20" ht="13.5" thickBot="1">
      <c r="C342" s="502">
        <f>SUM(C318,C319,C320,C322,C323,C324,C326,C327,C328,C330,C331,C332)</f>
        <v>0</v>
      </c>
      <c r="D342" s="502">
        <f>SUM(D318,D319,D320,D322,D323,D324,D326,D327,D328,D330,D331,D332)</f>
        <v>0</v>
      </c>
      <c r="E342" s="545"/>
      <c r="F342" s="503" t="e">
        <f>D342/C342</f>
        <v>#DIV/0!</v>
      </c>
      <c r="G342" s="504"/>
      <c r="H342" s="505">
        <f>SUM(H318,H319,H320,H322,H323,H324,H326,H327,H328,H330,H331,H332)</f>
        <v>0</v>
      </c>
      <c r="I342" s="503" t="e">
        <f>H342/C342</f>
        <v>#DIV/0!</v>
      </c>
      <c r="J342" s="502">
        <f>SUM(J318,J319,J320,J322,J323,J324,J326,J327,J328,J330,J331,J332)</f>
        <v>0</v>
      </c>
      <c r="K342" s="503" t="e">
        <f>J342/D342</f>
        <v>#DIV/0!</v>
      </c>
      <c r="L342" s="503" t="e">
        <f>J342/H342</f>
        <v>#DIV/0!</v>
      </c>
      <c r="M342" s="504"/>
      <c r="N342" s="505">
        <f>SUM(N318,N319,N320,N322,N323,N324,N326,N327,N328,N330,N331,N332)</f>
        <v>0</v>
      </c>
      <c r="O342" s="502">
        <f>SUM(O318,O319,O320,O322,O323,O324,O326,O327,O328,O330,O331,O332)</f>
        <v>0</v>
      </c>
      <c r="P342" s="503" t="e">
        <f>O342/D342</f>
        <v>#DIV/0!</v>
      </c>
      <c r="Q342" s="506"/>
      <c r="R342" s="502">
        <f>SUM(R318,R319,R320,R322,R323,R324,R326,R327,R328,R330,R331,R332)</f>
        <v>0</v>
      </c>
      <c r="S342" s="502">
        <f>SUM(S318,S319,S320,S322,S323,S324,S326,S327,S328,S330,S331,S332)</f>
        <v>0</v>
      </c>
      <c r="T342" s="507" t="e">
        <f>S342/D342</f>
        <v>#DIV/0!</v>
      </c>
    </row>
    <row r="345" spans="2:20">
      <c r="B345" s="1915" t="s">
        <v>405</v>
      </c>
      <c r="C345" s="1875"/>
      <c r="D345" s="1875"/>
      <c r="E345" s="1875"/>
      <c r="F345" s="1915" t="s">
        <v>406</v>
      </c>
      <c r="G345" s="461"/>
      <c r="H345" s="463"/>
      <c r="I345" s="462"/>
      <c r="J345" s="462"/>
      <c r="K345" s="462"/>
      <c r="L345" s="462"/>
      <c r="M345" s="462"/>
      <c r="N345" s="462"/>
      <c r="O345" s="462"/>
      <c r="P345" s="462"/>
      <c r="Q345" s="462"/>
      <c r="R345" s="462"/>
    </row>
    <row r="346" spans="2:20" ht="13.5" thickBot="1">
      <c r="B346" s="1915" t="s">
        <v>407</v>
      </c>
      <c r="C346" s="1875"/>
      <c r="D346" s="1875"/>
      <c r="E346" s="1875"/>
      <c r="F346" s="1875"/>
      <c r="G346" s="462"/>
      <c r="H346" s="462"/>
      <c r="I346" s="462"/>
      <c r="J346" s="462"/>
      <c r="K346" s="462"/>
      <c r="L346" s="462"/>
      <c r="M346" s="462"/>
      <c r="N346" s="462"/>
      <c r="O346" s="462"/>
      <c r="P346" s="462"/>
      <c r="Q346" s="462"/>
      <c r="R346" s="462"/>
    </row>
    <row r="347" spans="2:20">
      <c r="B347" s="462"/>
      <c r="C347" s="1896" t="s">
        <v>2390</v>
      </c>
      <c r="D347" s="465" t="s">
        <v>409</v>
      </c>
      <c r="E347" s="465" t="s">
        <v>412</v>
      </c>
      <c r="F347" s="465" t="s">
        <v>410</v>
      </c>
      <c r="G347" s="466"/>
      <c r="H347" s="464" t="s">
        <v>2390</v>
      </c>
      <c r="I347" s="465" t="s">
        <v>411</v>
      </c>
      <c r="J347" s="465" t="s">
        <v>409</v>
      </c>
      <c r="K347" s="465" t="s">
        <v>412</v>
      </c>
      <c r="L347" s="467" t="s">
        <v>413</v>
      </c>
      <c r="M347" s="466"/>
      <c r="N347" s="464" t="s">
        <v>2390</v>
      </c>
      <c r="O347" s="468" t="s">
        <v>414</v>
      </c>
      <c r="P347" s="469" t="s">
        <v>414</v>
      </c>
      <c r="Q347" s="466"/>
      <c r="R347" s="464" t="s">
        <v>2390</v>
      </c>
      <c r="S347" s="468" t="s">
        <v>414</v>
      </c>
      <c r="T347" s="469" t="s">
        <v>414</v>
      </c>
    </row>
    <row r="348" spans="2:20" ht="13.5" thickBot="1">
      <c r="B348" s="462"/>
      <c r="C348" s="1897" t="s">
        <v>472</v>
      </c>
      <c r="D348" s="471" t="s">
        <v>416</v>
      </c>
      <c r="E348" s="471" t="s">
        <v>473</v>
      </c>
      <c r="F348" s="471" t="s">
        <v>417</v>
      </c>
      <c r="G348" s="472"/>
      <c r="H348" s="471" t="s">
        <v>418</v>
      </c>
      <c r="I348" s="471" t="s">
        <v>419</v>
      </c>
      <c r="J348" s="471" t="s">
        <v>420</v>
      </c>
      <c r="K348" s="471" t="s">
        <v>421</v>
      </c>
      <c r="L348" s="473" t="s">
        <v>422</v>
      </c>
      <c r="M348" s="472"/>
      <c r="N348" s="471" t="s">
        <v>442</v>
      </c>
      <c r="O348" s="474" t="s">
        <v>423</v>
      </c>
      <c r="P348" s="475" t="s">
        <v>424</v>
      </c>
      <c r="Q348" s="472"/>
      <c r="R348" s="474" t="s">
        <v>425</v>
      </c>
      <c r="S348" s="474" t="s">
        <v>425</v>
      </c>
      <c r="T348" s="475" t="s">
        <v>426</v>
      </c>
    </row>
    <row r="349" spans="2:20">
      <c r="B349" s="462" t="s">
        <v>427</v>
      </c>
      <c r="C349" s="514">
        <v>0</v>
      </c>
      <c r="D349" s="509">
        <f>'January Budget'!Z$7</f>
        <v>0</v>
      </c>
      <c r="E349" s="546" t="e">
        <f t="shared" ref="E349:E364" si="55">+(D349/C349)</f>
        <v>#DIV/0!</v>
      </c>
      <c r="F349" s="476" t="e">
        <f t="shared" ref="F349:F364" si="56">D349/C349</f>
        <v>#DIV/0!</v>
      </c>
      <c r="G349" s="477"/>
      <c r="H349" s="514">
        <v>0</v>
      </c>
      <c r="I349" s="478" t="e">
        <f t="shared" ref="I349:I364" si="57">H349/C349</f>
        <v>#DIV/0!</v>
      </c>
      <c r="J349" s="509">
        <f>'January Budget'!Z117</f>
        <v>0</v>
      </c>
      <c r="K349" s="478" t="e">
        <f t="shared" ref="K349:K364" si="58">J349/D349</f>
        <v>#DIV/0!</v>
      </c>
      <c r="L349" s="476" t="e">
        <f t="shared" ref="L349:L364" si="59">J349/H349</f>
        <v>#DIV/0!</v>
      </c>
      <c r="M349" s="477"/>
      <c r="N349" s="514">
        <v>0</v>
      </c>
      <c r="O349" s="509">
        <f>'January Budget'!Z24</f>
        <v>0</v>
      </c>
      <c r="P349" s="479" t="e">
        <f>'January Budget'!AA24</f>
        <v>#DIV/0!</v>
      </c>
      <c r="Q349" s="477"/>
      <c r="R349" s="975">
        <v>0</v>
      </c>
      <c r="S349" s="509">
        <f>'January Budget'!Z114</f>
        <v>0</v>
      </c>
      <c r="T349" s="1861" t="e">
        <f>'January Budget'!AA114</f>
        <v>#DIV/0!</v>
      </c>
    </row>
    <row r="350" spans="2:20">
      <c r="B350" s="462" t="s">
        <v>428</v>
      </c>
      <c r="C350" s="515">
        <v>0</v>
      </c>
      <c r="D350" s="509">
        <f>'February Budget'!Z$7</f>
        <v>0</v>
      </c>
      <c r="E350" s="546" t="e">
        <f t="shared" si="55"/>
        <v>#DIV/0!</v>
      </c>
      <c r="F350" s="480" t="e">
        <f t="shared" si="56"/>
        <v>#DIV/0!</v>
      </c>
      <c r="G350" s="481"/>
      <c r="H350" s="515">
        <v>0</v>
      </c>
      <c r="I350" s="482" t="e">
        <f t="shared" si="57"/>
        <v>#DIV/0!</v>
      </c>
      <c r="J350" s="509">
        <f>'February Budget'!Z117</f>
        <v>0</v>
      </c>
      <c r="K350" s="482" t="e">
        <f t="shared" si="58"/>
        <v>#DIV/0!</v>
      </c>
      <c r="L350" s="480" t="e">
        <f t="shared" si="59"/>
        <v>#DIV/0!</v>
      </c>
      <c r="M350" s="481"/>
      <c r="N350" s="515">
        <v>0</v>
      </c>
      <c r="O350" s="509">
        <f>'February Budget'!Z24</f>
        <v>0</v>
      </c>
      <c r="P350" s="479" t="e">
        <f>'February Budget'!AA24</f>
        <v>#DIV/0!</v>
      </c>
      <c r="Q350" s="481"/>
      <c r="R350" s="976">
        <v>0</v>
      </c>
      <c r="S350" s="509">
        <f>'February Budget'!Z114</f>
        <v>0</v>
      </c>
      <c r="T350" s="1861" t="e">
        <f>'February Budget'!AA114</f>
        <v>#DIV/0!</v>
      </c>
    </row>
    <row r="351" spans="2:20">
      <c r="B351" s="462" t="s">
        <v>401</v>
      </c>
      <c r="C351" s="515">
        <v>0</v>
      </c>
      <c r="D351" s="509">
        <f>'March Budget'!Z$7</f>
        <v>0</v>
      </c>
      <c r="E351" s="546" t="e">
        <f t="shared" si="55"/>
        <v>#DIV/0!</v>
      </c>
      <c r="F351" s="480" t="e">
        <f t="shared" si="56"/>
        <v>#DIV/0!</v>
      </c>
      <c r="G351" s="481"/>
      <c r="H351" s="515">
        <v>0</v>
      </c>
      <c r="I351" s="482" t="e">
        <f t="shared" si="57"/>
        <v>#DIV/0!</v>
      </c>
      <c r="J351" s="509">
        <f>'March Budget'!Z117</f>
        <v>0</v>
      </c>
      <c r="K351" s="482" t="e">
        <f t="shared" si="58"/>
        <v>#DIV/0!</v>
      </c>
      <c r="L351" s="480" t="e">
        <f t="shared" si="59"/>
        <v>#DIV/0!</v>
      </c>
      <c r="M351" s="481"/>
      <c r="N351" s="515">
        <v>0</v>
      </c>
      <c r="O351" s="509">
        <f>'March Budget'!Z24</f>
        <v>0</v>
      </c>
      <c r="P351" s="479" t="e">
        <f>'March Budget'!AA24</f>
        <v>#DIV/0!</v>
      </c>
      <c r="Q351" s="481"/>
      <c r="R351" s="976">
        <v>0</v>
      </c>
      <c r="S351" s="509">
        <f>'March Budget'!Z114</f>
        <v>0</v>
      </c>
      <c r="T351" s="1862" t="e">
        <f>'March Budget'!AA114</f>
        <v>#DIV/0!</v>
      </c>
    </row>
    <row r="352" spans="2:20">
      <c r="B352" s="461" t="s">
        <v>429</v>
      </c>
      <c r="C352" s="512">
        <f>SUM(C349:C351)</f>
        <v>0</v>
      </c>
      <c r="D352" s="509">
        <f>SUM(D349:D351)</f>
        <v>0</v>
      </c>
      <c r="E352" s="546" t="e">
        <f t="shared" si="55"/>
        <v>#DIV/0!</v>
      </c>
      <c r="F352" s="483" t="e">
        <f t="shared" si="56"/>
        <v>#DIV/0!</v>
      </c>
      <c r="G352" s="484"/>
      <c r="H352" s="512">
        <f>SUM(H349:H351)</f>
        <v>0</v>
      </c>
      <c r="I352" s="485" t="e">
        <f t="shared" si="57"/>
        <v>#DIV/0!</v>
      </c>
      <c r="J352" s="512">
        <f>SUM(J349:J351)</f>
        <v>0</v>
      </c>
      <c r="K352" s="485" t="e">
        <f t="shared" si="58"/>
        <v>#DIV/0!</v>
      </c>
      <c r="L352" s="483" t="e">
        <f t="shared" si="59"/>
        <v>#DIV/0!</v>
      </c>
      <c r="M352" s="484"/>
      <c r="N352" s="512">
        <f>SUM(N349:N351)</f>
        <v>0</v>
      </c>
      <c r="O352" s="508">
        <f>SUM(O349:O351)</f>
        <v>0</v>
      </c>
      <c r="P352" s="483" t="e">
        <f>O352/D352</f>
        <v>#DIV/0!</v>
      </c>
      <c r="Q352" s="484"/>
      <c r="R352" s="512">
        <f>SUM(R349:R351)</f>
        <v>0</v>
      </c>
      <c r="S352" s="508">
        <f>SUM(S349:S351)</f>
        <v>0</v>
      </c>
      <c r="T352" s="483" t="e">
        <f>S352/D352</f>
        <v>#DIV/0!</v>
      </c>
    </row>
    <row r="353" spans="2:20">
      <c r="B353" s="462" t="s">
        <v>402</v>
      </c>
      <c r="C353" s="515">
        <v>0</v>
      </c>
      <c r="D353" s="512">
        <f>'April Budget'!Z$7</f>
        <v>0</v>
      </c>
      <c r="E353" s="546" t="e">
        <f t="shared" si="55"/>
        <v>#DIV/0!</v>
      </c>
      <c r="F353" s="480" t="e">
        <f t="shared" si="56"/>
        <v>#DIV/0!</v>
      </c>
      <c r="G353" s="481"/>
      <c r="H353" s="515">
        <v>0</v>
      </c>
      <c r="I353" s="482" t="e">
        <f t="shared" si="57"/>
        <v>#DIV/0!</v>
      </c>
      <c r="J353" s="509">
        <f>'April Budget'!Z117</f>
        <v>0</v>
      </c>
      <c r="K353" s="482" t="e">
        <f t="shared" si="58"/>
        <v>#DIV/0!</v>
      </c>
      <c r="L353" s="480" t="e">
        <f t="shared" si="59"/>
        <v>#DIV/0!</v>
      </c>
      <c r="M353" s="481"/>
      <c r="N353" s="515">
        <v>0</v>
      </c>
      <c r="O353" s="509">
        <f>'April Budget'!Z24</f>
        <v>0</v>
      </c>
      <c r="P353" s="479" t="e">
        <f>'April Budget'!AA24</f>
        <v>#DIV/0!</v>
      </c>
      <c r="Q353" s="481"/>
      <c r="R353" s="976">
        <v>0</v>
      </c>
      <c r="S353" s="509">
        <f>'April Budget'!Z114</f>
        <v>0</v>
      </c>
      <c r="T353" s="1862" t="e">
        <f>'April Budget'!AA114</f>
        <v>#DIV/0!</v>
      </c>
    </row>
    <row r="354" spans="2:20">
      <c r="B354" s="462" t="s">
        <v>186</v>
      </c>
      <c r="C354" s="515">
        <v>0</v>
      </c>
      <c r="D354" s="509">
        <f>'May Budget'!Z$7</f>
        <v>0</v>
      </c>
      <c r="E354" s="546" t="e">
        <f t="shared" si="55"/>
        <v>#DIV/0!</v>
      </c>
      <c r="F354" s="480" t="e">
        <f t="shared" si="56"/>
        <v>#DIV/0!</v>
      </c>
      <c r="G354" s="481"/>
      <c r="H354" s="515">
        <v>0</v>
      </c>
      <c r="I354" s="482" t="e">
        <f t="shared" si="57"/>
        <v>#DIV/0!</v>
      </c>
      <c r="J354" s="509">
        <f>'May Budget'!Z117</f>
        <v>0</v>
      </c>
      <c r="K354" s="482" t="e">
        <f t="shared" si="58"/>
        <v>#DIV/0!</v>
      </c>
      <c r="L354" s="480" t="e">
        <f t="shared" si="59"/>
        <v>#DIV/0!</v>
      </c>
      <c r="M354" s="481"/>
      <c r="N354" s="515">
        <v>0</v>
      </c>
      <c r="O354" s="509">
        <f>'May Budget'!Z24</f>
        <v>0</v>
      </c>
      <c r="P354" s="479" t="e">
        <f>'May Budget'!AA24</f>
        <v>#DIV/0!</v>
      </c>
      <c r="Q354" s="481"/>
      <c r="R354" s="976">
        <v>0</v>
      </c>
      <c r="S354" s="509">
        <f>'May Budget'!Z114</f>
        <v>0</v>
      </c>
      <c r="T354" s="1862" t="e">
        <f>'May Budget'!AA114</f>
        <v>#DIV/0!</v>
      </c>
    </row>
    <row r="355" spans="2:20">
      <c r="B355" s="462" t="s">
        <v>403</v>
      </c>
      <c r="C355" s="515">
        <v>0</v>
      </c>
      <c r="D355" s="509">
        <f>'June Budget'!Z$7</f>
        <v>0</v>
      </c>
      <c r="E355" s="546" t="e">
        <f t="shared" si="55"/>
        <v>#DIV/0!</v>
      </c>
      <c r="F355" s="480" t="e">
        <f t="shared" si="56"/>
        <v>#DIV/0!</v>
      </c>
      <c r="G355" s="481"/>
      <c r="H355" s="515">
        <v>0</v>
      </c>
      <c r="I355" s="482" t="e">
        <f t="shared" si="57"/>
        <v>#DIV/0!</v>
      </c>
      <c r="J355" s="509">
        <f>'June Budget'!Z117</f>
        <v>0</v>
      </c>
      <c r="K355" s="482" t="e">
        <f t="shared" si="58"/>
        <v>#DIV/0!</v>
      </c>
      <c r="L355" s="480" t="e">
        <f t="shared" si="59"/>
        <v>#DIV/0!</v>
      </c>
      <c r="M355" s="481"/>
      <c r="N355" s="515">
        <v>0</v>
      </c>
      <c r="O355" s="509">
        <f>'June Budget'!Z24</f>
        <v>0</v>
      </c>
      <c r="P355" s="479" t="e">
        <f>'June Budget'!AA24</f>
        <v>#DIV/0!</v>
      </c>
      <c r="Q355" s="481"/>
      <c r="R355" s="976">
        <v>0</v>
      </c>
      <c r="S355" s="509">
        <f>'June Budget'!Z114</f>
        <v>0</v>
      </c>
      <c r="T355" s="1862" t="e">
        <f>'June Budget'!AA114</f>
        <v>#DIV/0!</v>
      </c>
    </row>
    <row r="356" spans="2:20">
      <c r="B356" s="461" t="s">
        <v>430</v>
      </c>
      <c r="C356" s="512">
        <f>SUM(C353:C355)</f>
        <v>0</v>
      </c>
      <c r="D356" s="509">
        <f>SUM(D353:D355)</f>
        <v>0</v>
      </c>
      <c r="E356" s="546" t="e">
        <f t="shared" si="55"/>
        <v>#DIV/0!</v>
      </c>
      <c r="F356" s="483" t="e">
        <f t="shared" si="56"/>
        <v>#DIV/0!</v>
      </c>
      <c r="G356" s="484"/>
      <c r="H356" s="512">
        <f>SUM(H353:H355)</f>
        <v>0</v>
      </c>
      <c r="I356" s="485" t="e">
        <f t="shared" si="57"/>
        <v>#DIV/0!</v>
      </c>
      <c r="J356" s="512">
        <f>SUM(J353:J355)</f>
        <v>0</v>
      </c>
      <c r="K356" s="485" t="e">
        <f t="shared" si="58"/>
        <v>#DIV/0!</v>
      </c>
      <c r="L356" s="483" t="e">
        <f t="shared" si="59"/>
        <v>#DIV/0!</v>
      </c>
      <c r="M356" s="484"/>
      <c r="N356" s="512">
        <f>SUM(N353:N355)</f>
        <v>0</v>
      </c>
      <c r="O356" s="508">
        <f>SUM(O353:O355)</f>
        <v>0</v>
      </c>
      <c r="P356" s="483" t="e">
        <f>O356/D356</f>
        <v>#DIV/0!</v>
      </c>
      <c r="Q356" s="484"/>
      <c r="R356" s="512">
        <f>SUM(R353:R355)</f>
        <v>0</v>
      </c>
      <c r="S356" s="508">
        <f>SUM(S353:S355)</f>
        <v>0</v>
      </c>
      <c r="T356" s="483" t="e">
        <f>S356/D356</f>
        <v>#DIV/0!</v>
      </c>
    </row>
    <row r="357" spans="2:20">
      <c r="B357" s="462" t="s">
        <v>404</v>
      </c>
      <c r="C357" s="515">
        <v>0</v>
      </c>
      <c r="D357" s="512">
        <f>'July Budget'!Z$7</f>
        <v>0</v>
      </c>
      <c r="E357" s="546" t="e">
        <f t="shared" si="55"/>
        <v>#DIV/0!</v>
      </c>
      <c r="F357" s="480" t="e">
        <f t="shared" si="56"/>
        <v>#DIV/0!</v>
      </c>
      <c r="G357" s="481"/>
      <c r="H357" s="515">
        <v>0</v>
      </c>
      <c r="I357" s="482" t="e">
        <f t="shared" si="57"/>
        <v>#DIV/0!</v>
      </c>
      <c r="J357" s="509">
        <f>'July Budget'!Z117</f>
        <v>0</v>
      </c>
      <c r="K357" s="482" t="e">
        <f t="shared" si="58"/>
        <v>#DIV/0!</v>
      </c>
      <c r="L357" s="480" t="e">
        <f t="shared" si="59"/>
        <v>#DIV/0!</v>
      </c>
      <c r="M357" s="481"/>
      <c r="N357" s="515">
        <v>0</v>
      </c>
      <c r="O357" s="509">
        <f>'July Budget'!Z24</f>
        <v>0</v>
      </c>
      <c r="P357" s="479" t="e">
        <f>'July Budget'!AA24</f>
        <v>#DIV/0!</v>
      </c>
      <c r="Q357" s="481"/>
      <c r="R357" s="976">
        <v>0</v>
      </c>
      <c r="S357" s="509">
        <f>'July Budget'!Z114</f>
        <v>0</v>
      </c>
      <c r="T357" s="1862" t="e">
        <f>'July Budget'!AA114</f>
        <v>#DIV/0!</v>
      </c>
    </row>
    <row r="358" spans="2:20">
      <c r="B358" s="462" t="s">
        <v>431</v>
      </c>
      <c r="C358" s="515">
        <v>0</v>
      </c>
      <c r="D358" s="509">
        <f>'August Budget'!Z$7</f>
        <v>0</v>
      </c>
      <c r="E358" s="546" t="e">
        <f t="shared" si="55"/>
        <v>#DIV/0!</v>
      </c>
      <c r="F358" s="480" t="e">
        <f t="shared" si="56"/>
        <v>#DIV/0!</v>
      </c>
      <c r="G358" s="481"/>
      <c r="H358" s="515">
        <v>0</v>
      </c>
      <c r="I358" s="482" t="e">
        <f t="shared" si="57"/>
        <v>#DIV/0!</v>
      </c>
      <c r="J358" s="509">
        <f>'August Budget'!Z117</f>
        <v>0</v>
      </c>
      <c r="K358" s="482" t="e">
        <f t="shared" si="58"/>
        <v>#DIV/0!</v>
      </c>
      <c r="L358" s="480" t="e">
        <f t="shared" si="59"/>
        <v>#DIV/0!</v>
      </c>
      <c r="M358" s="481"/>
      <c r="N358" s="515">
        <v>0</v>
      </c>
      <c r="O358" s="509">
        <f>'August Budget'!Z24</f>
        <v>0</v>
      </c>
      <c r="P358" s="479" t="e">
        <f>'August Budget'!AA24</f>
        <v>#DIV/0!</v>
      </c>
      <c r="Q358" s="481"/>
      <c r="R358" s="976">
        <v>0</v>
      </c>
      <c r="S358" s="509">
        <f>'August Budget'!Z114</f>
        <v>0</v>
      </c>
      <c r="T358" s="1862" t="e">
        <f>'August Budget'!AA114</f>
        <v>#DIV/0!</v>
      </c>
    </row>
    <row r="359" spans="2:20">
      <c r="B359" s="462" t="s">
        <v>432</v>
      </c>
      <c r="C359" s="515">
        <v>0</v>
      </c>
      <c r="D359" s="509">
        <f>'September Budget'!Z$7</f>
        <v>0</v>
      </c>
      <c r="E359" s="546" t="e">
        <f t="shared" si="55"/>
        <v>#DIV/0!</v>
      </c>
      <c r="F359" s="480" t="e">
        <f t="shared" si="56"/>
        <v>#DIV/0!</v>
      </c>
      <c r="G359" s="481"/>
      <c r="H359" s="515">
        <v>0</v>
      </c>
      <c r="I359" s="482" t="e">
        <f t="shared" si="57"/>
        <v>#DIV/0!</v>
      </c>
      <c r="J359" s="509">
        <f>'September Budget'!Z117</f>
        <v>0</v>
      </c>
      <c r="K359" s="482" t="e">
        <f t="shared" si="58"/>
        <v>#DIV/0!</v>
      </c>
      <c r="L359" s="480" t="e">
        <f t="shared" si="59"/>
        <v>#DIV/0!</v>
      </c>
      <c r="M359" s="481"/>
      <c r="N359" s="515">
        <v>0</v>
      </c>
      <c r="O359" s="509">
        <f>'September Budget'!Z24</f>
        <v>0</v>
      </c>
      <c r="P359" s="479" t="e">
        <f>'September Budget'!AA24</f>
        <v>#DIV/0!</v>
      </c>
      <c r="Q359" s="481"/>
      <c r="R359" s="976">
        <v>0</v>
      </c>
      <c r="S359" s="509">
        <f>'September Budget'!Z114</f>
        <v>0</v>
      </c>
      <c r="T359" s="1862" t="e">
        <f>'September Budget'!AA114</f>
        <v>#DIV/0!</v>
      </c>
    </row>
    <row r="360" spans="2:20">
      <c r="B360" s="461" t="s">
        <v>433</v>
      </c>
      <c r="C360" s="512">
        <f>SUM(C357:C359)</f>
        <v>0</v>
      </c>
      <c r="D360" s="509">
        <f>SUM(D357:D359)</f>
        <v>0</v>
      </c>
      <c r="E360" s="546" t="e">
        <f t="shared" si="55"/>
        <v>#DIV/0!</v>
      </c>
      <c r="F360" s="483" t="e">
        <f t="shared" si="56"/>
        <v>#DIV/0!</v>
      </c>
      <c r="G360" s="484"/>
      <c r="H360" s="512">
        <f>SUM(H357:H359)</f>
        <v>0</v>
      </c>
      <c r="I360" s="485" t="e">
        <f t="shared" si="57"/>
        <v>#DIV/0!</v>
      </c>
      <c r="J360" s="512">
        <f>SUM(J357:J359)</f>
        <v>0</v>
      </c>
      <c r="K360" s="485" t="e">
        <f t="shared" si="58"/>
        <v>#DIV/0!</v>
      </c>
      <c r="L360" s="483" t="e">
        <f t="shared" si="59"/>
        <v>#DIV/0!</v>
      </c>
      <c r="M360" s="484"/>
      <c r="N360" s="512">
        <f>SUM(N357:N359)</f>
        <v>0</v>
      </c>
      <c r="O360" s="508">
        <f>SUM(O357:O359)</f>
        <v>0</v>
      </c>
      <c r="P360" s="483" t="e">
        <f>O360/D360</f>
        <v>#DIV/0!</v>
      </c>
      <c r="Q360" s="484"/>
      <c r="R360" s="512">
        <f>SUM(R357:R359)</f>
        <v>0</v>
      </c>
      <c r="S360" s="508">
        <f>SUM(S357:S359)</f>
        <v>0</v>
      </c>
      <c r="T360" s="483" t="e">
        <f>S360/D360</f>
        <v>#DIV/0!</v>
      </c>
    </row>
    <row r="361" spans="2:20">
      <c r="B361" s="462" t="s">
        <v>434</v>
      </c>
      <c r="C361" s="515">
        <v>0</v>
      </c>
      <c r="D361" s="512">
        <f>'October Budget'!Z$7</f>
        <v>0</v>
      </c>
      <c r="E361" s="546" t="e">
        <f t="shared" si="55"/>
        <v>#DIV/0!</v>
      </c>
      <c r="F361" s="480" t="e">
        <f t="shared" si="56"/>
        <v>#DIV/0!</v>
      </c>
      <c r="G361" s="481"/>
      <c r="H361" s="515">
        <v>0</v>
      </c>
      <c r="I361" s="482" t="e">
        <f t="shared" si="57"/>
        <v>#DIV/0!</v>
      </c>
      <c r="J361" s="509">
        <f>'October Budget'!Z117</f>
        <v>0</v>
      </c>
      <c r="K361" s="482" t="e">
        <f t="shared" si="58"/>
        <v>#DIV/0!</v>
      </c>
      <c r="L361" s="480" t="e">
        <f t="shared" si="59"/>
        <v>#DIV/0!</v>
      </c>
      <c r="M361" s="481"/>
      <c r="N361" s="515">
        <v>0</v>
      </c>
      <c r="O361" s="509">
        <f>'October Budget'!Z24</f>
        <v>0</v>
      </c>
      <c r="P361" s="479" t="e">
        <f>'October Budget'!AA24</f>
        <v>#DIV/0!</v>
      </c>
      <c r="Q361" s="481"/>
      <c r="R361" s="976">
        <v>0</v>
      </c>
      <c r="S361" s="509">
        <f>'October Budget'!Z114</f>
        <v>0</v>
      </c>
      <c r="T361" s="1862" t="e">
        <f>'October Budget'!AA114</f>
        <v>#DIV/0!</v>
      </c>
    </row>
    <row r="362" spans="2:20">
      <c r="B362" s="462" t="s">
        <v>435</v>
      </c>
      <c r="C362" s="515">
        <v>0</v>
      </c>
      <c r="D362" s="509">
        <f>'November Budget'!Z$7</f>
        <v>0</v>
      </c>
      <c r="E362" s="546" t="e">
        <f t="shared" si="55"/>
        <v>#DIV/0!</v>
      </c>
      <c r="F362" s="480" t="e">
        <f t="shared" si="56"/>
        <v>#DIV/0!</v>
      </c>
      <c r="G362" s="481"/>
      <c r="H362" s="515">
        <v>0</v>
      </c>
      <c r="I362" s="482" t="e">
        <f t="shared" si="57"/>
        <v>#DIV/0!</v>
      </c>
      <c r="J362" s="509">
        <f>'November Budget'!Z117</f>
        <v>0</v>
      </c>
      <c r="K362" s="482" t="e">
        <f t="shared" si="58"/>
        <v>#DIV/0!</v>
      </c>
      <c r="L362" s="480" t="e">
        <f t="shared" si="59"/>
        <v>#DIV/0!</v>
      </c>
      <c r="M362" s="481"/>
      <c r="N362" s="515">
        <v>0</v>
      </c>
      <c r="O362" s="509">
        <f>'November Budget'!Z24</f>
        <v>0</v>
      </c>
      <c r="P362" s="479" t="e">
        <f>'November Budget'!AA24</f>
        <v>#DIV/0!</v>
      </c>
      <c r="Q362" s="481"/>
      <c r="R362" s="976">
        <v>0</v>
      </c>
      <c r="S362" s="509">
        <f>'November Budget'!Z114</f>
        <v>0</v>
      </c>
      <c r="T362" s="1862" t="e">
        <f>'November Budget'!AA114</f>
        <v>#DIV/0!</v>
      </c>
    </row>
    <row r="363" spans="2:20">
      <c r="B363" s="462" t="s">
        <v>436</v>
      </c>
      <c r="C363" s="515">
        <v>0</v>
      </c>
      <c r="D363" s="509">
        <f>'December Budget'!Z$7</f>
        <v>0</v>
      </c>
      <c r="E363" s="546" t="e">
        <f t="shared" si="55"/>
        <v>#DIV/0!</v>
      </c>
      <c r="F363" s="480" t="e">
        <f t="shared" si="56"/>
        <v>#DIV/0!</v>
      </c>
      <c r="G363" s="481"/>
      <c r="H363" s="515">
        <v>0</v>
      </c>
      <c r="I363" s="482" t="e">
        <f t="shared" si="57"/>
        <v>#DIV/0!</v>
      </c>
      <c r="J363" s="509">
        <f>'December Budget'!Z117</f>
        <v>0</v>
      </c>
      <c r="K363" s="482" t="e">
        <f t="shared" si="58"/>
        <v>#DIV/0!</v>
      </c>
      <c r="L363" s="480" t="e">
        <f t="shared" si="59"/>
        <v>#DIV/0!</v>
      </c>
      <c r="M363" s="481"/>
      <c r="N363" s="515">
        <v>0</v>
      </c>
      <c r="O363" s="509">
        <f>'December Budget'!Z24</f>
        <v>0</v>
      </c>
      <c r="P363" s="479" t="e">
        <f>'December Budget'!AA24</f>
        <v>#DIV/0!</v>
      </c>
      <c r="Q363" s="481"/>
      <c r="R363" s="976">
        <v>0</v>
      </c>
      <c r="S363" s="509">
        <f>'December Budget'!Z114</f>
        <v>0</v>
      </c>
      <c r="T363" s="480" t="e">
        <f>'December Budget'!AA114</f>
        <v>#DIV/0!</v>
      </c>
    </row>
    <row r="364" spans="2:20">
      <c r="B364" s="461" t="s">
        <v>437</v>
      </c>
      <c r="C364" s="512">
        <f>SUM(C361:C363)</f>
        <v>0</v>
      </c>
      <c r="D364" s="509">
        <f>SUM(D361:D363)</f>
        <v>0</v>
      </c>
      <c r="E364" s="546" t="e">
        <f t="shared" si="55"/>
        <v>#DIV/0!</v>
      </c>
      <c r="F364" s="483" t="e">
        <f t="shared" si="56"/>
        <v>#DIV/0!</v>
      </c>
      <c r="G364" s="484"/>
      <c r="H364" s="512">
        <f>SUM(H361:H363)</f>
        <v>0</v>
      </c>
      <c r="I364" s="485" t="e">
        <f t="shared" si="57"/>
        <v>#DIV/0!</v>
      </c>
      <c r="J364" s="512">
        <f>SUM(J361:J363)</f>
        <v>0</v>
      </c>
      <c r="K364" s="485" t="e">
        <f t="shared" si="58"/>
        <v>#DIV/0!</v>
      </c>
      <c r="L364" s="483" t="e">
        <f t="shared" si="59"/>
        <v>#DIV/0!</v>
      </c>
      <c r="M364" s="484"/>
      <c r="N364" s="512">
        <f>SUM(N361:N363)</f>
        <v>0</v>
      </c>
      <c r="O364" s="508">
        <f>SUM(O361:O363)</f>
        <v>0</v>
      </c>
      <c r="P364" s="483" t="e">
        <f>O364/D364</f>
        <v>#DIV/0!</v>
      </c>
      <c r="Q364" s="484"/>
      <c r="R364" s="512">
        <f>SUM(R361:R363)</f>
        <v>0</v>
      </c>
      <c r="S364" s="508">
        <f>SUM(S361:S363)</f>
        <v>0</v>
      </c>
      <c r="T364" s="483" t="e">
        <f>S364/D364</f>
        <v>#DIV/0!</v>
      </c>
    </row>
    <row r="365" spans="2:20">
      <c r="C365" s="409"/>
      <c r="D365" s="411"/>
      <c r="E365" s="411"/>
      <c r="F365" s="486"/>
      <c r="G365" s="487"/>
      <c r="H365" s="488"/>
      <c r="I365" s="489"/>
      <c r="J365" s="411"/>
      <c r="K365" s="489"/>
      <c r="L365" s="486"/>
      <c r="M365" s="487"/>
      <c r="N365" s="488"/>
      <c r="O365" s="510"/>
      <c r="P365" s="480"/>
      <c r="Q365" s="487"/>
      <c r="R365" s="488"/>
      <c r="S365" s="510"/>
      <c r="T365" s="480"/>
    </row>
    <row r="366" spans="2:20" ht="13.5" thickBot="1">
      <c r="B366" s="490" t="s">
        <v>194</v>
      </c>
      <c r="C366" s="511">
        <f>SUM(C364,C360,C356,C352)</f>
        <v>0</v>
      </c>
      <c r="D366" s="513">
        <f>SUM(D352,D356,D360,D364)</f>
        <v>0</v>
      </c>
      <c r="E366" s="547" t="e">
        <f>+(D366/C366)</f>
        <v>#DIV/0!</v>
      </c>
      <c r="F366" s="491" t="e">
        <f>D366/C366</f>
        <v>#DIV/0!</v>
      </c>
      <c r="G366" s="484"/>
      <c r="H366" s="492">
        <f>SUM(H352,H356,H360,H364)</f>
        <v>0</v>
      </c>
      <c r="I366" s="493" t="e">
        <f>H366/C366</f>
        <v>#DIV/0!</v>
      </c>
      <c r="J366" s="513">
        <f>SUM(J352,J356,J360,J364)</f>
        <v>0</v>
      </c>
      <c r="K366" s="493" t="e">
        <f>J366/D366</f>
        <v>#DIV/0!</v>
      </c>
      <c r="L366" s="491" t="e">
        <f>J366/H366</f>
        <v>#DIV/0!</v>
      </c>
      <c r="M366" s="484"/>
      <c r="N366" s="492">
        <f>SUM(N352,N356,N360,N364)</f>
        <v>0</v>
      </c>
      <c r="O366" s="511">
        <f>SUM(O352,O356,O360,O364)</f>
        <v>0</v>
      </c>
      <c r="P366" s="491" t="e">
        <f>O366/D366</f>
        <v>#DIV/0!</v>
      </c>
      <c r="Q366" s="484"/>
      <c r="R366" s="492">
        <f>SUM(R352,R356,R360,R364)</f>
        <v>0</v>
      </c>
      <c r="S366" s="511">
        <f>SUM(S352,S356,S360,S364)</f>
        <v>0</v>
      </c>
      <c r="T366" s="491" t="e">
        <f>S366/D366</f>
        <v>#DIV/0!</v>
      </c>
    </row>
    <row r="367" spans="2:20" ht="13.5" thickBot="1">
      <c r="B367" s="462"/>
      <c r="C367" s="462"/>
      <c r="D367" s="462"/>
      <c r="E367" s="462"/>
      <c r="F367" s="462"/>
      <c r="G367" s="462"/>
      <c r="H367" s="462"/>
      <c r="I367" s="462"/>
      <c r="J367" s="462"/>
      <c r="K367" s="462"/>
      <c r="L367" s="462"/>
      <c r="M367" s="462"/>
      <c r="N367" s="462"/>
      <c r="O367" s="462"/>
      <c r="P367" s="462"/>
      <c r="Q367" s="462"/>
    </row>
    <row r="368" spans="2:20" ht="13.5" thickBot="1">
      <c r="B368" s="1984" t="s">
        <v>438</v>
      </c>
      <c r="C368" s="1985"/>
      <c r="D368" s="494">
        <f>H345</f>
        <v>0</v>
      </c>
      <c r="E368" s="463"/>
      <c r="O368" s="495"/>
      <c r="P368" s="191"/>
    </row>
    <row r="369" spans="2:20" ht="13.5" thickBot="1"/>
    <row r="370" spans="2:20">
      <c r="C370" s="464" t="s">
        <v>408</v>
      </c>
      <c r="D370" s="465" t="s">
        <v>409</v>
      </c>
      <c r="E370" s="465" t="s">
        <v>412</v>
      </c>
      <c r="F370" s="465" t="s">
        <v>410</v>
      </c>
      <c r="G370" s="466"/>
      <c r="H370" s="465" t="s">
        <v>411</v>
      </c>
      <c r="I370" s="465" t="s">
        <v>411</v>
      </c>
      <c r="J370" s="465" t="s">
        <v>409</v>
      </c>
      <c r="K370" s="465" t="s">
        <v>412</v>
      </c>
      <c r="L370" s="467" t="s">
        <v>413</v>
      </c>
      <c r="M370" s="466"/>
      <c r="N370" s="465" t="s">
        <v>411</v>
      </c>
      <c r="O370" s="468" t="s">
        <v>414</v>
      </c>
      <c r="P370" s="469" t="s">
        <v>414</v>
      </c>
      <c r="Q370" s="466"/>
      <c r="R370" s="468" t="s">
        <v>414</v>
      </c>
      <c r="S370" s="468" t="s">
        <v>414</v>
      </c>
      <c r="T370" s="469" t="s">
        <v>414</v>
      </c>
    </row>
    <row r="371" spans="2:20" ht="13.5" thickBot="1">
      <c r="C371" s="496" t="s">
        <v>415</v>
      </c>
      <c r="D371" s="497" t="s">
        <v>416</v>
      </c>
      <c r="E371" s="471" t="s">
        <v>473</v>
      </c>
      <c r="F371" s="497" t="s">
        <v>417</v>
      </c>
      <c r="G371" s="498"/>
      <c r="H371" s="497" t="s">
        <v>144</v>
      </c>
      <c r="I371" s="497" t="s">
        <v>170</v>
      </c>
      <c r="J371" s="497" t="s">
        <v>439</v>
      </c>
      <c r="K371" s="497" t="s">
        <v>440</v>
      </c>
      <c r="L371" s="499" t="s">
        <v>441</v>
      </c>
      <c r="M371" s="498"/>
      <c r="N371" s="497" t="s">
        <v>442</v>
      </c>
      <c r="O371" s="500" t="s">
        <v>423</v>
      </c>
      <c r="P371" s="501" t="s">
        <v>424</v>
      </c>
      <c r="Q371" s="498"/>
      <c r="R371" s="500" t="s">
        <v>425</v>
      </c>
      <c r="S371" s="500" t="s">
        <v>425</v>
      </c>
      <c r="T371" s="501" t="s">
        <v>426</v>
      </c>
    </row>
    <row r="372" spans="2:20" ht="13.5" thickBot="1">
      <c r="C372" s="7"/>
      <c r="D372" s="8"/>
      <c r="E372" s="8"/>
      <c r="F372" s="8"/>
      <c r="G372" s="8"/>
      <c r="H372" s="8"/>
      <c r="I372" s="8"/>
      <c r="J372" s="8"/>
      <c r="K372" s="8"/>
      <c r="L372" s="8"/>
      <c r="M372" s="8"/>
      <c r="N372" s="8"/>
      <c r="O372" s="8"/>
      <c r="P372" s="8"/>
      <c r="Q372" s="8"/>
      <c r="R372" s="8"/>
      <c r="S372" s="8"/>
      <c r="T372" s="9"/>
    </row>
    <row r="373" spans="2:20" ht="13.5" thickBot="1">
      <c r="C373" s="502">
        <f>SUM(C349,C350,C351,C353,C354,C355,C357,C358,C359,C361,C362,C363)</f>
        <v>0</v>
      </c>
      <c r="D373" s="502">
        <f>SUM(D349,D350,D351,D353,D354,D355,D357,D358,D359,D361,D362,D363)</f>
        <v>0</v>
      </c>
      <c r="E373" s="545"/>
      <c r="F373" s="503" t="e">
        <f>D373/C373</f>
        <v>#DIV/0!</v>
      </c>
      <c r="G373" s="504"/>
      <c r="H373" s="505">
        <f>SUM(H349,H350,H351,H353,H354,H355,H357,H358,H359,H361,H362,H363)</f>
        <v>0</v>
      </c>
      <c r="I373" s="503" t="e">
        <f>H373/C373</f>
        <v>#DIV/0!</v>
      </c>
      <c r="J373" s="502">
        <f>SUM(J349,J350,J351,J353,J354,J355,J357,J358,J359,J361,J362,J363)</f>
        <v>0</v>
      </c>
      <c r="K373" s="503" t="e">
        <f>J373/D373</f>
        <v>#DIV/0!</v>
      </c>
      <c r="L373" s="503" t="e">
        <f>J373/H373</f>
        <v>#DIV/0!</v>
      </c>
      <c r="M373" s="504"/>
      <c r="N373" s="505">
        <f>SUM(N349,N350,N351,N353,N354,N355,N357,N358,N359,N361,N362,N363)</f>
        <v>0</v>
      </c>
      <c r="O373" s="502">
        <f>SUM(O349,O350,O351,O353,O354,O355,O357,O358,O359,O361,O362,O363)</f>
        <v>0</v>
      </c>
      <c r="P373" s="503" t="e">
        <f>O373/D373</f>
        <v>#DIV/0!</v>
      </c>
      <c r="Q373" s="506"/>
      <c r="R373" s="502">
        <f>SUM(R349,R350,R351,R353,R354,R355,R357,R358,R359,R361,R362,R363)</f>
        <v>0</v>
      </c>
      <c r="S373" s="502">
        <f>SUM(S349,S350,S351,S353,S354,S355,S357,S358,S359,S361,S362,S363)</f>
        <v>0</v>
      </c>
      <c r="T373" s="507" t="e">
        <f>S373/D373</f>
        <v>#DIV/0!</v>
      </c>
    </row>
    <row r="376" spans="2:20">
      <c r="B376" s="461" t="s">
        <v>405</v>
      </c>
      <c r="C376" s="462"/>
      <c r="D376" s="462"/>
      <c r="E376" s="462"/>
      <c r="F376" s="461" t="s">
        <v>406</v>
      </c>
      <c r="G376" s="461"/>
      <c r="H376" s="463"/>
      <c r="I376" s="462"/>
      <c r="J376" s="462"/>
      <c r="K376" s="462"/>
      <c r="L376" s="462"/>
      <c r="M376" s="462"/>
      <c r="N376" s="462"/>
      <c r="O376" s="462"/>
      <c r="P376" s="462"/>
      <c r="Q376" s="462"/>
      <c r="R376" s="462"/>
    </row>
    <row r="377" spans="2:20" ht="13.5" thickBot="1">
      <c r="B377" s="461" t="s">
        <v>407</v>
      </c>
      <c r="C377" s="462"/>
      <c r="D377" s="462"/>
      <c r="E377" s="462"/>
      <c r="F377" s="462"/>
      <c r="G377" s="462"/>
      <c r="H377" s="462"/>
      <c r="I377" s="462"/>
      <c r="J377" s="462"/>
      <c r="K377" s="462"/>
      <c r="L377" s="462"/>
      <c r="M377" s="462"/>
      <c r="N377" s="462"/>
      <c r="O377" s="462"/>
      <c r="P377" s="462"/>
      <c r="Q377" s="462"/>
      <c r="R377" s="462"/>
    </row>
    <row r="378" spans="2:20">
      <c r="B378" s="462"/>
      <c r="C378" s="1898" t="s">
        <v>2391</v>
      </c>
      <c r="D378" s="465" t="s">
        <v>409</v>
      </c>
      <c r="E378" s="465" t="s">
        <v>412</v>
      </c>
      <c r="F378" s="465" t="s">
        <v>410</v>
      </c>
      <c r="G378" s="466"/>
      <c r="H378" s="464" t="s">
        <v>2391</v>
      </c>
      <c r="I378" s="465" t="s">
        <v>411</v>
      </c>
      <c r="J378" s="465" t="s">
        <v>409</v>
      </c>
      <c r="K378" s="465" t="s">
        <v>412</v>
      </c>
      <c r="L378" s="467" t="s">
        <v>413</v>
      </c>
      <c r="M378" s="466"/>
      <c r="N378" s="464" t="s">
        <v>2391</v>
      </c>
      <c r="O378" s="468" t="s">
        <v>414</v>
      </c>
      <c r="P378" s="469" t="s">
        <v>414</v>
      </c>
      <c r="Q378" s="466"/>
      <c r="R378" s="464" t="s">
        <v>2391</v>
      </c>
      <c r="S378" s="468" t="s">
        <v>414</v>
      </c>
      <c r="T378" s="469" t="s">
        <v>414</v>
      </c>
    </row>
    <row r="379" spans="2:20" ht="13.5" thickBot="1">
      <c r="B379" s="462"/>
      <c r="C379" s="1899" t="s">
        <v>472</v>
      </c>
      <c r="D379" s="471" t="s">
        <v>416</v>
      </c>
      <c r="E379" s="471" t="s">
        <v>473</v>
      </c>
      <c r="F379" s="471" t="s">
        <v>417</v>
      </c>
      <c r="G379" s="472"/>
      <c r="H379" s="471" t="s">
        <v>418</v>
      </c>
      <c r="I379" s="471" t="s">
        <v>419</v>
      </c>
      <c r="J379" s="471" t="s">
        <v>420</v>
      </c>
      <c r="K379" s="471" t="s">
        <v>421</v>
      </c>
      <c r="L379" s="473" t="s">
        <v>422</v>
      </c>
      <c r="M379" s="472"/>
      <c r="N379" s="471" t="s">
        <v>442</v>
      </c>
      <c r="O379" s="474" t="s">
        <v>423</v>
      </c>
      <c r="P379" s="475" t="s">
        <v>424</v>
      </c>
      <c r="Q379" s="472"/>
      <c r="R379" s="474" t="s">
        <v>425</v>
      </c>
      <c r="S379" s="474" t="s">
        <v>425</v>
      </c>
      <c r="T379" s="475" t="s">
        <v>426</v>
      </c>
    </row>
    <row r="380" spans="2:20">
      <c r="B380" s="462" t="s">
        <v>427</v>
      </c>
      <c r="C380" s="514">
        <v>0</v>
      </c>
      <c r="D380" s="509">
        <f>'January Budget'!AB$7</f>
        <v>0</v>
      </c>
      <c r="E380" s="546" t="e">
        <f t="shared" ref="E380:E395" si="60">+(D380/C380)</f>
        <v>#DIV/0!</v>
      </c>
      <c r="F380" s="476" t="e">
        <f t="shared" ref="F380:F395" si="61">D380/C380</f>
        <v>#DIV/0!</v>
      </c>
      <c r="G380" s="477"/>
      <c r="H380" s="514">
        <v>0</v>
      </c>
      <c r="I380" s="478" t="e">
        <f t="shared" ref="I380:I395" si="62">H380/C380</f>
        <v>#DIV/0!</v>
      </c>
      <c r="J380" s="509">
        <f>'January Budget'!AB117</f>
        <v>0</v>
      </c>
      <c r="K380" s="478" t="e">
        <f t="shared" ref="K380:K395" si="63">J380/D380</f>
        <v>#DIV/0!</v>
      </c>
      <c r="L380" s="476" t="e">
        <f t="shared" ref="L380:L395" si="64">J380/H380</f>
        <v>#DIV/0!</v>
      </c>
      <c r="M380" s="477"/>
      <c r="N380" s="514">
        <v>0</v>
      </c>
      <c r="O380" s="509">
        <f>'January Budget'!AB24</f>
        <v>0</v>
      </c>
      <c r="P380" s="479" t="e">
        <f>'January Budget'!AC24</f>
        <v>#DIV/0!</v>
      </c>
      <c r="Q380" s="477"/>
      <c r="R380" s="975">
        <v>0</v>
      </c>
      <c r="S380" s="509">
        <f>'January Budget'!AB114</f>
        <v>0</v>
      </c>
      <c r="T380" s="1861" t="e">
        <f>'January Budget'!AC114</f>
        <v>#DIV/0!</v>
      </c>
    </row>
    <row r="381" spans="2:20">
      <c r="B381" s="462" t="s">
        <v>428</v>
      </c>
      <c r="C381" s="515">
        <v>0</v>
      </c>
      <c r="D381" s="509">
        <f>'February Budget'!AB$7</f>
        <v>0</v>
      </c>
      <c r="E381" s="546" t="e">
        <f t="shared" si="60"/>
        <v>#DIV/0!</v>
      </c>
      <c r="F381" s="480" t="e">
        <f t="shared" si="61"/>
        <v>#DIV/0!</v>
      </c>
      <c r="G381" s="481"/>
      <c r="H381" s="515">
        <v>0</v>
      </c>
      <c r="I381" s="482" t="e">
        <f t="shared" si="62"/>
        <v>#DIV/0!</v>
      </c>
      <c r="J381" s="509">
        <f>'February Budget'!AB117</f>
        <v>0</v>
      </c>
      <c r="K381" s="482" t="e">
        <f t="shared" si="63"/>
        <v>#DIV/0!</v>
      </c>
      <c r="L381" s="480" t="e">
        <f t="shared" si="64"/>
        <v>#DIV/0!</v>
      </c>
      <c r="M381" s="481"/>
      <c r="N381" s="515">
        <v>0</v>
      </c>
      <c r="O381" s="509">
        <f>'February Budget'!AB24</f>
        <v>0</v>
      </c>
      <c r="P381" s="479" t="e">
        <f>'February Budget'!AC24</f>
        <v>#DIV/0!</v>
      </c>
      <c r="Q381" s="481"/>
      <c r="R381" s="976">
        <v>0</v>
      </c>
      <c r="S381" s="509">
        <f>'February Budget'!AB114</f>
        <v>0</v>
      </c>
      <c r="T381" s="1861" t="e">
        <f>'February Budget'!AC114</f>
        <v>#DIV/0!</v>
      </c>
    </row>
    <row r="382" spans="2:20">
      <c r="B382" s="462" t="s">
        <v>401</v>
      </c>
      <c r="C382" s="515">
        <v>0</v>
      </c>
      <c r="D382" s="509">
        <f>'March Budget'!AB$7</f>
        <v>0</v>
      </c>
      <c r="E382" s="546" t="e">
        <f t="shared" si="60"/>
        <v>#DIV/0!</v>
      </c>
      <c r="F382" s="480" t="e">
        <f t="shared" si="61"/>
        <v>#DIV/0!</v>
      </c>
      <c r="G382" s="481"/>
      <c r="H382" s="515">
        <v>0</v>
      </c>
      <c r="I382" s="482" t="e">
        <f t="shared" si="62"/>
        <v>#DIV/0!</v>
      </c>
      <c r="J382" s="509">
        <f>'March Budget'!AB117</f>
        <v>0</v>
      </c>
      <c r="K382" s="482" t="e">
        <f t="shared" si="63"/>
        <v>#DIV/0!</v>
      </c>
      <c r="L382" s="480" t="e">
        <f t="shared" si="64"/>
        <v>#DIV/0!</v>
      </c>
      <c r="M382" s="481"/>
      <c r="N382" s="515">
        <v>0</v>
      </c>
      <c r="O382" s="509">
        <f>'March Budget'!AB24</f>
        <v>0</v>
      </c>
      <c r="P382" s="479" t="e">
        <f>'March Budget'!AC24</f>
        <v>#DIV/0!</v>
      </c>
      <c r="Q382" s="481"/>
      <c r="R382" s="976">
        <v>0</v>
      </c>
      <c r="S382" s="509">
        <f>'March Budget'!AB114</f>
        <v>0</v>
      </c>
      <c r="T382" s="1862" t="e">
        <f>'March Budget'!AC114</f>
        <v>#DIV/0!</v>
      </c>
    </row>
    <row r="383" spans="2:20">
      <c r="B383" s="461" t="s">
        <v>429</v>
      </c>
      <c r="C383" s="512">
        <f>SUM(C380:C382)</f>
        <v>0</v>
      </c>
      <c r="D383" s="509">
        <f>SUM(D380:D382)</f>
        <v>0</v>
      </c>
      <c r="E383" s="546" t="e">
        <f t="shared" si="60"/>
        <v>#DIV/0!</v>
      </c>
      <c r="F383" s="483" t="e">
        <f t="shared" si="61"/>
        <v>#DIV/0!</v>
      </c>
      <c r="G383" s="484"/>
      <c r="H383" s="512">
        <f>SUM(H380:H382)</f>
        <v>0</v>
      </c>
      <c r="I383" s="485" t="e">
        <f t="shared" si="62"/>
        <v>#DIV/0!</v>
      </c>
      <c r="J383" s="512">
        <f>SUM(J380:J382)</f>
        <v>0</v>
      </c>
      <c r="K383" s="485" t="e">
        <f t="shared" si="63"/>
        <v>#DIV/0!</v>
      </c>
      <c r="L383" s="483" t="e">
        <f t="shared" si="64"/>
        <v>#DIV/0!</v>
      </c>
      <c r="M383" s="484"/>
      <c r="N383" s="512">
        <f>SUM(N380:N382)</f>
        <v>0</v>
      </c>
      <c r="O383" s="508">
        <f>SUM(O380:O382)</f>
        <v>0</v>
      </c>
      <c r="P383" s="483" t="e">
        <f>O383/D383</f>
        <v>#DIV/0!</v>
      </c>
      <c r="Q383" s="484"/>
      <c r="R383" s="512">
        <f>SUM(R380:R382)</f>
        <v>0</v>
      </c>
      <c r="S383" s="508">
        <f>SUM(S380:S382)</f>
        <v>0</v>
      </c>
      <c r="T383" s="483" t="e">
        <f>S383/D383</f>
        <v>#DIV/0!</v>
      </c>
    </row>
    <row r="384" spans="2:20">
      <c r="B384" s="462" t="s">
        <v>402</v>
      </c>
      <c r="C384" s="515">
        <v>0</v>
      </c>
      <c r="D384" s="512">
        <f>'April Budget'!AB$7</f>
        <v>0</v>
      </c>
      <c r="E384" s="546" t="e">
        <f t="shared" si="60"/>
        <v>#DIV/0!</v>
      </c>
      <c r="F384" s="480" t="e">
        <f t="shared" si="61"/>
        <v>#DIV/0!</v>
      </c>
      <c r="G384" s="481"/>
      <c r="H384" s="515">
        <v>0</v>
      </c>
      <c r="I384" s="482" t="e">
        <f t="shared" si="62"/>
        <v>#DIV/0!</v>
      </c>
      <c r="J384" s="509">
        <f>'April Budget'!AB117</f>
        <v>0</v>
      </c>
      <c r="K384" s="482" t="e">
        <f t="shared" si="63"/>
        <v>#DIV/0!</v>
      </c>
      <c r="L384" s="480" t="e">
        <f t="shared" si="64"/>
        <v>#DIV/0!</v>
      </c>
      <c r="M384" s="481"/>
      <c r="N384" s="515">
        <v>0</v>
      </c>
      <c r="O384" s="509">
        <f>'April Budget'!AB24</f>
        <v>0</v>
      </c>
      <c r="P384" s="479" t="e">
        <f>'April Budget'!AC24</f>
        <v>#DIV/0!</v>
      </c>
      <c r="Q384" s="481"/>
      <c r="R384" s="976">
        <v>0</v>
      </c>
      <c r="S384" s="509">
        <f>'April Budget'!AB114</f>
        <v>0</v>
      </c>
      <c r="T384" s="1862" t="e">
        <f>'April Budget'!AC114</f>
        <v>#DIV/0!</v>
      </c>
    </row>
    <row r="385" spans="2:20">
      <c r="B385" s="462" t="s">
        <v>186</v>
      </c>
      <c r="C385" s="515">
        <v>0</v>
      </c>
      <c r="D385" s="509">
        <f>'May Budget'!AB$7</f>
        <v>0</v>
      </c>
      <c r="E385" s="546" t="e">
        <f t="shared" si="60"/>
        <v>#DIV/0!</v>
      </c>
      <c r="F385" s="480" t="e">
        <f t="shared" si="61"/>
        <v>#DIV/0!</v>
      </c>
      <c r="G385" s="481"/>
      <c r="H385" s="515">
        <v>0</v>
      </c>
      <c r="I385" s="482" t="e">
        <f t="shared" si="62"/>
        <v>#DIV/0!</v>
      </c>
      <c r="J385" s="509">
        <f>'May Budget'!AB117</f>
        <v>0</v>
      </c>
      <c r="K385" s="482" t="e">
        <f t="shared" si="63"/>
        <v>#DIV/0!</v>
      </c>
      <c r="L385" s="480" t="e">
        <f t="shared" si="64"/>
        <v>#DIV/0!</v>
      </c>
      <c r="M385" s="481"/>
      <c r="N385" s="515">
        <v>0</v>
      </c>
      <c r="O385" s="509">
        <f>'May Budget'!AB24</f>
        <v>0</v>
      </c>
      <c r="P385" s="479" t="e">
        <f>'May Budget'!AC24</f>
        <v>#DIV/0!</v>
      </c>
      <c r="Q385" s="481"/>
      <c r="R385" s="976">
        <v>0</v>
      </c>
      <c r="S385" s="509">
        <f>'May Budget'!AB114</f>
        <v>0</v>
      </c>
      <c r="T385" s="1862" t="e">
        <f>'May Budget'!AC114</f>
        <v>#DIV/0!</v>
      </c>
    </row>
    <row r="386" spans="2:20">
      <c r="B386" s="462" t="s">
        <v>403</v>
      </c>
      <c r="C386" s="515">
        <v>0</v>
      </c>
      <c r="D386" s="509">
        <f>'June Budget'!AB$7</f>
        <v>0</v>
      </c>
      <c r="E386" s="546" t="e">
        <f t="shared" si="60"/>
        <v>#DIV/0!</v>
      </c>
      <c r="F386" s="480" t="e">
        <f t="shared" si="61"/>
        <v>#DIV/0!</v>
      </c>
      <c r="G386" s="481"/>
      <c r="H386" s="515">
        <v>0</v>
      </c>
      <c r="I386" s="482" t="e">
        <f t="shared" si="62"/>
        <v>#DIV/0!</v>
      </c>
      <c r="J386" s="509">
        <f>'June Budget'!AB117</f>
        <v>0</v>
      </c>
      <c r="K386" s="482" t="e">
        <f t="shared" si="63"/>
        <v>#DIV/0!</v>
      </c>
      <c r="L386" s="480" t="e">
        <f t="shared" si="64"/>
        <v>#DIV/0!</v>
      </c>
      <c r="M386" s="481"/>
      <c r="N386" s="515">
        <v>0</v>
      </c>
      <c r="O386" s="509">
        <f>'June Budget'!AB24</f>
        <v>0</v>
      </c>
      <c r="P386" s="479" t="e">
        <f>'June Budget'!AC24</f>
        <v>#DIV/0!</v>
      </c>
      <c r="Q386" s="481"/>
      <c r="R386" s="976">
        <v>0</v>
      </c>
      <c r="S386" s="509">
        <f>'June Budget'!AB114</f>
        <v>0</v>
      </c>
      <c r="T386" s="1862" t="e">
        <f>'June Budget'!AC114</f>
        <v>#DIV/0!</v>
      </c>
    </row>
    <row r="387" spans="2:20">
      <c r="B387" s="461" t="s">
        <v>430</v>
      </c>
      <c r="C387" s="512">
        <f>SUM(C384:C386)</f>
        <v>0</v>
      </c>
      <c r="D387" s="509">
        <f>SUM(D384:D386)</f>
        <v>0</v>
      </c>
      <c r="E387" s="546" t="e">
        <f t="shared" si="60"/>
        <v>#DIV/0!</v>
      </c>
      <c r="F387" s="483" t="e">
        <f t="shared" si="61"/>
        <v>#DIV/0!</v>
      </c>
      <c r="G387" s="484"/>
      <c r="H387" s="512">
        <f>SUM(H384:H386)</f>
        <v>0</v>
      </c>
      <c r="I387" s="485" t="e">
        <f t="shared" si="62"/>
        <v>#DIV/0!</v>
      </c>
      <c r="J387" s="512">
        <f>SUM(J384:J386)</f>
        <v>0</v>
      </c>
      <c r="K387" s="485" t="e">
        <f t="shared" si="63"/>
        <v>#DIV/0!</v>
      </c>
      <c r="L387" s="483" t="e">
        <f t="shared" si="64"/>
        <v>#DIV/0!</v>
      </c>
      <c r="M387" s="484"/>
      <c r="N387" s="512">
        <f>SUM(N384:N386)</f>
        <v>0</v>
      </c>
      <c r="O387" s="508">
        <f>SUM(O384:O386)</f>
        <v>0</v>
      </c>
      <c r="P387" s="483" t="e">
        <f>O387/D387</f>
        <v>#DIV/0!</v>
      </c>
      <c r="Q387" s="484"/>
      <c r="R387" s="512">
        <f>SUM(R384:R386)</f>
        <v>0</v>
      </c>
      <c r="S387" s="508">
        <f>SUM(S384:S386)</f>
        <v>0</v>
      </c>
      <c r="T387" s="483" t="e">
        <f>S387/D387</f>
        <v>#DIV/0!</v>
      </c>
    </row>
    <row r="388" spans="2:20">
      <c r="B388" s="462" t="s">
        <v>404</v>
      </c>
      <c r="C388" s="515">
        <v>0</v>
      </c>
      <c r="D388" s="512">
        <f>'July Budget'!AB$7</f>
        <v>0</v>
      </c>
      <c r="E388" s="546" t="e">
        <f t="shared" si="60"/>
        <v>#DIV/0!</v>
      </c>
      <c r="F388" s="480" t="e">
        <f t="shared" si="61"/>
        <v>#DIV/0!</v>
      </c>
      <c r="G388" s="481"/>
      <c r="H388" s="515">
        <v>0</v>
      </c>
      <c r="I388" s="482" t="e">
        <f t="shared" si="62"/>
        <v>#DIV/0!</v>
      </c>
      <c r="J388" s="509">
        <f>'July Budget'!AB117</f>
        <v>0</v>
      </c>
      <c r="K388" s="482" t="e">
        <f t="shared" si="63"/>
        <v>#DIV/0!</v>
      </c>
      <c r="L388" s="480" t="e">
        <f t="shared" si="64"/>
        <v>#DIV/0!</v>
      </c>
      <c r="M388" s="481"/>
      <c r="N388" s="515">
        <v>0</v>
      </c>
      <c r="O388" s="509">
        <f>'July Budget'!AB24</f>
        <v>0</v>
      </c>
      <c r="P388" s="479" t="e">
        <f>'July Budget'!AC24</f>
        <v>#DIV/0!</v>
      </c>
      <c r="Q388" s="481"/>
      <c r="R388" s="976">
        <v>0</v>
      </c>
      <c r="S388" s="509">
        <f>'July Budget'!AB114</f>
        <v>0</v>
      </c>
      <c r="T388" s="1862" t="e">
        <f>'July Budget'!AC114</f>
        <v>#DIV/0!</v>
      </c>
    </row>
    <row r="389" spans="2:20">
      <c r="B389" s="462" t="s">
        <v>431</v>
      </c>
      <c r="C389" s="515">
        <v>0</v>
      </c>
      <c r="D389" s="509">
        <f>'August Budget'!AB$7</f>
        <v>0</v>
      </c>
      <c r="E389" s="546" t="e">
        <f t="shared" si="60"/>
        <v>#DIV/0!</v>
      </c>
      <c r="F389" s="480" t="e">
        <f t="shared" si="61"/>
        <v>#DIV/0!</v>
      </c>
      <c r="G389" s="481"/>
      <c r="H389" s="515">
        <v>0</v>
      </c>
      <c r="I389" s="482" t="e">
        <f t="shared" si="62"/>
        <v>#DIV/0!</v>
      </c>
      <c r="J389" s="509">
        <f>'August Budget'!AB117</f>
        <v>0</v>
      </c>
      <c r="K389" s="482" t="e">
        <f t="shared" si="63"/>
        <v>#DIV/0!</v>
      </c>
      <c r="L389" s="480" t="e">
        <f t="shared" si="64"/>
        <v>#DIV/0!</v>
      </c>
      <c r="M389" s="481"/>
      <c r="N389" s="515">
        <v>0</v>
      </c>
      <c r="O389" s="509">
        <f>'August Budget'!AB24</f>
        <v>0</v>
      </c>
      <c r="P389" s="479" t="e">
        <f>'August Budget'!AC24</f>
        <v>#DIV/0!</v>
      </c>
      <c r="Q389" s="481"/>
      <c r="R389" s="976">
        <v>0</v>
      </c>
      <c r="S389" s="509">
        <f>'August Budget'!AB114</f>
        <v>0</v>
      </c>
      <c r="T389" s="1862" t="e">
        <f>'August Budget'!AC114</f>
        <v>#DIV/0!</v>
      </c>
    </row>
    <row r="390" spans="2:20">
      <c r="B390" s="462" t="s">
        <v>432</v>
      </c>
      <c r="C390" s="515">
        <v>0</v>
      </c>
      <c r="D390" s="509">
        <f>'September Budget'!AB$7</f>
        <v>0</v>
      </c>
      <c r="E390" s="546" t="e">
        <f t="shared" si="60"/>
        <v>#DIV/0!</v>
      </c>
      <c r="F390" s="480" t="e">
        <f t="shared" si="61"/>
        <v>#DIV/0!</v>
      </c>
      <c r="G390" s="481"/>
      <c r="H390" s="515">
        <v>0</v>
      </c>
      <c r="I390" s="482" t="e">
        <f t="shared" si="62"/>
        <v>#DIV/0!</v>
      </c>
      <c r="J390" s="509">
        <f>'September Budget'!AB117</f>
        <v>0</v>
      </c>
      <c r="K390" s="482" t="e">
        <f t="shared" si="63"/>
        <v>#DIV/0!</v>
      </c>
      <c r="L390" s="480" t="e">
        <f t="shared" si="64"/>
        <v>#DIV/0!</v>
      </c>
      <c r="M390" s="481"/>
      <c r="N390" s="515">
        <v>0</v>
      </c>
      <c r="O390" s="509">
        <f>'September Budget'!AB24</f>
        <v>0</v>
      </c>
      <c r="P390" s="479" t="e">
        <f>'September Budget'!AC24</f>
        <v>#DIV/0!</v>
      </c>
      <c r="Q390" s="481"/>
      <c r="R390" s="976">
        <v>0</v>
      </c>
      <c r="S390" s="509">
        <f>'September Budget'!AB114</f>
        <v>0</v>
      </c>
      <c r="T390" s="1862" t="e">
        <f>'September Budget'!AC114</f>
        <v>#DIV/0!</v>
      </c>
    </row>
    <row r="391" spans="2:20">
      <c r="B391" s="461" t="s">
        <v>433</v>
      </c>
      <c r="C391" s="512">
        <f>SUM(C388:C390)</f>
        <v>0</v>
      </c>
      <c r="D391" s="509">
        <f>SUM(D388:D390)</f>
        <v>0</v>
      </c>
      <c r="E391" s="546" t="e">
        <f t="shared" si="60"/>
        <v>#DIV/0!</v>
      </c>
      <c r="F391" s="483" t="e">
        <f t="shared" si="61"/>
        <v>#DIV/0!</v>
      </c>
      <c r="G391" s="484"/>
      <c r="H391" s="512">
        <f>SUM(H388:H390)</f>
        <v>0</v>
      </c>
      <c r="I391" s="485" t="e">
        <f t="shared" si="62"/>
        <v>#DIV/0!</v>
      </c>
      <c r="J391" s="512">
        <f>SUM(J388:J390)</f>
        <v>0</v>
      </c>
      <c r="K391" s="485" t="e">
        <f t="shared" si="63"/>
        <v>#DIV/0!</v>
      </c>
      <c r="L391" s="483" t="e">
        <f t="shared" si="64"/>
        <v>#DIV/0!</v>
      </c>
      <c r="M391" s="484"/>
      <c r="N391" s="512">
        <f>SUM(N388:N390)</f>
        <v>0</v>
      </c>
      <c r="O391" s="508">
        <f>SUM(O388:O390)</f>
        <v>0</v>
      </c>
      <c r="P391" s="483" t="e">
        <f>O391/D391</f>
        <v>#DIV/0!</v>
      </c>
      <c r="Q391" s="484"/>
      <c r="R391" s="512">
        <f>SUM(R388:R390)</f>
        <v>0</v>
      </c>
      <c r="S391" s="508">
        <f>SUM(S388:S390)</f>
        <v>0</v>
      </c>
      <c r="T391" s="483" t="e">
        <f>S391/D391</f>
        <v>#DIV/0!</v>
      </c>
    </row>
    <row r="392" spans="2:20">
      <c r="B392" s="462" t="s">
        <v>434</v>
      </c>
      <c r="C392" s="515">
        <v>0</v>
      </c>
      <c r="D392" s="512">
        <f>'October Budget'!AB$7</f>
        <v>0</v>
      </c>
      <c r="E392" s="546" t="e">
        <f t="shared" si="60"/>
        <v>#DIV/0!</v>
      </c>
      <c r="F392" s="480" t="e">
        <f t="shared" si="61"/>
        <v>#DIV/0!</v>
      </c>
      <c r="G392" s="481"/>
      <c r="H392" s="515">
        <v>0</v>
      </c>
      <c r="I392" s="482" t="e">
        <f t="shared" si="62"/>
        <v>#DIV/0!</v>
      </c>
      <c r="J392" s="509">
        <f>'October Budget'!AB117</f>
        <v>0</v>
      </c>
      <c r="K392" s="482" t="e">
        <f t="shared" si="63"/>
        <v>#DIV/0!</v>
      </c>
      <c r="L392" s="480" t="e">
        <f t="shared" si="64"/>
        <v>#DIV/0!</v>
      </c>
      <c r="M392" s="481"/>
      <c r="N392" s="515">
        <v>0</v>
      </c>
      <c r="O392" s="509">
        <f>'October Budget'!AB24</f>
        <v>0</v>
      </c>
      <c r="P392" s="479" t="e">
        <f>'October Budget'!AC24</f>
        <v>#DIV/0!</v>
      </c>
      <c r="Q392" s="481"/>
      <c r="R392" s="976">
        <v>0</v>
      </c>
      <c r="S392" s="509">
        <f>'October Budget'!AB114</f>
        <v>0</v>
      </c>
      <c r="T392" s="1862" t="e">
        <f>'October Budget'!AC114</f>
        <v>#DIV/0!</v>
      </c>
    </row>
    <row r="393" spans="2:20">
      <c r="B393" s="462" t="s">
        <v>435</v>
      </c>
      <c r="C393" s="515">
        <v>0</v>
      </c>
      <c r="D393" s="509">
        <f>'November Budget'!AB$7</f>
        <v>0</v>
      </c>
      <c r="E393" s="546" t="e">
        <f t="shared" si="60"/>
        <v>#DIV/0!</v>
      </c>
      <c r="F393" s="480" t="e">
        <f t="shared" si="61"/>
        <v>#DIV/0!</v>
      </c>
      <c r="G393" s="481"/>
      <c r="H393" s="515">
        <v>0</v>
      </c>
      <c r="I393" s="482" t="e">
        <f t="shared" si="62"/>
        <v>#DIV/0!</v>
      </c>
      <c r="J393" s="509">
        <f>'November Budget'!AB117</f>
        <v>0</v>
      </c>
      <c r="K393" s="482" t="e">
        <f t="shared" si="63"/>
        <v>#DIV/0!</v>
      </c>
      <c r="L393" s="480" t="e">
        <f t="shared" si="64"/>
        <v>#DIV/0!</v>
      </c>
      <c r="M393" s="481"/>
      <c r="N393" s="515">
        <v>0</v>
      </c>
      <c r="O393" s="509">
        <f>'November Budget'!AB24</f>
        <v>0</v>
      </c>
      <c r="P393" s="479" t="e">
        <f>'November Budget'!AC24</f>
        <v>#DIV/0!</v>
      </c>
      <c r="Q393" s="481"/>
      <c r="R393" s="976">
        <v>0</v>
      </c>
      <c r="S393" s="509">
        <f>'November Budget'!AB114</f>
        <v>0</v>
      </c>
      <c r="T393" s="1862" t="e">
        <f>'November Budget'!AC114</f>
        <v>#DIV/0!</v>
      </c>
    </row>
    <row r="394" spans="2:20">
      <c r="B394" s="462" t="s">
        <v>436</v>
      </c>
      <c r="C394" s="515">
        <v>0</v>
      </c>
      <c r="D394" s="509">
        <f>'December Budget'!AB$7</f>
        <v>0</v>
      </c>
      <c r="E394" s="546" t="e">
        <f t="shared" si="60"/>
        <v>#DIV/0!</v>
      </c>
      <c r="F394" s="480" t="e">
        <f t="shared" si="61"/>
        <v>#DIV/0!</v>
      </c>
      <c r="G394" s="481"/>
      <c r="H394" s="515">
        <v>0</v>
      </c>
      <c r="I394" s="482" t="e">
        <f t="shared" si="62"/>
        <v>#DIV/0!</v>
      </c>
      <c r="J394" s="509">
        <f>'December Budget'!AB117</f>
        <v>0</v>
      </c>
      <c r="K394" s="482" t="e">
        <f t="shared" si="63"/>
        <v>#DIV/0!</v>
      </c>
      <c r="L394" s="480" t="e">
        <f t="shared" si="64"/>
        <v>#DIV/0!</v>
      </c>
      <c r="M394" s="481"/>
      <c r="N394" s="515">
        <v>0</v>
      </c>
      <c r="O394" s="509">
        <f>'December Budget'!AB24</f>
        <v>0</v>
      </c>
      <c r="P394" s="479" t="e">
        <f>'December Budget'!AC24</f>
        <v>#DIV/0!</v>
      </c>
      <c r="Q394" s="481"/>
      <c r="R394" s="976">
        <v>0</v>
      </c>
      <c r="S394" s="509">
        <f>'December Budget'!AB114</f>
        <v>0</v>
      </c>
      <c r="T394" s="480" t="e">
        <f>'December Budget'!AC114</f>
        <v>#DIV/0!</v>
      </c>
    </row>
    <row r="395" spans="2:20">
      <c r="B395" s="461" t="s">
        <v>437</v>
      </c>
      <c r="C395" s="512">
        <f>SUM(C392:C394)</f>
        <v>0</v>
      </c>
      <c r="D395" s="512">
        <f>SUM(D392:D394)</f>
        <v>0</v>
      </c>
      <c r="E395" s="546" t="e">
        <f t="shared" si="60"/>
        <v>#DIV/0!</v>
      </c>
      <c r="F395" s="483" t="e">
        <f t="shared" si="61"/>
        <v>#DIV/0!</v>
      </c>
      <c r="G395" s="484"/>
      <c r="H395" s="512">
        <f>SUM(H392:H394)</f>
        <v>0</v>
      </c>
      <c r="I395" s="485" t="e">
        <f t="shared" si="62"/>
        <v>#DIV/0!</v>
      </c>
      <c r="J395" s="512">
        <f>SUM(J392:J394)</f>
        <v>0</v>
      </c>
      <c r="K395" s="485" t="e">
        <f t="shared" si="63"/>
        <v>#DIV/0!</v>
      </c>
      <c r="L395" s="483" t="e">
        <f t="shared" si="64"/>
        <v>#DIV/0!</v>
      </c>
      <c r="M395" s="484"/>
      <c r="N395" s="512">
        <f>SUM(N392:N394)</f>
        <v>0</v>
      </c>
      <c r="O395" s="508">
        <f>SUM(O392:O394)</f>
        <v>0</v>
      </c>
      <c r="P395" s="483" t="e">
        <f>O395/D395</f>
        <v>#DIV/0!</v>
      </c>
      <c r="Q395" s="484"/>
      <c r="R395" s="512">
        <f>SUM(R392:R394)</f>
        <v>0</v>
      </c>
      <c r="S395" s="508">
        <f>SUM(S392:S394)</f>
        <v>0</v>
      </c>
      <c r="T395" s="483" t="e">
        <f>S395/D395</f>
        <v>#DIV/0!</v>
      </c>
    </row>
    <row r="396" spans="2:20">
      <c r="C396" s="409"/>
      <c r="D396" s="411"/>
      <c r="E396" s="411"/>
      <c r="F396" s="486"/>
      <c r="G396" s="487"/>
      <c r="H396" s="488"/>
      <c r="I396" s="489"/>
      <c r="J396" s="411"/>
      <c r="K396" s="489"/>
      <c r="L396" s="486"/>
      <c r="M396" s="487"/>
      <c r="N396" s="488"/>
      <c r="O396" s="510"/>
      <c r="P396" s="480"/>
      <c r="Q396" s="487"/>
      <c r="R396" s="488"/>
      <c r="S396" s="510"/>
      <c r="T396" s="480"/>
    </row>
    <row r="397" spans="2:20" ht="13.5" thickBot="1">
      <c r="B397" s="490" t="s">
        <v>194</v>
      </c>
      <c r="C397" s="511">
        <f>SUM(C395,C391,C387,C383)</f>
        <v>0</v>
      </c>
      <c r="D397" s="513">
        <f>SUM(D383,D387,D391,D395)</f>
        <v>0</v>
      </c>
      <c r="E397" s="547" t="e">
        <f>+(D397/C397)</f>
        <v>#DIV/0!</v>
      </c>
      <c r="F397" s="491" t="e">
        <f>D397/C397</f>
        <v>#DIV/0!</v>
      </c>
      <c r="G397" s="484"/>
      <c r="H397" s="492">
        <f>SUM(H383,H387,H391,H395)</f>
        <v>0</v>
      </c>
      <c r="I397" s="493" t="e">
        <f>H397/C397</f>
        <v>#DIV/0!</v>
      </c>
      <c r="J397" s="513">
        <f>SUM(J383,J387,J391,J395)</f>
        <v>0</v>
      </c>
      <c r="K397" s="493" t="e">
        <f>J397/D397</f>
        <v>#DIV/0!</v>
      </c>
      <c r="L397" s="491" t="e">
        <f>J397/H397</f>
        <v>#DIV/0!</v>
      </c>
      <c r="M397" s="484"/>
      <c r="N397" s="492">
        <f>SUM(N383,N387,N391,N395)</f>
        <v>0</v>
      </c>
      <c r="O397" s="511">
        <f>SUM(O383,O387,O391,O395)</f>
        <v>0</v>
      </c>
      <c r="P397" s="491" t="e">
        <f>O397/D397</f>
        <v>#DIV/0!</v>
      </c>
      <c r="Q397" s="484"/>
      <c r="R397" s="492">
        <f>SUM(R383,R387,R391,R395)</f>
        <v>0</v>
      </c>
      <c r="S397" s="511">
        <f>SUM(S383,S387,S391,S395)</f>
        <v>0</v>
      </c>
      <c r="T397" s="491" t="e">
        <f>S397/D397</f>
        <v>#DIV/0!</v>
      </c>
    </row>
    <row r="398" spans="2:20" ht="13.5" thickBot="1">
      <c r="B398" s="462"/>
      <c r="C398" s="462"/>
      <c r="D398" s="462"/>
      <c r="E398" s="462"/>
      <c r="F398" s="462"/>
      <c r="G398" s="462"/>
      <c r="H398" s="462"/>
      <c r="I398" s="462"/>
      <c r="J398" s="462"/>
      <c r="K398" s="462"/>
      <c r="L398" s="462"/>
      <c r="M398" s="462"/>
      <c r="N398" s="462"/>
      <c r="O398" s="462"/>
      <c r="P398" s="462"/>
      <c r="Q398" s="462"/>
    </row>
    <row r="399" spans="2:20" ht="13.5" thickBot="1">
      <c r="B399" s="1984" t="s">
        <v>438</v>
      </c>
      <c r="C399" s="1985"/>
      <c r="D399" s="494">
        <f>H376</f>
        <v>0</v>
      </c>
      <c r="E399" s="463"/>
      <c r="O399" s="495"/>
      <c r="P399" s="191"/>
    </row>
    <row r="400" spans="2:20" ht="13.5" thickBot="1"/>
    <row r="401" spans="2:26">
      <c r="C401" s="464" t="s">
        <v>408</v>
      </c>
      <c r="D401" s="465" t="s">
        <v>409</v>
      </c>
      <c r="E401" s="465" t="s">
        <v>412</v>
      </c>
      <c r="F401" s="465" t="s">
        <v>410</v>
      </c>
      <c r="G401" s="466"/>
      <c r="H401" s="465" t="s">
        <v>411</v>
      </c>
      <c r="I401" s="465" t="s">
        <v>411</v>
      </c>
      <c r="J401" s="465" t="s">
        <v>409</v>
      </c>
      <c r="K401" s="465" t="s">
        <v>412</v>
      </c>
      <c r="L401" s="467" t="s">
        <v>413</v>
      </c>
      <c r="M401" s="466"/>
      <c r="N401" s="465" t="s">
        <v>411</v>
      </c>
      <c r="O401" s="468" t="s">
        <v>414</v>
      </c>
      <c r="P401" s="469" t="s">
        <v>414</v>
      </c>
      <c r="Q401" s="466"/>
      <c r="R401" s="468" t="s">
        <v>414</v>
      </c>
      <c r="S401" s="468" t="s">
        <v>414</v>
      </c>
      <c r="T401" s="469" t="s">
        <v>414</v>
      </c>
    </row>
    <row r="402" spans="2:26" ht="13.5" thickBot="1">
      <c r="C402" s="496" t="s">
        <v>415</v>
      </c>
      <c r="D402" s="497" t="s">
        <v>416</v>
      </c>
      <c r="E402" s="471" t="s">
        <v>473</v>
      </c>
      <c r="F402" s="497" t="s">
        <v>417</v>
      </c>
      <c r="G402" s="498"/>
      <c r="H402" s="497" t="s">
        <v>144</v>
      </c>
      <c r="I402" s="497" t="s">
        <v>170</v>
      </c>
      <c r="J402" s="497" t="s">
        <v>439</v>
      </c>
      <c r="K402" s="497" t="s">
        <v>440</v>
      </c>
      <c r="L402" s="499" t="s">
        <v>441</v>
      </c>
      <c r="M402" s="498"/>
      <c r="N402" s="497" t="s">
        <v>442</v>
      </c>
      <c r="O402" s="500" t="s">
        <v>423</v>
      </c>
      <c r="P402" s="501" t="s">
        <v>424</v>
      </c>
      <c r="Q402" s="498"/>
      <c r="R402" s="500" t="s">
        <v>425</v>
      </c>
      <c r="S402" s="500" t="s">
        <v>425</v>
      </c>
      <c r="T402" s="501" t="s">
        <v>426</v>
      </c>
    </row>
    <row r="403" spans="2:26" ht="13.5" thickBot="1">
      <c r="C403" s="7"/>
      <c r="D403" s="8"/>
      <c r="E403" s="8"/>
      <c r="F403" s="8"/>
      <c r="G403" s="8"/>
      <c r="H403" s="8"/>
      <c r="I403" s="8"/>
      <c r="J403" s="8"/>
      <c r="K403" s="8"/>
      <c r="L403" s="8"/>
      <c r="M403" s="8"/>
      <c r="N403" s="8"/>
      <c r="O403" s="8"/>
      <c r="P403" s="8"/>
      <c r="Q403" s="8"/>
      <c r="R403" s="8"/>
      <c r="S403" s="8"/>
      <c r="T403" s="9"/>
    </row>
    <row r="404" spans="2:26" ht="13.5" thickBot="1">
      <c r="C404" s="502">
        <f>SUM(C380,C381,C382,C384,C385,C386,C388,C389,C390,C392,C393,C394)</f>
        <v>0</v>
      </c>
      <c r="D404" s="502">
        <f>SUM(D380,D381,D382,D384,D385,D386,D388,D389,D390,D392,D393,D394)</f>
        <v>0</v>
      </c>
      <c r="E404" s="545"/>
      <c r="F404" s="503" t="e">
        <f>D404/C404</f>
        <v>#DIV/0!</v>
      </c>
      <c r="G404" s="504"/>
      <c r="H404" s="505">
        <f>SUM(H380,H381,H382,H384,H385,H386,H388,H389,H390,H392,H393,H394)</f>
        <v>0</v>
      </c>
      <c r="I404" s="503" t="e">
        <f>H404/C404</f>
        <v>#DIV/0!</v>
      </c>
      <c r="J404" s="502">
        <f>SUM(J380,J381,J382,J384,J385,J386,J388,J389,J390,J392,J393,J394)</f>
        <v>0</v>
      </c>
      <c r="K404" s="503" t="e">
        <f>J404/D404</f>
        <v>#DIV/0!</v>
      </c>
      <c r="L404" s="503" t="e">
        <f>J404/H404</f>
        <v>#DIV/0!</v>
      </c>
      <c r="M404" s="504"/>
      <c r="N404" s="505">
        <f>SUM(N380,N381,N382,N384,N385,N386,N388,N389,N390,N392,N393,N394)</f>
        <v>0</v>
      </c>
      <c r="O404" s="502">
        <f>SUM(O380,O381,O382,O384,O385,O386,O388,O389,O390,O392,O393,O394)</f>
        <v>0</v>
      </c>
      <c r="P404" s="503" t="e">
        <f>O404/D404</f>
        <v>#DIV/0!</v>
      </c>
      <c r="Q404" s="506"/>
      <c r="R404" s="502">
        <f>SUM(R380,R381,R382,R384,R385,R386,R388,R389,R390,R392,R393,R394)</f>
        <v>0</v>
      </c>
      <c r="S404" s="502">
        <f>SUM(S380,S381,S382,S384,S385,S386,S388,S389,S390,S392,S393,S394)</f>
        <v>0</v>
      </c>
      <c r="T404" s="507" t="e">
        <f>S404/D404</f>
        <v>#DIV/0!</v>
      </c>
    </row>
    <row r="406" spans="2:26">
      <c r="B406" s="1593"/>
      <c r="C406" s="1593"/>
      <c r="D406" s="1593"/>
      <c r="E406" s="1593"/>
      <c r="F406" s="1593"/>
      <c r="G406" s="1593"/>
      <c r="H406" s="1593"/>
      <c r="I406" s="1593"/>
      <c r="J406" s="1593"/>
      <c r="K406" s="1593"/>
      <c r="L406" s="1593"/>
      <c r="M406" s="1593"/>
      <c r="N406" s="1593"/>
      <c r="O406" s="1593"/>
      <c r="P406" s="1593"/>
      <c r="Q406" s="1593"/>
      <c r="R406" s="1593"/>
      <c r="S406" s="1593"/>
      <c r="T406" s="1593"/>
      <c r="U406" s="1593"/>
      <c r="V406" s="1593"/>
      <c r="W406" s="1593"/>
      <c r="X406" s="1593"/>
      <c r="Y406" s="1593"/>
      <c r="Z406" s="1593"/>
    </row>
    <row r="407" spans="2:26">
      <c r="B407" s="1923"/>
      <c r="C407" s="1883"/>
      <c r="D407" s="1883"/>
      <c r="E407" s="1883"/>
      <c r="F407" s="1923"/>
      <c r="G407" s="1923"/>
      <c r="H407" s="1924"/>
      <c r="I407" s="1883"/>
      <c r="J407" s="1883"/>
      <c r="K407" s="1883"/>
      <c r="L407" s="1883"/>
      <c r="M407" s="1883"/>
      <c r="N407" s="1883"/>
      <c r="O407" s="1883"/>
      <c r="P407" s="1883"/>
      <c r="Q407" s="1883"/>
      <c r="R407" s="1883"/>
      <c r="S407" s="1593"/>
      <c r="T407" s="1593"/>
      <c r="U407" s="1593"/>
      <c r="V407" s="1593"/>
      <c r="W407" s="1593"/>
      <c r="X407" s="1593"/>
      <c r="Y407" s="1593"/>
      <c r="Z407" s="1593"/>
    </row>
    <row r="408" spans="2:26">
      <c r="B408" s="1923"/>
      <c r="C408" s="1883"/>
      <c r="D408" s="1883"/>
      <c r="E408" s="1883"/>
      <c r="F408" s="1883"/>
      <c r="G408" s="1883"/>
      <c r="H408" s="1883"/>
      <c r="I408" s="1883"/>
      <c r="J408" s="1883"/>
      <c r="K408" s="1883"/>
      <c r="L408" s="1883"/>
      <c r="M408" s="1883"/>
      <c r="N408" s="1883"/>
      <c r="O408" s="1883"/>
      <c r="P408" s="1883"/>
      <c r="Q408" s="1883"/>
      <c r="R408" s="1883"/>
      <c r="S408" s="1593"/>
      <c r="T408" s="1593"/>
      <c r="U408" s="1593"/>
      <c r="V408" s="1593"/>
      <c r="W408" s="1593"/>
      <c r="X408" s="1593"/>
      <c r="Y408" s="1593"/>
      <c r="Z408" s="1593"/>
    </row>
    <row r="409" spans="2:26">
      <c r="B409" s="1883"/>
      <c r="C409" s="1925"/>
      <c r="D409" s="1925"/>
      <c r="E409" s="1925"/>
      <c r="F409" s="1925"/>
      <c r="G409" s="1925"/>
      <c r="H409" s="1925"/>
      <c r="I409" s="1925"/>
      <c r="J409" s="1925"/>
      <c r="K409" s="1925"/>
      <c r="L409" s="1925"/>
      <c r="M409" s="1925"/>
      <c r="N409" s="1925"/>
      <c r="O409" s="1925"/>
      <c r="P409" s="1925"/>
      <c r="Q409" s="1925"/>
      <c r="R409" s="1925"/>
      <c r="S409" s="1925"/>
      <c r="T409" s="1925"/>
      <c r="U409" s="1593"/>
      <c r="V409" s="1593"/>
      <c r="W409" s="1593"/>
      <c r="X409" s="1593"/>
      <c r="Y409" s="1593"/>
      <c r="Z409" s="1593"/>
    </row>
    <row r="410" spans="2:26">
      <c r="B410" s="1883"/>
      <c r="C410" s="1925"/>
      <c r="D410" s="1925"/>
      <c r="E410" s="1925"/>
      <c r="F410" s="1925"/>
      <c r="G410" s="1925"/>
      <c r="H410" s="1925"/>
      <c r="I410" s="1925"/>
      <c r="J410" s="1925"/>
      <c r="K410" s="1925"/>
      <c r="L410" s="1925"/>
      <c r="M410" s="1925"/>
      <c r="N410" s="1925"/>
      <c r="O410" s="1925"/>
      <c r="P410" s="1925"/>
      <c r="Q410" s="1925"/>
      <c r="R410" s="1925"/>
      <c r="S410" s="1925"/>
      <c r="T410" s="1925"/>
      <c r="U410" s="1593"/>
      <c r="V410" s="1593"/>
      <c r="W410" s="1593"/>
      <c r="X410" s="1593"/>
      <c r="Y410" s="1593"/>
      <c r="Z410" s="1593"/>
    </row>
    <row r="411" spans="2:26">
      <c r="B411" s="1883"/>
      <c r="C411" s="1926"/>
      <c r="D411" s="1926"/>
      <c r="E411" s="1927"/>
      <c r="F411" s="1928"/>
      <c r="G411" s="1929"/>
      <c r="H411" s="1926"/>
      <c r="I411" s="1928"/>
      <c r="J411" s="1926"/>
      <c r="K411" s="1928"/>
      <c r="L411" s="1928"/>
      <c r="M411" s="1929"/>
      <c r="N411" s="1926"/>
      <c r="O411" s="1926"/>
      <c r="P411" s="1930"/>
      <c r="Q411" s="1929"/>
      <c r="R411" s="1931"/>
      <c r="S411" s="1926"/>
      <c r="T411" s="1928"/>
      <c r="U411" s="1593"/>
      <c r="V411" s="1593"/>
      <c r="W411" s="1593"/>
      <c r="X411" s="1593"/>
      <c r="Y411" s="1593"/>
      <c r="Z411" s="1593"/>
    </row>
    <row r="412" spans="2:26">
      <c r="B412" s="1883"/>
      <c r="C412" s="1926"/>
      <c r="D412" s="1926"/>
      <c r="E412" s="1927"/>
      <c r="F412" s="1928"/>
      <c r="G412" s="1929"/>
      <c r="H412" s="1926"/>
      <c r="I412" s="1928"/>
      <c r="J412" s="1926"/>
      <c r="K412" s="1928"/>
      <c r="L412" s="1928"/>
      <c r="M412" s="1929"/>
      <c r="N412" s="1926"/>
      <c r="O412" s="1926"/>
      <c r="P412" s="1930"/>
      <c r="Q412" s="1929"/>
      <c r="R412" s="1931"/>
      <c r="S412" s="1926"/>
      <c r="T412" s="1928"/>
      <c r="U412" s="1593"/>
      <c r="V412" s="1593"/>
      <c r="W412" s="1593"/>
      <c r="X412" s="1593"/>
      <c r="Y412" s="1593"/>
      <c r="Z412" s="1593"/>
    </row>
    <row r="413" spans="2:26">
      <c r="B413" s="1883"/>
      <c r="C413" s="1926"/>
      <c r="D413" s="1926"/>
      <c r="E413" s="1927"/>
      <c r="F413" s="1928"/>
      <c r="G413" s="1929"/>
      <c r="H413" s="1926"/>
      <c r="I413" s="1928"/>
      <c r="J413" s="1926"/>
      <c r="K413" s="1928"/>
      <c r="L413" s="1928"/>
      <c r="M413" s="1929"/>
      <c r="N413" s="1926"/>
      <c r="O413" s="1926"/>
      <c r="P413" s="1930"/>
      <c r="Q413" s="1929"/>
      <c r="R413" s="1931"/>
      <c r="S413" s="1926"/>
      <c r="T413" s="1928"/>
      <c r="U413" s="1593"/>
      <c r="V413" s="1593"/>
      <c r="W413" s="1593"/>
      <c r="X413" s="1593"/>
      <c r="Y413" s="1593"/>
      <c r="Z413" s="1593"/>
    </row>
    <row r="414" spans="2:26">
      <c r="B414" s="1923"/>
      <c r="C414" s="1932"/>
      <c r="D414" s="1932"/>
      <c r="E414" s="1927"/>
      <c r="F414" s="1933"/>
      <c r="G414" s="1934"/>
      <c r="H414" s="1932"/>
      <c r="I414" s="1933"/>
      <c r="J414" s="1932"/>
      <c r="K414" s="1933"/>
      <c r="L414" s="1933"/>
      <c r="M414" s="1934"/>
      <c r="N414" s="1932"/>
      <c r="O414" s="1932"/>
      <c r="P414" s="1933"/>
      <c r="Q414" s="1934"/>
      <c r="R414" s="1932"/>
      <c r="S414" s="1932"/>
      <c r="T414" s="1933"/>
      <c r="U414" s="1593"/>
      <c r="V414" s="1593"/>
      <c r="W414" s="1593"/>
      <c r="X414" s="1593"/>
      <c r="Y414" s="1593"/>
      <c r="Z414" s="1593"/>
    </row>
    <row r="415" spans="2:26">
      <c r="B415" s="1883"/>
      <c r="C415" s="1926"/>
      <c r="D415" s="1926"/>
      <c r="E415" s="1927"/>
      <c r="F415" s="1928"/>
      <c r="G415" s="1929"/>
      <c r="H415" s="1926"/>
      <c r="I415" s="1928"/>
      <c r="J415" s="1926"/>
      <c r="K415" s="1928"/>
      <c r="L415" s="1928"/>
      <c r="M415" s="1929"/>
      <c r="N415" s="1926"/>
      <c r="O415" s="1926"/>
      <c r="P415" s="1930"/>
      <c r="Q415" s="1929"/>
      <c r="R415" s="1931"/>
      <c r="S415" s="1926"/>
      <c r="T415" s="1928"/>
      <c r="U415" s="1593"/>
      <c r="V415" s="1593"/>
      <c r="W415" s="1593"/>
      <c r="X415" s="1593"/>
      <c r="Y415" s="1593"/>
      <c r="Z415" s="1593"/>
    </row>
    <row r="416" spans="2:26">
      <c r="B416" s="1883"/>
      <c r="C416" s="1926"/>
      <c r="D416" s="1926"/>
      <c r="E416" s="1927"/>
      <c r="F416" s="1928"/>
      <c r="G416" s="1929"/>
      <c r="H416" s="1926"/>
      <c r="I416" s="1928"/>
      <c r="J416" s="1926"/>
      <c r="K416" s="1928"/>
      <c r="L416" s="1928"/>
      <c r="M416" s="1929"/>
      <c r="N416" s="1926"/>
      <c r="O416" s="1926"/>
      <c r="P416" s="1930"/>
      <c r="Q416" s="1929"/>
      <c r="R416" s="1931"/>
      <c r="S416" s="1926"/>
      <c r="T416" s="1928"/>
      <c r="U416" s="1593"/>
      <c r="V416" s="1593"/>
      <c r="W416" s="1593"/>
      <c r="X416" s="1593"/>
      <c r="Y416" s="1593"/>
      <c r="Z416" s="1593"/>
    </row>
    <row r="417" spans="2:26">
      <c r="B417" s="1883"/>
      <c r="C417" s="1926"/>
      <c r="D417" s="1926"/>
      <c r="E417" s="1927"/>
      <c r="F417" s="1928"/>
      <c r="G417" s="1929"/>
      <c r="H417" s="1926"/>
      <c r="I417" s="1928"/>
      <c r="J417" s="1926"/>
      <c r="K417" s="1928"/>
      <c r="L417" s="1928"/>
      <c r="M417" s="1929"/>
      <c r="N417" s="1926"/>
      <c r="O417" s="1926"/>
      <c r="P417" s="1930"/>
      <c r="Q417" s="1929"/>
      <c r="R417" s="1931"/>
      <c r="S417" s="1926"/>
      <c r="T417" s="1928"/>
      <c r="U417" s="1593"/>
      <c r="V417" s="1593"/>
      <c r="W417" s="1593"/>
      <c r="X417" s="1593"/>
      <c r="Y417" s="1593"/>
      <c r="Z417" s="1593"/>
    </row>
    <row r="418" spans="2:26">
      <c r="B418" s="1923"/>
      <c r="C418" s="1932"/>
      <c r="D418" s="1932"/>
      <c r="E418" s="1927"/>
      <c r="F418" s="1933"/>
      <c r="G418" s="1934"/>
      <c r="H418" s="1932"/>
      <c r="I418" s="1933"/>
      <c r="J418" s="1932"/>
      <c r="K418" s="1933"/>
      <c r="L418" s="1933"/>
      <c r="M418" s="1934"/>
      <c r="N418" s="1932"/>
      <c r="O418" s="1932"/>
      <c r="P418" s="1933"/>
      <c r="Q418" s="1934"/>
      <c r="R418" s="1932"/>
      <c r="S418" s="1932"/>
      <c r="T418" s="1933"/>
      <c r="U418" s="1593"/>
      <c r="V418" s="1593"/>
      <c r="W418" s="1593"/>
      <c r="X418" s="1593"/>
      <c r="Y418" s="1593"/>
      <c r="Z418" s="1593"/>
    </row>
    <row r="419" spans="2:26">
      <c r="B419" s="1883"/>
      <c r="C419" s="1926"/>
      <c r="D419" s="1926"/>
      <c r="E419" s="1927"/>
      <c r="F419" s="1928"/>
      <c r="G419" s="1929"/>
      <c r="H419" s="1926"/>
      <c r="I419" s="1928"/>
      <c r="J419" s="1926"/>
      <c r="K419" s="1928"/>
      <c r="L419" s="1928"/>
      <c r="M419" s="1929"/>
      <c r="N419" s="1926"/>
      <c r="O419" s="1926"/>
      <c r="P419" s="1930"/>
      <c r="Q419" s="1929"/>
      <c r="R419" s="1931"/>
      <c r="S419" s="1926"/>
      <c r="T419" s="1928"/>
      <c r="U419" s="1593"/>
      <c r="V419" s="1593"/>
      <c r="W419" s="1593"/>
      <c r="X419" s="1593"/>
      <c r="Y419" s="1593"/>
      <c r="Z419" s="1593"/>
    </row>
    <row r="420" spans="2:26">
      <c r="B420" s="1883"/>
      <c r="C420" s="1926"/>
      <c r="D420" s="1926"/>
      <c r="E420" s="1927"/>
      <c r="F420" s="1928"/>
      <c r="G420" s="1929"/>
      <c r="H420" s="1926"/>
      <c r="I420" s="1928"/>
      <c r="J420" s="1926"/>
      <c r="K420" s="1928"/>
      <c r="L420" s="1928"/>
      <c r="M420" s="1929"/>
      <c r="N420" s="1926"/>
      <c r="O420" s="1926"/>
      <c r="P420" s="1930"/>
      <c r="Q420" s="1929"/>
      <c r="R420" s="1931"/>
      <c r="S420" s="1926"/>
      <c r="T420" s="1928"/>
      <c r="U420" s="1593"/>
      <c r="V420" s="1593"/>
      <c r="W420" s="1593"/>
      <c r="X420" s="1593"/>
      <c r="Y420" s="1593"/>
      <c r="Z420" s="1593"/>
    </row>
    <row r="421" spans="2:26">
      <c r="B421" s="1883"/>
      <c r="C421" s="1926"/>
      <c r="D421" s="1926"/>
      <c r="E421" s="1927"/>
      <c r="F421" s="1928"/>
      <c r="G421" s="1929"/>
      <c r="H421" s="1926"/>
      <c r="I421" s="1928"/>
      <c r="J421" s="1926"/>
      <c r="K421" s="1928"/>
      <c r="L421" s="1928"/>
      <c r="M421" s="1929"/>
      <c r="N421" s="1926"/>
      <c r="O421" s="1926"/>
      <c r="P421" s="1930"/>
      <c r="Q421" s="1929"/>
      <c r="R421" s="1931"/>
      <c r="S421" s="1926"/>
      <c r="T421" s="1928"/>
      <c r="U421" s="1593"/>
      <c r="V421" s="1593"/>
      <c r="W421" s="1593"/>
      <c r="X421" s="1593"/>
      <c r="Y421" s="1593"/>
      <c r="Z421" s="1593"/>
    </row>
    <row r="422" spans="2:26">
      <c r="B422" s="1923"/>
      <c r="C422" s="1932"/>
      <c r="D422" s="1932"/>
      <c r="E422" s="1927"/>
      <c r="F422" s="1933"/>
      <c r="G422" s="1934"/>
      <c r="H422" s="1932"/>
      <c r="I422" s="1933"/>
      <c r="J422" s="1932"/>
      <c r="K422" s="1933"/>
      <c r="L422" s="1933"/>
      <c r="M422" s="1934"/>
      <c r="N422" s="1932"/>
      <c r="O422" s="1932"/>
      <c r="P422" s="1933"/>
      <c r="Q422" s="1934"/>
      <c r="R422" s="1932"/>
      <c r="S422" s="1932"/>
      <c r="T422" s="1933"/>
      <c r="U422" s="1593"/>
      <c r="V422" s="1593"/>
      <c r="W422" s="1593"/>
      <c r="X422" s="1593"/>
      <c r="Y422" s="1593"/>
      <c r="Z422" s="1593"/>
    </row>
    <row r="423" spans="2:26">
      <c r="B423" s="1883"/>
      <c r="C423" s="1926"/>
      <c r="D423" s="1926"/>
      <c r="E423" s="1927"/>
      <c r="F423" s="1928"/>
      <c r="G423" s="1929"/>
      <c r="H423" s="1926"/>
      <c r="I423" s="1928"/>
      <c r="J423" s="1926"/>
      <c r="K423" s="1928"/>
      <c r="L423" s="1928"/>
      <c r="M423" s="1929"/>
      <c r="N423" s="1926"/>
      <c r="O423" s="1926"/>
      <c r="P423" s="1930"/>
      <c r="Q423" s="1929"/>
      <c r="R423" s="1931"/>
      <c r="S423" s="1926"/>
      <c r="T423" s="1928"/>
      <c r="U423" s="1593"/>
      <c r="V423" s="1593"/>
      <c r="W423" s="1593"/>
      <c r="X423" s="1593"/>
      <c r="Y423" s="1593"/>
      <c r="Z423" s="1593"/>
    </row>
    <row r="424" spans="2:26">
      <c r="B424" s="1883"/>
      <c r="C424" s="1926"/>
      <c r="D424" s="1926"/>
      <c r="E424" s="1927"/>
      <c r="F424" s="1928"/>
      <c r="G424" s="1929"/>
      <c r="H424" s="1926"/>
      <c r="I424" s="1928"/>
      <c r="J424" s="1926"/>
      <c r="K424" s="1928"/>
      <c r="L424" s="1928"/>
      <c r="M424" s="1929"/>
      <c r="N424" s="1926"/>
      <c r="O424" s="1926"/>
      <c r="P424" s="1930"/>
      <c r="Q424" s="1929"/>
      <c r="R424" s="1931"/>
      <c r="S424" s="1926"/>
      <c r="T424" s="1928"/>
      <c r="U424" s="1593"/>
      <c r="V424" s="1593"/>
      <c r="W424" s="1593"/>
      <c r="X424" s="1593"/>
      <c r="Y424" s="1593"/>
      <c r="Z424" s="1593"/>
    </row>
    <row r="425" spans="2:26">
      <c r="B425" s="1883"/>
      <c r="C425" s="1926"/>
      <c r="D425" s="1926"/>
      <c r="E425" s="1927"/>
      <c r="F425" s="1928"/>
      <c r="G425" s="1929"/>
      <c r="H425" s="1926"/>
      <c r="I425" s="1928"/>
      <c r="J425" s="1926"/>
      <c r="K425" s="1928"/>
      <c r="L425" s="1928"/>
      <c r="M425" s="1929"/>
      <c r="N425" s="1926"/>
      <c r="O425" s="1926"/>
      <c r="P425" s="1930"/>
      <c r="Q425" s="1929"/>
      <c r="R425" s="1931"/>
      <c r="S425" s="1926"/>
      <c r="T425" s="1928"/>
      <c r="U425" s="1593"/>
      <c r="V425" s="1593"/>
      <c r="W425" s="1593"/>
      <c r="X425" s="1593"/>
      <c r="Y425" s="1593"/>
      <c r="Z425" s="1593"/>
    </row>
    <row r="426" spans="2:26">
      <c r="B426" s="1923"/>
      <c r="C426" s="1932"/>
      <c r="D426" s="1932"/>
      <c r="E426" s="1927"/>
      <c r="F426" s="1933"/>
      <c r="G426" s="1934"/>
      <c r="H426" s="1932"/>
      <c r="I426" s="1933"/>
      <c r="J426" s="1932"/>
      <c r="K426" s="1933"/>
      <c r="L426" s="1933"/>
      <c r="M426" s="1934"/>
      <c r="N426" s="1932"/>
      <c r="O426" s="1932"/>
      <c r="P426" s="1933"/>
      <c r="Q426" s="1934"/>
      <c r="R426" s="1932"/>
      <c r="S426" s="1932"/>
      <c r="T426" s="1933"/>
      <c r="U426" s="1593"/>
      <c r="V426" s="1593"/>
      <c r="W426" s="1593"/>
      <c r="X426" s="1593"/>
      <c r="Y426" s="1593"/>
      <c r="Z426" s="1593"/>
    </row>
    <row r="427" spans="2:26">
      <c r="B427" s="1593"/>
      <c r="C427" s="1921"/>
      <c r="D427" s="1921"/>
      <c r="E427" s="1921"/>
      <c r="F427" s="1922"/>
      <c r="G427" s="1935"/>
      <c r="H427" s="1936"/>
      <c r="I427" s="1922"/>
      <c r="J427" s="1921"/>
      <c r="K427" s="1922"/>
      <c r="L427" s="1922"/>
      <c r="M427" s="1935"/>
      <c r="N427" s="1936"/>
      <c r="O427" s="1926"/>
      <c r="P427" s="1928"/>
      <c r="Q427" s="1935"/>
      <c r="R427" s="1936"/>
      <c r="S427" s="1926"/>
      <c r="T427" s="1928"/>
      <c r="U427" s="1593"/>
      <c r="V427" s="1593"/>
      <c r="W427" s="1593"/>
      <c r="X427" s="1593"/>
      <c r="Y427" s="1593"/>
      <c r="Z427" s="1593"/>
    </row>
    <row r="428" spans="2:26">
      <c r="B428" s="1925"/>
      <c r="C428" s="1932"/>
      <c r="D428" s="1932"/>
      <c r="E428" s="1927"/>
      <c r="F428" s="1933"/>
      <c r="G428" s="1934"/>
      <c r="H428" s="1937"/>
      <c r="I428" s="1933"/>
      <c r="J428" s="1932"/>
      <c r="K428" s="1933"/>
      <c r="L428" s="1933"/>
      <c r="M428" s="1934"/>
      <c r="N428" s="1937"/>
      <c r="O428" s="1932"/>
      <c r="P428" s="1933"/>
      <c r="Q428" s="1934"/>
      <c r="R428" s="1937"/>
      <c r="S428" s="1932"/>
      <c r="T428" s="1933"/>
      <c r="U428" s="1593"/>
      <c r="V428" s="1593"/>
      <c r="W428" s="1593"/>
      <c r="X428" s="1593"/>
      <c r="Y428" s="1593"/>
      <c r="Z428" s="1593"/>
    </row>
    <row r="429" spans="2:26">
      <c r="B429" s="1883"/>
      <c r="C429" s="1883"/>
      <c r="D429" s="1883"/>
      <c r="E429" s="1883"/>
      <c r="F429" s="1883"/>
      <c r="G429" s="1883"/>
      <c r="H429" s="1883"/>
      <c r="I429" s="1883"/>
      <c r="J429" s="1883"/>
      <c r="K429" s="1883"/>
      <c r="L429" s="1883"/>
      <c r="M429" s="1883"/>
      <c r="N429" s="1883"/>
      <c r="O429" s="1883"/>
      <c r="P429" s="1883"/>
      <c r="Q429" s="1883"/>
      <c r="R429" s="1593"/>
      <c r="S429" s="1593"/>
      <c r="T429" s="1593"/>
      <c r="U429" s="1593"/>
      <c r="V429" s="1593"/>
      <c r="W429" s="1593"/>
      <c r="X429" s="1593"/>
      <c r="Y429" s="1593"/>
      <c r="Z429" s="1593"/>
    </row>
    <row r="430" spans="2:26">
      <c r="B430" s="1986"/>
      <c r="C430" s="1986"/>
      <c r="D430" s="1924"/>
      <c r="E430" s="1924"/>
      <c r="F430" s="1593"/>
      <c r="G430" s="1593"/>
      <c r="H430" s="1593"/>
      <c r="I430" s="1593"/>
      <c r="J430" s="1593"/>
      <c r="K430" s="1593"/>
      <c r="L430" s="1593"/>
      <c r="M430" s="1593"/>
      <c r="N430" s="1593"/>
      <c r="O430" s="1938"/>
      <c r="P430" s="1939"/>
      <c r="Q430" s="1593"/>
      <c r="R430" s="1593"/>
      <c r="S430" s="1593"/>
      <c r="T430" s="1593"/>
      <c r="U430" s="1593"/>
      <c r="V430" s="1593"/>
      <c r="W430" s="1593"/>
      <c r="X430" s="1593"/>
      <c r="Y430" s="1593"/>
      <c r="Z430" s="1593"/>
    </row>
    <row r="431" spans="2:26">
      <c r="B431" s="1593"/>
      <c r="C431" s="1593"/>
      <c r="D431" s="1593"/>
      <c r="E431" s="1593"/>
      <c r="F431" s="1593"/>
      <c r="G431" s="1593"/>
      <c r="H431" s="1593"/>
      <c r="I431" s="1593"/>
      <c r="J431" s="1593"/>
      <c r="K431" s="1593"/>
      <c r="L431" s="1593"/>
      <c r="M431" s="1593"/>
      <c r="N431" s="1593"/>
      <c r="O431" s="1593"/>
      <c r="P431" s="1593"/>
      <c r="Q431" s="1593"/>
      <c r="R431" s="1593"/>
      <c r="S431" s="1593"/>
      <c r="T431" s="1593"/>
      <c r="U431" s="1593"/>
      <c r="V431" s="1593"/>
      <c r="W431" s="1593"/>
      <c r="X431" s="1593"/>
      <c r="Y431" s="1593"/>
      <c r="Z431" s="1593"/>
    </row>
    <row r="432" spans="2:26">
      <c r="B432" s="1593"/>
      <c r="C432" s="1925"/>
      <c r="D432" s="1925"/>
      <c r="E432" s="1925"/>
      <c r="F432" s="1925"/>
      <c r="G432" s="1925"/>
      <c r="H432" s="1925"/>
      <c r="I432" s="1925"/>
      <c r="J432" s="1925"/>
      <c r="K432" s="1925"/>
      <c r="L432" s="1925"/>
      <c r="M432" s="1925"/>
      <c r="N432" s="1925"/>
      <c r="O432" s="1925"/>
      <c r="P432" s="1925"/>
      <c r="Q432" s="1925"/>
      <c r="R432" s="1925"/>
      <c r="S432" s="1925"/>
      <c r="T432" s="1925"/>
      <c r="U432" s="1593"/>
      <c r="V432" s="1593"/>
      <c r="W432" s="1593"/>
      <c r="X432" s="1593"/>
      <c r="Y432" s="1593"/>
      <c r="Z432" s="1593"/>
    </row>
    <row r="433" spans="2:26">
      <c r="B433" s="1593"/>
      <c r="C433" s="1925"/>
      <c r="D433" s="1925"/>
      <c r="E433" s="1925"/>
      <c r="F433" s="1925"/>
      <c r="G433" s="1925"/>
      <c r="H433" s="1925"/>
      <c r="I433" s="1925"/>
      <c r="J433" s="1925"/>
      <c r="K433" s="1925"/>
      <c r="L433" s="1925"/>
      <c r="M433" s="1925"/>
      <c r="N433" s="1925"/>
      <c r="O433" s="1925"/>
      <c r="P433" s="1925"/>
      <c r="Q433" s="1925"/>
      <c r="R433" s="1925"/>
      <c r="S433" s="1925"/>
      <c r="T433" s="1925"/>
      <c r="U433" s="1593"/>
      <c r="V433" s="1593"/>
      <c r="W433" s="1593"/>
      <c r="X433" s="1593"/>
      <c r="Y433" s="1593"/>
      <c r="Z433" s="1593"/>
    </row>
    <row r="434" spans="2:26">
      <c r="B434" s="1593"/>
      <c r="C434" s="1593"/>
      <c r="D434" s="1593"/>
      <c r="E434" s="1593"/>
      <c r="F434" s="1593"/>
      <c r="G434" s="1593"/>
      <c r="H434" s="1593"/>
      <c r="I434" s="1593"/>
      <c r="J434" s="1593"/>
      <c r="K434" s="1593"/>
      <c r="L434" s="1593"/>
      <c r="M434" s="1593"/>
      <c r="N434" s="1593"/>
      <c r="O434" s="1593"/>
      <c r="P434" s="1593"/>
      <c r="Q434" s="1593"/>
      <c r="R434" s="1593"/>
      <c r="S434" s="1593"/>
      <c r="T434" s="1593"/>
      <c r="U434" s="1593"/>
      <c r="V434" s="1593"/>
      <c r="W434" s="1593"/>
      <c r="X434" s="1593"/>
      <c r="Y434" s="1593"/>
      <c r="Z434" s="1593"/>
    </row>
    <row r="435" spans="2:26">
      <c r="B435" s="1593"/>
      <c r="C435" s="1937"/>
      <c r="D435" s="1937"/>
      <c r="E435" s="1937"/>
      <c r="F435" s="1933"/>
      <c r="G435" s="1923"/>
      <c r="H435" s="1940"/>
      <c r="I435" s="1933"/>
      <c r="J435" s="1937"/>
      <c r="K435" s="1933"/>
      <c r="L435" s="1933"/>
      <c r="M435" s="1923"/>
      <c r="N435" s="1940"/>
      <c r="O435" s="1937"/>
      <c r="P435" s="1933"/>
      <c r="Q435" s="1593"/>
      <c r="R435" s="1937"/>
      <c r="S435" s="1937"/>
      <c r="T435" s="1933"/>
      <c r="U435" s="1593"/>
      <c r="V435" s="1593"/>
      <c r="W435" s="1593"/>
      <c r="X435" s="1593"/>
      <c r="Y435" s="1593"/>
      <c r="Z435" s="1593"/>
    </row>
    <row r="436" spans="2:26">
      <c r="B436" s="1593"/>
      <c r="C436" s="1593"/>
      <c r="D436" s="1593"/>
      <c r="E436" s="1593"/>
      <c r="F436" s="1593"/>
      <c r="G436" s="1593"/>
      <c r="H436" s="1593"/>
      <c r="I436" s="1593"/>
      <c r="J436" s="1593"/>
      <c r="K436" s="1593"/>
      <c r="L436" s="1593"/>
      <c r="M436" s="1593"/>
      <c r="N436" s="1593"/>
      <c r="O436" s="1593"/>
      <c r="P436" s="1593"/>
      <c r="Q436" s="1593"/>
      <c r="R436" s="1593"/>
      <c r="S436" s="1593"/>
      <c r="T436" s="1593"/>
      <c r="U436" s="1593"/>
      <c r="V436" s="1593"/>
      <c r="W436" s="1593"/>
      <c r="X436" s="1593"/>
      <c r="Y436" s="1593"/>
      <c r="Z436" s="1593"/>
    </row>
    <row r="437" spans="2:26">
      <c r="B437" s="1593"/>
      <c r="C437" s="1593"/>
      <c r="D437" s="1593"/>
      <c r="E437" s="1593"/>
      <c r="F437" s="1593"/>
      <c r="G437" s="1593"/>
      <c r="H437" s="1593"/>
      <c r="I437" s="1593"/>
      <c r="J437" s="1593"/>
      <c r="K437" s="1593"/>
      <c r="L437" s="1593"/>
      <c r="M437" s="1593"/>
      <c r="N437" s="1593"/>
      <c r="O437" s="1593"/>
      <c r="P437" s="1593"/>
      <c r="Q437" s="1593"/>
      <c r="R437" s="1593"/>
      <c r="S437" s="1593"/>
      <c r="T437" s="1593"/>
      <c r="U437" s="1593"/>
      <c r="V437" s="1593"/>
      <c r="W437" s="1593"/>
      <c r="X437" s="1593"/>
      <c r="Y437" s="1593"/>
      <c r="Z437" s="1593"/>
    </row>
    <row r="438" spans="2:26">
      <c r="B438" s="1593"/>
      <c r="C438" s="1593"/>
      <c r="D438" s="1593"/>
      <c r="E438" s="1593"/>
      <c r="F438" s="1593"/>
      <c r="G438" s="1593"/>
      <c r="H438" s="1593"/>
      <c r="I438" s="1593"/>
      <c r="J438" s="1593"/>
      <c r="K438" s="1593"/>
      <c r="L438" s="1593"/>
      <c r="M438" s="1593"/>
      <c r="N438" s="1593"/>
      <c r="O438" s="1593"/>
      <c r="P438" s="1593"/>
      <c r="Q438" s="1593"/>
      <c r="R438" s="1593"/>
      <c r="S438" s="1593"/>
      <c r="T438" s="1593"/>
      <c r="U438" s="1593"/>
      <c r="V438" s="1593"/>
      <c r="W438" s="1593"/>
      <c r="X438" s="1593"/>
      <c r="Y438" s="1593"/>
      <c r="Z438" s="1593"/>
    </row>
    <row r="439" spans="2:26">
      <c r="B439" s="1593"/>
      <c r="C439" s="1593"/>
      <c r="D439" s="1593"/>
      <c r="E439" s="1593"/>
      <c r="F439" s="1593"/>
      <c r="G439" s="1593"/>
      <c r="H439" s="1593"/>
      <c r="I439" s="1593"/>
      <c r="J439" s="1593"/>
      <c r="K439" s="1593"/>
      <c r="L439" s="1593"/>
      <c r="M439" s="1593"/>
      <c r="N439" s="1593"/>
      <c r="O439" s="1593"/>
      <c r="P439" s="1593"/>
      <c r="Q439" s="1593"/>
      <c r="R439" s="1593"/>
      <c r="S439" s="1593"/>
      <c r="T439" s="1593"/>
      <c r="U439" s="1593"/>
      <c r="V439" s="1593"/>
      <c r="W439" s="1593"/>
      <c r="X439" s="1593"/>
      <c r="Y439" s="1593"/>
      <c r="Z439" s="1593"/>
    </row>
    <row r="440" spans="2:26">
      <c r="B440" s="1593"/>
      <c r="C440" s="1593"/>
      <c r="D440" s="1593"/>
      <c r="E440" s="1593"/>
      <c r="F440" s="1593"/>
      <c r="G440" s="1593"/>
      <c r="H440" s="1593"/>
      <c r="I440" s="1593"/>
      <c r="J440" s="1593"/>
      <c r="K440" s="1593"/>
      <c r="L440" s="1593"/>
      <c r="M440" s="1593"/>
      <c r="N440" s="1593"/>
      <c r="O440" s="1593"/>
      <c r="P440" s="1593"/>
      <c r="Q440" s="1593"/>
      <c r="R440" s="1593"/>
      <c r="S440" s="1593"/>
      <c r="T440" s="1593"/>
      <c r="U440" s="1593"/>
      <c r="V440" s="1593"/>
      <c r="W440" s="1593"/>
      <c r="X440" s="1593"/>
      <c r="Y440" s="1593"/>
      <c r="Z440" s="1593"/>
    </row>
    <row r="441" spans="2:26">
      <c r="B441" s="1593"/>
      <c r="C441" s="1593"/>
      <c r="D441" s="1593"/>
      <c r="E441" s="1593"/>
      <c r="F441" s="1593"/>
      <c r="G441" s="1593"/>
      <c r="H441" s="1593"/>
      <c r="I441" s="1593"/>
      <c r="J441" s="1593"/>
      <c r="K441" s="1593"/>
      <c r="L441" s="1593"/>
      <c r="M441" s="1593"/>
      <c r="N441" s="1593"/>
      <c r="O441" s="1593"/>
      <c r="P441" s="1593"/>
      <c r="Q441" s="1593"/>
      <c r="R441" s="1593"/>
      <c r="S441" s="1593"/>
      <c r="T441" s="1593"/>
      <c r="U441" s="1593"/>
      <c r="V441" s="1593"/>
      <c r="W441" s="1593"/>
      <c r="X441" s="1593"/>
      <c r="Y441" s="1593"/>
      <c r="Z441" s="1593"/>
    </row>
    <row r="442" spans="2:26">
      <c r="B442" s="1593"/>
      <c r="C442" s="1593"/>
      <c r="D442" s="1593"/>
      <c r="E442" s="1593"/>
      <c r="F442" s="1593"/>
      <c r="G442" s="1593"/>
      <c r="H442" s="1593"/>
      <c r="I442" s="1593"/>
      <c r="J442" s="1593"/>
      <c r="K442" s="1593"/>
      <c r="L442" s="1593"/>
      <c r="M442" s="1593"/>
      <c r="N442" s="1593"/>
      <c r="O442" s="1593"/>
      <c r="P442" s="1593"/>
      <c r="Q442" s="1593"/>
      <c r="R442" s="1593"/>
      <c r="S442" s="1593"/>
      <c r="T442" s="1593"/>
      <c r="U442" s="1593"/>
      <c r="V442" s="1593"/>
      <c r="W442" s="1593"/>
      <c r="X442" s="1593"/>
      <c r="Y442" s="1593"/>
      <c r="Z442" s="1593"/>
    </row>
    <row r="443" spans="2:26">
      <c r="B443" s="1593"/>
      <c r="C443" s="1593"/>
      <c r="D443" s="1593"/>
      <c r="E443" s="1593"/>
      <c r="F443" s="1593"/>
      <c r="G443" s="1593"/>
      <c r="H443" s="1593"/>
      <c r="I443" s="1593"/>
      <c r="J443" s="1593"/>
      <c r="K443" s="1593"/>
      <c r="L443" s="1593"/>
      <c r="M443" s="1593"/>
      <c r="N443" s="1593"/>
      <c r="O443" s="1593"/>
      <c r="P443" s="1593"/>
      <c r="Q443" s="1593"/>
      <c r="R443" s="1593"/>
      <c r="S443" s="1593"/>
      <c r="T443" s="1593"/>
      <c r="U443" s="1593"/>
      <c r="V443" s="1593"/>
      <c r="W443" s="1593"/>
      <c r="X443" s="1593"/>
      <c r="Y443" s="1593"/>
      <c r="Z443" s="1593"/>
    </row>
    <row r="444" spans="2:26">
      <c r="B444" s="1593"/>
      <c r="C444" s="1593"/>
      <c r="D444" s="1593"/>
      <c r="E444" s="1593"/>
      <c r="F444" s="1593"/>
      <c r="G444" s="1593"/>
      <c r="H444" s="1593"/>
      <c r="I444" s="1593"/>
      <c r="J444" s="1593"/>
      <c r="K444" s="1593"/>
      <c r="L444" s="1593"/>
      <c r="M444" s="1593"/>
      <c r="N444" s="1593"/>
      <c r="O444" s="1593"/>
      <c r="P444" s="1593"/>
      <c r="Q444" s="1593"/>
      <c r="R444" s="1593"/>
      <c r="S444" s="1593"/>
      <c r="T444" s="1593"/>
      <c r="U444" s="1593"/>
      <c r="V444" s="1593"/>
      <c r="W444" s="1593"/>
      <c r="X444" s="1593"/>
      <c r="Y444" s="1593"/>
      <c r="Z444" s="1593"/>
    </row>
    <row r="445" spans="2:26">
      <c r="B445" s="1593"/>
      <c r="C445" s="1593"/>
      <c r="D445" s="1593"/>
      <c r="E445" s="1593"/>
      <c r="F445" s="1593"/>
      <c r="G445" s="1593"/>
      <c r="H445" s="1593"/>
      <c r="I445" s="1593"/>
      <c r="J445" s="1593"/>
      <c r="K445" s="1593"/>
      <c r="L445" s="1593"/>
      <c r="M445" s="1593"/>
      <c r="N445" s="1593"/>
      <c r="O445" s="1593"/>
      <c r="P445" s="1593"/>
      <c r="Q445" s="1593"/>
      <c r="R445" s="1593"/>
      <c r="S445" s="1593"/>
      <c r="T445" s="1593"/>
      <c r="U445" s="1593"/>
      <c r="V445" s="1593"/>
      <c r="W445" s="1593"/>
      <c r="X445" s="1593"/>
      <c r="Y445" s="1593"/>
      <c r="Z445" s="1593"/>
    </row>
    <row r="446" spans="2:26">
      <c r="B446" s="1593"/>
      <c r="C446" s="1593"/>
      <c r="D446" s="1593"/>
      <c r="E446" s="1593"/>
      <c r="F446" s="1593"/>
      <c r="G446" s="1593"/>
      <c r="H446" s="1593"/>
      <c r="I446" s="1593"/>
      <c r="J446" s="1593"/>
      <c r="K446" s="1593"/>
      <c r="L446" s="1593"/>
      <c r="M446" s="1593"/>
      <c r="N446" s="1593"/>
      <c r="O446" s="1593"/>
      <c r="P446" s="1593"/>
      <c r="Q446" s="1593"/>
      <c r="R446" s="1593"/>
      <c r="S446" s="1593"/>
      <c r="T446" s="1593"/>
      <c r="U446" s="1593"/>
      <c r="V446" s="1593"/>
      <c r="W446" s="1593"/>
      <c r="X446" s="1593"/>
      <c r="Y446" s="1593"/>
      <c r="Z446" s="1593"/>
    </row>
  </sheetData>
  <mergeCells count="14">
    <mergeCell ref="B25:C25"/>
    <mergeCell ref="B58:C58"/>
    <mergeCell ref="B89:C89"/>
    <mergeCell ref="B120:C120"/>
    <mergeCell ref="B151:C151"/>
    <mergeCell ref="B337:C337"/>
    <mergeCell ref="B368:C368"/>
    <mergeCell ref="B399:C399"/>
    <mergeCell ref="B430:C430"/>
    <mergeCell ref="B182:C182"/>
    <mergeCell ref="B213:C213"/>
    <mergeCell ref="B244:C244"/>
    <mergeCell ref="B275:C275"/>
    <mergeCell ref="B306:C306"/>
  </mergeCells>
  <phoneticPr fontId="0" type="noConversion"/>
  <pageMargins left="0.75" right="0.75" top="1" bottom="1" header="0.5" footer="0.5"/>
  <pageSetup paperSize="131" orientation="portrait" horizontalDpi="300" verticalDpi="300" r:id="rId1"/>
  <headerFooter alignWithMargins="0"/>
  <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0D30-AEC6-4019-AA38-731AF91919DE}">
  <dimension ref="B2:T35"/>
  <sheetViews>
    <sheetView zoomScaleNormal="100" workbookViewId="0"/>
  </sheetViews>
  <sheetFormatPr defaultRowHeight="12.75"/>
  <cols>
    <col min="1" max="1" width="3.42578125" customWidth="1"/>
    <col min="2" max="2" width="12.28515625" customWidth="1"/>
    <col min="3" max="3" width="16.42578125" customWidth="1"/>
    <col min="4" max="4" width="13.140625" customWidth="1"/>
    <col min="10" max="11" width="13.28515625" customWidth="1"/>
    <col min="12" max="12" width="16.5703125" customWidth="1"/>
    <col min="13" max="13" width="17" customWidth="1"/>
    <col min="17" max="17" width="14" customWidth="1"/>
  </cols>
  <sheetData>
    <row r="2" spans="2:20" ht="15">
      <c r="B2" s="979" t="s">
        <v>1169</v>
      </c>
      <c r="C2" s="980" t="s">
        <v>1170</v>
      </c>
      <c r="D2" s="981"/>
      <c r="E2" s="981"/>
      <c r="F2" s="982"/>
      <c r="G2" s="981"/>
      <c r="H2" s="981"/>
      <c r="I2" s="981"/>
      <c r="L2" s="883"/>
    </row>
    <row r="3" spans="2:20" ht="15">
      <c r="C3" s="983"/>
      <c r="D3" s="36"/>
      <c r="F3" s="555"/>
      <c r="L3" s="883"/>
    </row>
    <row r="4" spans="2:20" ht="15">
      <c r="C4" t="s">
        <v>1171</v>
      </c>
      <c r="D4" s="883" t="s">
        <v>1172</v>
      </c>
      <c r="E4" s="984">
        <v>3</v>
      </c>
      <c r="F4" s="36" t="s">
        <v>1173</v>
      </c>
      <c r="L4" s="883"/>
      <c r="M4" s="985" t="s">
        <v>1174</v>
      </c>
      <c r="N4" s="985" t="s">
        <v>1175</v>
      </c>
    </row>
    <row r="5" spans="2:20" ht="15">
      <c r="D5" s="883" t="s">
        <v>1176</v>
      </c>
      <c r="E5" s="986">
        <f>(50*5)-6</f>
        <v>244</v>
      </c>
      <c r="F5" s="36" t="s">
        <v>1177</v>
      </c>
      <c r="L5" s="883" t="s">
        <v>1178</v>
      </c>
      <c r="M5" s="987">
        <v>1</v>
      </c>
      <c r="N5" s="555">
        <f>E9*M5</f>
        <v>439.2</v>
      </c>
    </row>
    <row r="6" spans="2:20" ht="15">
      <c r="D6" s="883" t="s">
        <v>1179</v>
      </c>
      <c r="E6" s="988">
        <f>E5*E4</f>
        <v>732</v>
      </c>
      <c r="F6" s="989">
        <f>E6/12</f>
        <v>61</v>
      </c>
      <c r="G6" t="s">
        <v>1180</v>
      </c>
      <c r="L6" s="883" t="s">
        <v>1181</v>
      </c>
      <c r="M6" s="990">
        <f>1-M5</f>
        <v>0</v>
      </c>
      <c r="N6" s="555">
        <f>(E9-N5)/0.5</f>
        <v>0</v>
      </c>
      <c r="O6" t="s">
        <v>1182</v>
      </c>
    </row>
    <row r="7" spans="2:20" ht="15">
      <c r="C7" s="983"/>
      <c r="D7" s="36"/>
      <c r="F7" s="555"/>
      <c r="L7" s="883" t="s">
        <v>1183</v>
      </c>
      <c r="M7" s="991">
        <f>SUM(M5:M6)</f>
        <v>1</v>
      </c>
      <c r="N7" s="992">
        <f>SUM(N5:N6)</f>
        <v>439.2</v>
      </c>
      <c r="O7" t="s">
        <v>1184</v>
      </c>
    </row>
    <row r="8" spans="2:20" ht="15">
      <c r="D8" s="883" t="s">
        <v>1185</v>
      </c>
      <c r="E8" s="987">
        <v>0.6</v>
      </c>
      <c r="F8" s="36" t="s">
        <v>1186</v>
      </c>
      <c r="L8" s="983" t="s">
        <v>1187</v>
      </c>
      <c r="M8" s="993">
        <f>Q20/N7</f>
        <v>0</v>
      </c>
      <c r="N8" s="36" t="s">
        <v>1188</v>
      </c>
    </row>
    <row r="9" spans="2:20" ht="18.75">
      <c r="C9" s="495"/>
      <c r="D9" s="883" t="s">
        <v>1189</v>
      </c>
      <c r="E9" s="992">
        <f>E6*E8</f>
        <v>439.2</v>
      </c>
      <c r="F9" s="994">
        <f>E9/12</f>
        <v>36.6</v>
      </c>
      <c r="G9" s="995" t="s">
        <v>1190</v>
      </c>
      <c r="K9" s="996" t="s">
        <v>1191</v>
      </c>
      <c r="L9" s="997"/>
      <c r="M9" s="998">
        <f>+((Q17/E9))</f>
        <v>2276.8670309653921</v>
      </c>
    </row>
    <row r="10" spans="2:20" ht="15">
      <c r="D10" s="983" t="s">
        <v>1192</v>
      </c>
      <c r="E10" s="993">
        <f>Q20/E9</f>
        <v>0</v>
      </c>
      <c r="F10" s="999">
        <f>+(E6-E9)</f>
        <v>292.8</v>
      </c>
      <c r="G10" t="s">
        <v>1193</v>
      </c>
      <c r="L10" s="883" t="s">
        <v>1194</v>
      </c>
      <c r="M10" s="1000">
        <v>0.5</v>
      </c>
      <c r="N10" s="1001" t="s">
        <v>1195</v>
      </c>
      <c r="O10" s="1001" t="s">
        <v>1196</v>
      </c>
    </row>
    <row r="11" spans="2:20" ht="15">
      <c r="D11" s="983" t="s">
        <v>1197</v>
      </c>
      <c r="E11" s="993">
        <f>E10/16</f>
        <v>0</v>
      </c>
      <c r="F11" s="36" t="s">
        <v>1198</v>
      </c>
      <c r="L11" s="883" t="s">
        <v>1199</v>
      </c>
      <c r="M11" s="992">
        <f>N7/M10</f>
        <v>878.4</v>
      </c>
      <c r="N11" s="989">
        <f>M11/12</f>
        <v>73.2</v>
      </c>
      <c r="O11" s="989">
        <f>M11/E5</f>
        <v>3.6</v>
      </c>
    </row>
    <row r="12" spans="2:20" ht="15.75" thickBot="1">
      <c r="B12" s="1"/>
      <c r="C12" s="1002"/>
      <c r="D12" s="1003"/>
      <c r="E12" s="1"/>
      <c r="F12" s="775"/>
      <c r="G12" s="1"/>
      <c r="H12" s="1"/>
      <c r="I12" s="1"/>
      <c r="J12" s="1"/>
      <c r="K12" s="1"/>
      <c r="L12" s="888"/>
      <c r="M12" s="1"/>
      <c r="N12" s="1"/>
      <c r="O12" s="1"/>
      <c r="P12" s="1"/>
      <c r="Q12" s="1"/>
      <c r="R12" s="1"/>
      <c r="S12" s="1"/>
      <c r="T12" s="1"/>
    </row>
    <row r="13" spans="2:20" ht="15">
      <c r="C13" s="983"/>
      <c r="D13" s="36"/>
      <c r="F13" s="555"/>
      <c r="L13" s="883"/>
    </row>
    <row r="14" spans="2:20" ht="15">
      <c r="C14" s="1004" t="s">
        <v>1200</v>
      </c>
      <c r="E14" s="644" t="s">
        <v>182</v>
      </c>
      <c r="F14" s="644" t="s">
        <v>183</v>
      </c>
      <c r="G14" s="644" t="s">
        <v>401</v>
      </c>
      <c r="H14" s="644" t="s">
        <v>402</v>
      </c>
      <c r="I14" s="644" t="s">
        <v>186</v>
      </c>
      <c r="J14" s="644" t="s">
        <v>403</v>
      </c>
      <c r="K14" s="644" t="s">
        <v>404</v>
      </c>
      <c r="L14" s="644" t="s">
        <v>431</v>
      </c>
      <c r="M14" s="644" t="s">
        <v>491</v>
      </c>
      <c r="N14" s="644" t="s">
        <v>191</v>
      </c>
      <c r="O14" s="644" t="s">
        <v>192</v>
      </c>
      <c r="P14" s="644" t="s">
        <v>193</v>
      </c>
      <c r="Q14" s="644" t="s">
        <v>194</v>
      </c>
    </row>
    <row r="15" spans="2:20" ht="15.75">
      <c r="D15" s="883" t="s">
        <v>1201</v>
      </c>
      <c r="E15" s="1107">
        <f>+('January Budget'!F7)</f>
        <v>0</v>
      </c>
      <c r="F15" s="1107">
        <f>+('February Budget'!$F$7)</f>
        <v>0</v>
      </c>
      <c r="G15" s="1107">
        <f>+('March Budget'!$F$7)</f>
        <v>0</v>
      </c>
      <c r="H15" s="1107">
        <f>+('April Budget'!$F$7)</f>
        <v>0</v>
      </c>
      <c r="I15" s="1107">
        <f>+('May Budget'!$F$7)</f>
        <v>0</v>
      </c>
      <c r="J15" s="1107">
        <f>+('June Budget'!$F$7)</f>
        <v>0</v>
      </c>
      <c r="K15" s="1107">
        <f>+('July Budget'!$F$7)</f>
        <v>0</v>
      </c>
      <c r="L15" s="1107">
        <f>+('August Budget'!$F$7)</f>
        <v>0</v>
      </c>
      <c r="M15" s="1107">
        <f>+('September Budget'!$F$7)</f>
        <v>0</v>
      </c>
      <c r="N15" s="1107">
        <f>+('October Budget'!$F$7)</f>
        <v>0</v>
      </c>
      <c r="O15" s="1107">
        <f>+('November Budget'!$F$7)</f>
        <v>0</v>
      </c>
      <c r="P15" s="1107">
        <f>+('December Budget'!$F$7)</f>
        <v>0</v>
      </c>
      <c r="Q15" s="1120">
        <f>SUM(E15:P15)</f>
        <v>0</v>
      </c>
      <c r="R15" s="1006" t="s">
        <v>2574</v>
      </c>
    </row>
    <row r="16" spans="2:20">
      <c r="D16" s="883" t="s">
        <v>1202</v>
      </c>
      <c r="E16" s="1107">
        <f>+('January Budget'!F24)</f>
        <v>0</v>
      </c>
      <c r="F16" s="1107">
        <f>+('February Budget'!$F$24)</f>
        <v>0</v>
      </c>
      <c r="G16" s="1107">
        <f>+('March Budget'!$F$24)</f>
        <v>0</v>
      </c>
      <c r="H16" s="1107">
        <f>+('April Budget'!$F$24)</f>
        <v>0</v>
      </c>
      <c r="I16" s="1107">
        <f>+('May Budget'!$F$24)</f>
        <v>0</v>
      </c>
      <c r="J16" s="1107">
        <f>+('June Budget'!$F$24)</f>
        <v>0</v>
      </c>
      <c r="K16" s="1107">
        <f>+('July Budget'!$F$24)</f>
        <v>0</v>
      </c>
      <c r="L16" s="1107">
        <f>+('August Budget'!$F$24)</f>
        <v>0</v>
      </c>
      <c r="M16" s="1107">
        <f>+('September Budget'!$F$24)</f>
        <v>0</v>
      </c>
      <c r="N16" s="1107">
        <f>+('October Budget'!$F$24)</f>
        <v>0</v>
      </c>
      <c r="O16" s="1107">
        <f>+('November Budget'!$F$24)</f>
        <v>0</v>
      </c>
      <c r="P16" s="1107">
        <f>+('December Budget'!$F$24)</f>
        <v>0</v>
      </c>
      <c r="Q16" s="1120">
        <f t="shared" ref="Q16:Q17" si="0">SUM(E16:P16)</f>
        <v>0</v>
      </c>
    </row>
    <row r="17" spans="4:17">
      <c r="D17" s="883" t="s">
        <v>1203</v>
      </c>
      <c r="E17" s="1107">
        <f>+('January Budget'!F114)</f>
        <v>83333.333333333328</v>
      </c>
      <c r="F17" s="1107">
        <f>+('February Budget'!$F$114)</f>
        <v>83333.333333333328</v>
      </c>
      <c r="G17" s="1107">
        <f>+('March Budget'!$F$114)</f>
        <v>83333.333333333328</v>
      </c>
      <c r="H17" s="1107">
        <f>+('April Budget'!$F$114)</f>
        <v>83333.333333333328</v>
      </c>
      <c r="I17" s="1107">
        <f>+('May Budget'!$F$114)</f>
        <v>83333.333333333328</v>
      </c>
      <c r="J17" s="1107">
        <f>+('June Budget'!$F$114)</f>
        <v>83333.333333333328</v>
      </c>
      <c r="K17" s="1107">
        <f>+('July Budget'!$F$114)</f>
        <v>83333.333333333328</v>
      </c>
      <c r="L17" s="1107">
        <f>+('August Budget'!$F$114)</f>
        <v>83333.333333333328</v>
      </c>
      <c r="M17" s="1107">
        <f>+('September Budget'!$F$114)</f>
        <v>83333.333333333328</v>
      </c>
      <c r="N17" s="1107">
        <f>+('October Budget'!$F$114)</f>
        <v>83333.333333333328</v>
      </c>
      <c r="O17" s="1107">
        <f>+('November Budget'!$F$114)</f>
        <v>83333.333333333328</v>
      </c>
      <c r="P17" s="1107">
        <f>+('December Budget'!$F$114)</f>
        <v>83333.333333333328</v>
      </c>
      <c r="Q17" s="1120">
        <f t="shared" si="0"/>
        <v>1000000.0000000001</v>
      </c>
    </row>
    <row r="18" spans="4:17" ht="15">
      <c r="D18" s="1007" t="s">
        <v>1424</v>
      </c>
      <c r="E18" s="1119">
        <f>E16-E17</f>
        <v>-83333.333333333328</v>
      </c>
      <c r="F18" s="1119">
        <f t="shared" ref="F18:P18" si="1">F16-F17</f>
        <v>-83333.333333333328</v>
      </c>
      <c r="G18" s="1119">
        <f t="shared" si="1"/>
        <v>-83333.333333333328</v>
      </c>
      <c r="H18" s="1119">
        <f t="shared" si="1"/>
        <v>-83333.333333333328</v>
      </c>
      <c r="I18" s="1119">
        <f t="shared" si="1"/>
        <v>-83333.333333333328</v>
      </c>
      <c r="J18" s="1119">
        <f t="shared" si="1"/>
        <v>-83333.333333333328</v>
      </c>
      <c r="K18" s="1119">
        <f t="shared" si="1"/>
        <v>-83333.333333333328</v>
      </c>
      <c r="L18" s="1119">
        <f t="shared" si="1"/>
        <v>-83333.333333333328</v>
      </c>
      <c r="M18" s="1119">
        <f t="shared" si="1"/>
        <v>-83333.333333333328</v>
      </c>
      <c r="N18" s="1119">
        <f t="shared" si="1"/>
        <v>-83333.333333333328</v>
      </c>
      <c r="O18" s="1119">
        <f t="shared" si="1"/>
        <v>-83333.333333333328</v>
      </c>
      <c r="P18" s="1119">
        <f t="shared" si="1"/>
        <v>-83333.333333333328</v>
      </c>
      <c r="Q18" s="1119">
        <f>SUM(E18:P18)</f>
        <v>-1000000.0000000001</v>
      </c>
    </row>
    <row r="19" spans="4:17">
      <c r="D19" s="883"/>
      <c r="E19" s="1005"/>
      <c r="F19" s="1005"/>
      <c r="G19" s="1005"/>
      <c r="H19" s="1005"/>
      <c r="I19" s="1005"/>
      <c r="J19" s="1005"/>
      <c r="K19" s="1005"/>
      <c r="L19" s="1005"/>
      <c r="M19" s="1005"/>
      <c r="N19" s="1005"/>
      <c r="O19" s="1005"/>
      <c r="P19" s="1005"/>
      <c r="Q19" s="1005"/>
    </row>
    <row r="20" spans="4:17" ht="15">
      <c r="D20" s="983" t="s">
        <v>1204</v>
      </c>
      <c r="E20" s="993">
        <f>E17+E18</f>
        <v>0</v>
      </c>
      <c r="F20" s="993">
        <f t="shared" ref="F20:P20" si="2">F17+F18</f>
        <v>0</v>
      </c>
      <c r="G20" s="993">
        <f t="shared" si="2"/>
        <v>0</v>
      </c>
      <c r="H20" s="993">
        <f t="shared" si="2"/>
        <v>0</v>
      </c>
      <c r="I20" s="993">
        <f t="shared" si="2"/>
        <v>0</v>
      </c>
      <c r="J20" s="993">
        <f t="shared" si="2"/>
        <v>0</v>
      </c>
      <c r="K20" s="993">
        <f t="shared" si="2"/>
        <v>0</v>
      </c>
      <c r="L20" s="993">
        <f t="shared" si="2"/>
        <v>0</v>
      </c>
      <c r="M20" s="993">
        <f t="shared" si="2"/>
        <v>0</v>
      </c>
      <c r="N20" s="993">
        <f t="shared" si="2"/>
        <v>0</v>
      </c>
      <c r="O20" s="993">
        <f t="shared" si="2"/>
        <v>0</v>
      </c>
      <c r="P20" s="993">
        <f t="shared" si="2"/>
        <v>0</v>
      </c>
      <c r="Q20" s="993">
        <f>Q17+Q18</f>
        <v>0</v>
      </c>
    </row>
    <row r="21" spans="4:17">
      <c r="D21" s="883"/>
    </row>
    <row r="22" spans="4:17" ht="15">
      <c r="D22" s="883" t="s">
        <v>1205</v>
      </c>
      <c r="E22" s="988">
        <f t="shared" ref="E22:Q22" si="3">IFERROR(ROUNDUP(E20/$M$8,0),0)</f>
        <v>0</v>
      </c>
      <c r="F22" s="988">
        <f t="shared" si="3"/>
        <v>0</v>
      </c>
      <c r="G22" s="988">
        <f t="shared" si="3"/>
        <v>0</v>
      </c>
      <c r="H22" s="988">
        <f t="shared" si="3"/>
        <v>0</v>
      </c>
      <c r="I22" s="988">
        <f t="shared" si="3"/>
        <v>0</v>
      </c>
      <c r="J22" s="988">
        <f t="shared" si="3"/>
        <v>0</v>
      </c>
      <c r="K22" s="988">
        <f t="shared" si="3"/>
        <v>0</v>
      </c>
      <c r="L22" s="988">
        <f t="shared" si="3"/>
        <v>0</v>
      </c>
      <c r="M22" s="988">
        <f t="shared" si="3"/>
        <v>0</v>
      </c>
      <c r="N22" s="988">
        <f t="shared" si="3"/>
        <v>0</v>
      </c>
      <c r="O22" s="988">
        <f t="shared" si="3"/>
        <v>0</v>
      </c>
      <c r="P22" s="988">
        <f t="shared" si="3"/>
        <v>0</v>
      </c>
      <c r="Q22" s="992">
        <f t="shared" si="3"/>
        <v>0</v>
      </c>
    </row>
    <row r="23" spans="4:17" ht="15">
      <c r="D23" s="883" t="s">
        <v>1206</v>
      </c>
      <c r="E23" s="988">
        <f t="shared" ref="E23:Q23" si="4">IFERROR(E22/$M$10,0)</f>
        <v>0</v>
      </c>
      <c r="F23" s="988">
        <f t="shared" si="4"/>
        <v>0</v>
      </c>
      <c r="G23" s="988">
        <f t="shared" si="4"/>
        <v>0</v>
      </c>
      <c r="H23" s="988">
        <f t="shared" si="4"/>
        <v>0</v>
      </c>
      <c r="I23" s="988">
        <f t="shared" si="4"/>
        <v>0</v>
      </c>
      <c r="J23" s="988">
        <f t="shared" si="4"/>
        <v>0</v>
      </c>
      <c r="K23" s="988">
        <f t="shared" si="4"/>
        <v>0</v>
      </c>
      <c r="L23" s="988">
        <f t="shared" si="4"/>
        <v>0</v>
      </c>
      <c r="M23" s="988">
        <f t="shared" si="4"/>
        <v>0</v>
      </c>
      <c r="N23" s="988">
        <f t="shared" si="4"/>
        <v>0</v>
      </c>
      <c r="O23" s="988">
        <f t="shared" si="4"/>
        <v>0</v>
      </c>
      <c r="P23" s="988">
        <f t="shared" si="4"/>
        <v>0</v>
      </c>
      <c r="Q23" s="992">
        <f t="shared" si="4"/>
        <v>0</v>
      </c>
    </row>
    <row r="24" spans="4:17">
      <c r="D24" s="883" t="s">
        <v>1207</v>
      </c>
      <c r="E24" s="1008">
        <f>+(E22/27)</f>
        <v>0</v>
      </c>
      <c r="F24" s="1008">
        <f>+(F22/25)</f>
        <v>0</v>
      </c>
      <c r="G24" s="1008">
        <f>+(G22/25)</f>
        <v>0</v>
      </c>
      <c r="H24" s="1008">
        <f t="shared" ref="H24:P24" si="5">+(H22/21)</f>
        <v>0</v>
      </c>
      <c r="I24" s="1008">
        <f t="shared" si="5"/>
        <v>0</v>
      </c>
      <c r="J24" s="1008">
        <f t="shared" si="5"/>
        <v>0</v>
      </c>
      <c r="K24" s="1008">
        <f t="shared" si="5"/>
        <v>0</v>
      </c>
      <c r="L24" s="1008">
        <f t="shared" si="5"/>
        <v>0</v>
      </c>
      <c r="M24" s="1008">
        <f t="shared" si="5"/>
        <v>0</v>
      </c>
      <c r="N24" s="1008">
        <f t="shared" si="5"/>
        <v>0</v>
      </c>
      <c r="O24" s="1008">
        <f t="shared" si="5"/>
        <v>0</v>
      </c>
      <c r="P24" s="1008">
        <f t="shared" si="5"/>
        <v>0</v>
      </c>
    </row>
    <row r="25" spans="4:17" ht="15">
      <c r="E25" s="883" t="s">
        <v>1208</v>
      </c>
      <c r="F25" s="1009">
        <v>0.08</v>
      </c>
      <c r="G25" s="555"/>
      <c r="I25" s="883" t="s">
        <v>1209</v>
      </c>
      <c r="J25" s="1009">
        <v>0.12</v>
      </c>
      <c r="M25" s="883" t="s">
        <v>1210</v>
      </c>
      <c r="N25" s="1009">
        <v>0.08</v>
      </c>
    </row>
    <row r="26" spans="4:17">
      <c r="D26" s="883"/>
      <c r="F26" s="555"/>
      <c r="L26" s="883"/>
    </row>
    <row r="27" spans="4:17">
      <c r="D27" s="883"/>
      <c r="F27" s="555"/>
      <c r="L27" s="883"/>
    </row>
    <row r="28" spans="4:17">
      <c r="D28" s="883"/>
      <c r="F28" s="555"/>
      <c r="L28" s="883"/>
    </row>
    <row r="29" spans="4:17">
      <c r="D29" s="883"/>
      <c r="F29" s="555"/>
      <c r="L29" s="883"/>
    </row>
    <row r="30" spans="4:17">
      <c r="D30" s="883"/>
      <c r="F30" s="555"/>
      <c r="L30" s="883"/>
    </row>
    <row r="31" spans="4:17">
      <c r="D31" s="883"/>
      <c r="F31" s="555"/>
      <c r="L31" s="883"/>
    </row>
    <row r="32" spans="4:17">
      <c r="D32" s="883"/>
      <c r="F32" s="555"/>
      <c r="L32" s="883"/>
    </row>
    <row r="33" spans="4:12">
      <c r="D33" s="883"/>
      <c r="F33" s="555"/>
      <c r="L33" s="883"/>
    </row>
    <row r="34" spans="4:12">
      <c r="D34" s="883"/>
      <c r="F34" s="555"/>
      <c r="L34" s="883"/>
    </row>
    <row r="35" spans="4:12">
      <c r="D35" s="883"/>
      <c r="F35" s="555"/>
      <c r="L35" s="883"/>
    </row>
  </sheetData>
  <pageMargins left="0.7" right="0.7" top="0.75" bottom="0.75" header="0.3" footer="0.3"/>
  <pageSetup orientation="portrait" horizontalDpi="300" verticalDpi="300"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5D765-3AF5-4D2A-8BB0-3151C29D71DF}">
  <dimension ref="B2:Y60"/>
  <sheetViews>
    <sheetView zoomScaleNormal="100" workbookViewId="0"/>
  </sheetViews>
  <sheetFormatPr defaultRowHeight="12.75"/>
  <cols>
    <col min="1" max="1" width="4" customWidth="1"/>
    <col min="2" max="2" width="30.85546875" customWidth="1"/>
    <col min="4" max="4" width="2" customWidth="1"/>
    <col min="5" max="5" width="19.28515625" customWidth="1"/>
    <col min="6" max="6" width="2.42578125" customWidth="1"/>
    <col min="7" max="7" width="16.28515625" customWidth="1"/>
    <col min="8" max="8" width="1.42578125" customWidth="1"/>
    <col min="9" max="9" width="18.7109375" customWidth="1"/>
    <col min="10" max="10" width="1.140625" customWidth="1"/>
    <col min="11" max="11" width="15.5703125" customWidth="1"/>
    <col min="12" max="12" width="1.42578125" customWidth="1"/>
    <col min="13" max="13" width="17" customWidth="1"/>
    <col min="14" max="14" width="1.42578125" customWidth="1"/>
    <col min="15" max="15" width="15.85546875" customWidth="1"/>
    <col min="16" max="16" width="2.28515625" customWidth="1"/>
    <col min="17" max="17" width="14.28515625" customWidth="1"/>
  </cols>
  <sheetData>
    <row r="2" spans="2:25" ht="15">
      <c r="B2" s="983" t="s">
        <v>1337</v>
      </c>
      <c r="C2" s="981" t="s">
        <v>1338</v>
      </c>
      <c r="D2" s="981"/>
      <c r="E2" s="982"/>
      <c r="F2" s="982"/>
      <c r="G2" s="982"/>
      <c r="H2" s="982"/>
      <c r="I2" s="982"/>
      <c r="J2" s="982"/>
      <c r="K2" s="982"/>
      <c r="L2" s="982"/>
      <c r="M2" s="982"/>
      <c r="N2" s="982"/>
      <c r="O2" s="982"/>
      <c r="P2" s="982"/>
      <c r="Q2" s="982"/>
      <c r="R2" s="982"/>
      <c r="S2" s="982"/>
      <c r="T2" s="1010"/>
      <c r="U2" s="1011"/>
      <c r="V2" s="1011"/>
      <c r="W2" s="1011"/>
      <c r="X2" s="1011"/>
      <c r="Y2" s="1011"/>
    </row>
    <row r="3" spans="2:25" ht="15.75" thickBot="1">
      <c r="B3" s="883"/>
      <c r="C3" s="981"/>
      <c r="D3" s="981"/>
      <c r="E3" s="982"/>
      <c r="F3" s="982"/>
      <c r="G3" s="982"/>
      <c r="H3" s="982"/>
      <c r="I3" s="982"/>
      <c r="J3" s="982"/>
      <c r="K3" s="982"/>
      <c r="L3" s="982"/>
      <c r="M3" s="982"/>
      <c r="N3" s="982"/>
      <c r="O3" s="982"/>
      <c r="P3" s="982"/>
      <c r="Q3" s="982"/>
      <c r="R3" s="982"/>
      <c r="S3" s="982"/>
      <c r="T3" s="1010"/>
      <c r="U3" s="1011"/>
      <c r="V3" s="1011"/>
      <c r="W3" s="1011"/>
      <c r="X3" s="1011"/>
      <c r="Y3" s="1011"/>
    </row>
    <row r="4" spans="2:25" ht="15.75" thickBot="1">
      <c r="B4" s="1012" t="s">
        <v>1211</v>
      </c>
      <c r="C4" s="1013">
        <f>'Labor Rate'!F25</f>
        <v>0.08</v>
      </c>
      <c r="D4" s="1014"/>
      <c r="E4" s="1015"/>
      <c r="F4" s="1016" t="s">
        <v>1212</v>
      </c>
      <c r="G4" s="1017">
        <v>0.05</v>
      </c>
      <c r="H4" s="1018"/>
      <c r="I4" s="1015"/>
      <c r="J4" s="1016" t="s">
        <v>1213</v>
      </c>
      <c r="K4" s="1013">
        <f>'Labor Rate'!J25</f>
        <v>0.12</v>
      </c>
      <c r="L4" s="982"/>
      <c r="M4" s="982"/>
      <c r="N4" s="982"/>
      <c r="O4" s="1018"/>
      <c r="P4" s="1016" t="s">
        <v>1214</v>
      </c>
      <c r="Q4" s="1013">
        <f>'Labor Rate'!N25</f>
        <v>0.08</v>
      </c>
      <c r="R4" s="982"/>
      <c r="S4" s="982" t="s">
        <v>1215</v>
      </c>
      <c r="T4" s="1010"/>
      <c r="U4" s="1011"/>
      <c r="V4" s="1011"/>
      <c r="W4" s="1011"/>
      <c r="X4" s="1011"/>
      <c r="Y4" s="1011"/>
    </row>
    <row r="5" spans="2:25" ht="15.75" thickBot="1">
      <c r="B5" s="1019"/>
      <c r="C5" s="1020" t="s">
        <v>1216</v>
      </c>
      <c r="D5" s="981"/>
      <c r="E5" s="982" t="s">
        <v>1217</v>
      </c>
      <c r="F5" s="982"/>
      <c r="G5" s="982" t="s">
        <v>1218</v>
      </c>
      <c r="H5" s="982"/>
      <c r="I5" s="982" t="s">
        <v>1219</v>
      </c>
      <c r="J5" s="982"/>
      <c r="K5" s="982" t="s">
        <v>1220</v>
      </c>
      <c r="L5" s="982"/>
      <c r="M5" s="982" t="s">
        <v>2537</v>
      </c>
      <c r="N5" s="982"/>
      <c r="O5" s="982" t="s">
        <v>1221</v>
      </c>
      <c r="P5" s="982"/>
      <c r="Q5" s="982" t="s">
        <v>1222</v>
      </c>
      <c r="R5" s="980">
        <v>1</v>
      </c>
      <c r="S5" s="982" t="s">
        <v>1223</v>
      </c>
      <c r="T5" s="1010"/>
      <c r="U5" s="1011"/>
      <c r="V5" s="1011"/>
      <c r="W5" s="1011"/>
      <c r="X5" s="1011"/>
      <c r="Y5" s="1011"/>
    </row>
    <row r="6" spans="2:25" ht="15">
      <c r="B6" s="979" t="s">
        <v>1224</v>
      </c>
      <c r="C6" s="1950">
        <v>4.75</v>
      </c>
      <c r="D6" s="981"/>
      <c r="E6" s="1021">
        <v>10</v>
      </c>
      <c r="F6" s="1022"/>
      <c r="G6" s="1021">
        <v>10</v>
      </c>
      <c r="H6" s="1022"/>
      <c r="I6" s="1021">
        <v>20</v>
      </c>
      <c r="J6" s="1022"/>
      <c r="K6" s="1021">
        <v>20</v>
      </c>
      <c r="L6" s="1022"/>
      <c r="M6" s="1021">
        <v>0</v>
      </c>
      <c r="N6" s="1022"/>
      <c r="O6" s="1021">
        <v>0</v>
      </c>
      <c r="P6" s="1022"/>
      <c r="Q6" s="1021">
        <v>0</v>
      </c>
      <c r="R6" s="1023">
        <v>2</v>
      </c>
      <c r="S6" s="1021">
        <v>0</v>
      </c>
      <c r="T6" s="1010"/>
      <c r="U6" s="1011"/>
      <c r="V6" s="1011"/>
      <c r="W6" s="982">
        <v>2</v>
      </c>
      <c r="X6" s="1024">
        <v>2</v>
      </c>
      <c r="Y6" s="1011"/>
    </row>
    <row r="7" spans="2:25" ht="15">
      <c r="B7" s="979" t="s">
        <v>1225</v>
      </c>
      <c r="C7" s="1951">
        <v>3.56</v>
      </c>
      <c r="D7" s="981"/>
      <c r="E7" s="1025">
        <v>8</v>
      </c>
      <c r="F7" s="1022"/>
      <c r="G7" s="1025">
        <v>8</v>
      </c>
      <c r="H7" s="1022"/>
      <c r="I7" s="1025">
        <v>8</v>
      </c>
      <c r="J7" s="1022"/>
      <c r="K7" s="1025">
        <v>8</v>
      </c>
      <c r="L7" s="1022"/>
      <c r="M7" s="1025">
        <v>0</v>
      </c>
      <c r="N7" s="1022"/>
      <c r="O7" s="1025">
        <v>0</v>
      </c>
      <c r="P7" s="1022"/>
      <c r="Q7" s="1025">
        <v>0</v>
      </c>
      <c r="R7" s="1023">
        <v>3</v>
      </c>
      <c r="S7" s="1025">
        <v>1</v>
      </c>
      <c r="T7" s="1010"/>
      <c r="U7" s="1011"/>
      <c r="V7" s="1011"/>
      <c r="W7" s="982">
        <v>2.5</v>
      </c>
      <c r="X7" s="1024">
        <v>3</v>
      </c>
      <c r="Y7" s="1011"/>
    </row>
    <row r="8" spans="2:25" ht="15">
      <c r="B8" s="979" t="s">
        <v>1226</v>
      </c>
      <c r="C8" s="1951">
        <v>3</v>
      </c>
      <c r="D8" s="981"/>
      <c r="E8" s="1025">
        <v>2</v>
      </c>
      <c r="F8" s="1022"/>
      <c r="G8" s="1025">
        <v>2</v>
      </c>
      <c r="H8" s="1022"/>
      <c r="I8" s="1025">
        <v>2</v>
      </c>
      <c r="J8" s="1022"/>
      <c r="K8" s="1025">
        <v>2</v>
      </c>
      <c r="L8" s="1022"/>
      <c r="M8" s="1025">
        <v>0</v>
      </c>
      <c r="N8" s="1022"/>
      <c r="O8" s="1025">
        <v>0</v>
      </c>
      <c r="P8" s="1022"/>
      <c r="Q8" s="1025">
        <v>0</v>
      </c>
      <c r="R8" s="1023">
        <v>4</v>
      </c>
      <c r="S8" s="1025">
        <v>1</v>
      </c>
      <c r="T8" s="1010"/>
      <c r="U8" s="1011"/>
      <c r="V8" s="1011"/>
      <c r="W8" s="982">
        <v>3</v>
      </c>
      <c r="X8" s="1024">
        <v>4</v>
      </c>
      <c r="Y8" s="1011"/>
    </row>
    <row r="9" spans="2:25" ht="15">
      <c r="B9" s="979" t="s">
        <v>1227</v>
      </c>
      <c r="C9" s="1951">
        <v>4</v>
      </c>
      <c r="D9" s="981"/>
      <c r="E9" s="1025">
        <v>1</v>
      </c>
      <c r="F9" s="1022"/>
      <c r="G9" s="1025">
        <v>1</v>
      </c>
      <c r="H9" s="1022"/>
      <c r="I9" s="1025">
        <v>1</v>
      </c>
      <c r="J9" s="1022"/>
      <c r="K9" s="1025">
        <v>1</v>
      </c>
      <c r="L9" s="1022"/>
      <c r="M9" s="1025">
        <v>0</v>
      </c>
      <c r="N9" s="1022"/>
      <c r="O9" s="1025">
        <v>0</v>
      </c>
      <c r="P9" s="1022"/>
      <c r="Q9" s="1025">
        <v>1</v>
      </c>
      <c r="R9" s="1023">
        <v>5</v>
      </c>
      <c r="S9" s="1025">
        <v>0</v>
      </c>
      <c r="T9" s="1010"/>
      <c r="U9" s="1011"/>
      <c r="V9" s="1011"/>
      <c r="W9" s="982">
        <v>3.5</v>
      </c>
      <c r="X9" s="1024">
        <v>5</v>
      </c>
      <c r="Y9" s="1011"/>
    </row>
    <row r="10" spans="2:25" ht="15">
      <c r="B10" s="979" t="s">
        <v>1228</v>
      </c>
      <c r="C10" s="1951">
        <v>10</v>
      </c>
      <c r="D10" s="981"/>
      <c r="E10" s="1025">
        <v>0.5</v>
      </c>
      <c r="F10" s="1022"/>
      <c r="G10" s="1025">
        <v>0.5</v>
      </c>
      <c r="H10" s="1022"/>
      <c r="I10" s="1025">
        <v>0.5</v>
      </c>
      <c r="J10" s="1022"/>
      <c r="K10" s="1025">
        <v>0.5</v>
      </c>
      <c r="L10" s="1022"/>
      <c r="M10" s="1025">
        <v>0</v>
      </c>
      <c r="N10" s="1022"/>
      <c r="O10" s="1025">
        <v>0</v>
      </c>
      <c r="P10" s="1022"/>
      <c r="Q10" s="1025">
        <v>0.5</v>
      </c>
      <c r="R10" s="1023">
        <v>6</v>
      </c>
      <c r="S10" s="1025">
        <v>0</v>
      </c>
      <c r="T10" s="1010"/>
      <c r="U10" s="1011"/>
      <c r="V10" s="1011"/>
      <c r="W10" s="982">
        <v>4</v>
      </c>
      <c r="X10" s="1024">
        <v>6</v>
      </c>
      <c r="Y10" s="1011"/>
    </row>
    <row r="11" spans="2:25" ht="15">
      <c r="B11" s="979" t="s">
        <v>1229</v>
      </c>
      <c r="C11" s="1951">
        <v>1</v>
      </c>
      <c r="D11" s="981"/>
      <c r="E11" s="1025">
        <v>0</v>
      </c>
      <c r="F11" s="1022"/>
      <c r="G11" s="1025">
        <v>0</v>
      </c>
      <c r="H11" s="1022"/>
      <c r="I11" s="1025">
        <v>1</v>
      </c>
      <c r="J11" s="1022"/>
      <c r="K11" s="1025">
        <v>1</v>
      </c>
      <c r="L11" s="1022"/>
      <c r="M11" s="1025">
        <v>0</v>
      </c>
      <c r="N11" s="1022"/>
      <c r="O11" s="1025">
        <v>0</v>
      </c>
      <c r="P11" s="1022"/>
      <c r="Q11" s="1025">
        <v>0</v>
      </c>
      <c r="R11" s="1023">
        <v>7</v>
      </c>
      <c r="S11" s="1025">
        <v>0</v>
      </c>
      <c r="T11" s="1010"/>
      <c r="U11" s="1011"/>
      <c r="V11" s="1011"/>
      <c r="W11" s="982">
        <v>5</v>
      </c>
      <c r="X11" s="1024">
        <v>7</v>
      </c>
      <c r="Y11" s="1011"/>
    </row>
    <row r="12" spans="2:25" ht="15">
      <c r="B12" s="979" t="s">
        <v>1230</v>
      </c>
      <c r="C12" s="1951">
        <v>15</v>
      </c>
      <c r="D12" s="981"/>
      <c r="E12" s="1025">
        <v>0.5</v>
      </c>
      <c r="F12" s="1022"/>
      <c r="G12" s="1025">
        <v>0.5</v>
      </c>
      <c r="H12" s="1022"/>
      <c r="I12" s="1025">
        <v>0.5</v>
      </c>
      <c r="J12" s="1022"/>
      <c r="K12" s="1025">
        <v>0.5</v>
      </c>
      <c r="L12" s="1022"/>
      <c r="M12" s="1025">
        <v>0</v>
      </c>
      <c r="N12" s="1022"/>
      <c r="O12" s="1025">
        <v>0</v>
      </c>
      <c r="P12" s="1022"/>
      <c r="Q12" s="1025">
        <v>0</v>
      </c>
      <c r="R12" s="1023">
        <v>8</v>
      </c>
      <c r="S12" s="1025">
        <v>0</v>
      </c>
      <c r="T12" s="1010"/>
      <c r="U12" s="1011"/>
      <c r="V12" s="1011"/>
      <c r="W12" s="1011"/>
      <c r="X12" s="1011"/>
      <c r="Y12" s="1011"/>
    </row>
    <row r="13" spans="2:25" ht="15">
      <c r="B13" s="979" t="s">
        <v>1231</v>
      </c>
      <c r="C13" s="1951">
        <v>25</v>
      </c>
      <c r="D13" s="981"/>
      <c r="E13" s="1025">
        <v>1</v>
      </c>
      <c r="F13" s="1022"/>
      <c r="G13" s="1025">
        <v>1</v>
      </c>
      <c r="H13" s="1022"/>
      <c r="I13" s="1025">
        <v>1</v>
      </c>
      <c r="J13" s="1022"/>
      <c r="K13" s="1025">
        <v>1</v>
      </c>
      <c r="L13" s="1022"/>
      <c r="M13" s="1025">
        <v>1</v>
      </c>
      <c r="N13" s="1022"/>
      <c r="O13" s="1025">
        <v>1</v>
      </c>
      <c r="P13" s="1022"/>
      <c r="Q13" s="1025">
        <v>0</v>
      </c>
      <c r="R13" s="1023">
        <v>9</v>
      </c>
      <c r="S13" s="1025">
        <v>0</v>
      </c>
      <c r="T13" s="1010"/>
      <c r="U13" s="1011"/>
      <c r="V13" s="1011"/>
      <c r="W13" s="1011"/>
      <c r="X13" s="1011"/>
      <c r="Y13" s="1011"/>
    </row>
    <row r="14" spans="2:25" ht="15">
      <c r="B14" s="979" t="s">
        <v>1232</v>
      </c>
      <c r="C14" s="1951">
        <v>5</v>
      </c>
      <c r="D14" s="981"/>
      <c r="E14" s="1025">
        <v>2</v>
      </c>
      <c r="F14" s="1022"/>
      <c r="G14" s="1025">
        <v>2</v>
      </c>
      <c r="H14" s="1022"/>
      <c r="I14" s="1025">
        <v>2</v>
      </c>
      <c r="J14" s="1022"/>
      <c r="K14" s="1025">
        <v>2</v>
      </c>
      <c r="L14" s="1022"/>
      <c r="M14" s="1025">
        <v>2</v>
      </c>
      <c r="N14" s="1022"/>
      <c r="O14" s="1025">
        <v>2</v>
      </c>
      <c r="P14" s="1022"/>
      <c r="Q14" s="1025">
        <v>0</v>
      </c>
      <c r="R14" s="1023">
        <v>10</v>
      </c>
      <c r="S14" s="1025">
        <v>0</v>
      </c>
      <c r="T14" s="1010"/>
      <c r="U14" s="1011"/>
      <c r="V14" s="1011"/>
      <c r="W14" s="1011"/>
      <c r="X14" s="1011"/>
      <c r="Y14" s="1011"/>
    </row>
    <row r="15" spans="2:25" ht="15">
      <c r="B15" s="979" t="s">
        <v>1233</v>
      </c>
      <c r="C15" s="1951">
        <v>25</v>
      </c>
      <c r="D15" s="981"/>
      <c r="E15" s="1025">
        <v>1</v>
      </c>
      <c r="F15" s="1022"/>
      <c r="G15" s="1025">
        <v>1</v>
      </c>
      <c r="H15" s="1022"/>
      <c r="I15" s="1025">
        <v>1</v>
      </c>
      <c r="J15" s="1022"/>
      <c r="K15" s="1025">
        <v>1</v>
      </c>
      <c r="L15" s="1022"/>
      <c r="M15" s="1025">
        <v>1</v>
      </c>
      <c r="N15" s="1022"/>
      <c r="O15" s="1025">
        <v>1</v>
      </c>
      <c r="P15" s="1022"/>
      <c r="Q15" s="1025">
        <v>0</v>
      </c>
      <c r="R15" s="1023">
        <v>11</v>
      </c>
      <c r="S15" s="1025">
        <v>0</v>
      </c>
      <c r="T15" s="1010"/>
      <c r="U15" s="1011"/>
      <c r="V15" s="1011"/>
      <c r="W15" s="1011"/>
      <c r="X15" s="1011"/>
      <c r="Y15" s="1011"/>
    </row>
    <row r="16" spans="2:25" ht="15">
      <c r="B16" s="979" t="s">
        <v>1234</v>
      </c>
      <c r="C16" s="1951">
        <v>10</v>
      </c>
      <c r="D16" s="981"/>
      <c r="E16" s="1025">
        <v>0</v>
      </c>
      <c r="F16" s="1022"/>
      <c r="G16" s="1025">
        <v>0</v>
      </c>
      <c r="H16" s="1022"/>
      <c r="I16" s="1025">
        <v>0</v>
      </c>
      <c r="J16" s="1022"/>
      <c r="K16" s="1025">
        <v>0</v>
      </c>
      <c r="L16" s="1022"/>
      <c r="M16" s="1025">
        <v>0</v>
      </c>
      <c r="N16" s="1022"/>
      <c r="O16" s="1025">
        <v>0</v>
      </c>
      <c r="P16" s="1022"/>
      <c r="Q16" s="1025">
        <v>0</v>
      </c>
      <c r="R16" s="1023">
        <v>12</v>
      </c>
      <c r="S16" s="1025">
        <v>0</v>
      </c>
      <c r="T16" s="1010"/>
      <c r="U16" s="1011"/>
      <c r="V16" s="1011"/>
      <c r="W16" s="1011"/>
      <c r="X16" s="1011"/>
      <c r="Y16" s="1011"/>
    </row>
    <row r="17" spans="2:25" ht="15">
      <c r="B17" s="979" t="s">
        <v>1235</v>
      </c>
      <c r="C17" s="1951">
        <v>2.75</v>
      </c>
      <c r="D17" s="981"/>
      <c r="E17" s="1025">
        <v>10</v>
      </c>
      <c r="F17" s="1022"/>
      <c r="G17" s="1025">
        <v>10</v>
      </c>
      <c r="H17" s="1022"/>
      <c r="I17" s="1025">
        <v>10</v>
      </c>
      <c r="J17" s="1022"/>
      <c r="K17" s="1025">
        <v>10</v>
      </c>
      <c r="L17" s="1022"/>
      <c r="M17" s="1025">
        <v>0</v>
      </c>
      <c r="N17" s="1022"/>
      <c r="O17" s="1025">
        <v>0</v>
      </c>
      <c r="P17" s="1022"/>
      <c r="Q17" s="1025">
        <v>0</v>
      </c>
      <c r="R17" s="1023">
        <v>13</v>
      </c>
      <c r="S17" s="1025">
        <v>0</v>
      </c>
      <c r="T17" s="1010"/>
      <c r="U17" s="1011"/>
      <c r="V17" s="1011"/>
      <c r="W17" s="1011"/>
      <c r="X17" s="1011"/>
      <c r="Y17" s="1011"/>
    </row>
    <row r="18" spans="2:25" ht="15">
      <c r="B18" s="979" t="s">
        <v>1236</v>
      </c>
      <c r="C18" s="1951">
        <v>3.75</v>
      </c>
      <c r="D18" s="981"/>
      <c r="E18" s="1025">
        <v>1</v>
      </c>
      <c r="F18" s="1022"/>
      <c r="G18" s="1025">
        <v>1</v>
      </c>
      <c r="H18" s="1022"/>
      <c r="I18" s="1025">
        <v>1</v>
      </c>
      <c r="J18" s="1022"/>
      <c r="K18" s="1025">
        <v>1</v>
      </c>
      <c r="L18" s="1022"/>
      <c r="M18" s="1025">
        <v>1</v>
      </c>
      <c r="N18" s="1022"/>
      <c r="O18" s="1025">
        <v>1</v>
      </c>
      <c r="P18" s="1022"/>
      <c r="Q18" s="1025">
        <v>1</v>
      </c>
      <c r="R18" s="1023">
        <v>14</v>
      </c>
      <c r="S18" s="1025">
        <v>0</v>
      </c>
      <c r="T18" s="1010"/>
      <c r="U18" s="1011"/>
      <c r="V18" s="1011"/>
      <c r="W18" s="1011"/>
      <c r="X18" s="1011"/>
      <c r="Y18" s="1011"/>
    </row>
    <row r="19" spans="2:25" ht="15">
      <c r="B19" s="979" t="s">
        <v>1237</v>
      </c>
      <c r="C19" s="1951">
        <v>10</v>
      </c>
      <c r="D19" s="981"/>
      <c r="E19" s="1025">
        <v>0</v>
      </c>
      <c r="F19" s="1022"/>
      <c r="G19" s="1025">
        <v>0</v>
      </c>
      <c r="H19" s="1022"/>
      <c r="I19" s="1025">
        <v>1</v>
      </c>
      <c r="J19" s="1022"/>
      <c r="K19" s="1025">
        <v>1</v>
      </c>
      <c r="L19" s="1022"/>
      <c r="M19" s="1025">
        <v>0</v>
      </c>
      <c r="N19" s="1022"/>
      <c r="O19" s="1025">
        <v>0</v>
      </c>
      <c r="P19" s="1022"/>
      <c r="Q19" s="1025">
        <v>0</v>
      </c>
      <c r="R19" s="1023">
        <v>15</v>
      </c>
      <c r="S19" s="1025">
        <v>0</v>
      </c>
      <c r="T19" s="1010"/>
      <c r="U19" s="1011"/>
      <c r="V19" s="1011"/>
      <c r="W19" s="1011"/>
      <c r="X19" s="1011"/>
      <c r="Y19" s="1011"/>
    </row>
    <row r="20" spans="2:25" ht="15">
      <c r="B20" s="979" t="s">
        <v>1238</v>
      </c>
      <c r="C20" s="1951">
        <v>25</v>
      </c>
      <c r="D20" s="981"/>
      <c r="E20" s="1025">
        <v>1</v>
      </c>
      <c r="F20" s="1022"/>
      <c r="G20" s="1025">
        <v>1</v>
      </c>
      <c r="H20" s="1022"/>
      <c r="I20" s="1025">
        <v>1</v>
      </c>
      <c r="J20" s="1022"/>
      <c r="K20" s="1025">
        <v>1</v>
      </c>
      <c r="L20" s="1022"/>
      <c r="M20" s="1025">
        <v>1</v>
      </c>
      <c r="N20" s="1022"/>
      <c r="O20" s="1025">
        <v>1</v>
      </c>
      <c r="P20" s="1022"/>
      <c r="Q20" s="1025">
        <v>1</v>
      </c>
      <c r="R20" s="1023">
        <v>16</v>
      </c>
      <c r="S20" s="1025">
        <v>1</v>
      </c>
      <c r="T20" s="1010"/>
      <c r="U20" s="1011"/>
      <c r="V20" s="1011"/>
      <c r="W20" s="1011"/>
      <c r="X20" s="1011"/>
      <c r="Y20" s="1011"/>
    </row>
    <row r="21" spans="2:25" ht="15">
      <c r="B21" s="979" t="s">
        <v>1239</v>
      </c>
      <c r="C21" s="1951">
        <v>18</v>
      </c>
      <c r="D21" s="981"/>
      <c r="E21" s="1025">
        <v>1</v>
      </c>
      <c r="F21" s="1022"/>
      <c r="G21" s="1025">
        <v>0</v>
      </c>
      <c r="H21" s="1022"/>
      <c r="I21" s="1025">
        <v>0</v>
      </c>
      <c r="J21" s="1022"/>
      <c r="K21" s="1025">
        <v>0</v>
      </c>
      <c r="L21" s="1022"/>
      <c r="M21" s="1025">
        <v>0</v>
      </c>
      <c r="N21" s="1022"/>
      <c r="O21" s="1025">
        <v>0</v>
      </c>
      <c r="P21" s="1022"/>
      <c r="Q21" s="1025">
        <v>1</v>
      </c>
      <c r="R21" s="1023">
        <v>17</v>
      </c>
      <c r="S21" s="1025">
        <v>2</v>
      </c>
      <c r="T21" s="1010"/>
      <c r="U21" s="1011"/>
      <c r="V21" s="1011"/>
      <c r="W21" s="1011"/>
      <c r="X21" s="1011"/>
      <c r="Y21" s="1011"/>
    </row>
    <row r="22" spans="2:25" ht="15">
      <c r="B22" s="979" t="s">
        <v>1240</v>
      </c>
      <c r="C22" s="1951">
        <v>40</v>
      </c>
      <c r="D22" s="981"/>
      <c r="E22" s="1025">
        <v>1</v>
      </c>
      <c r="F22" s="1022"/>
      <c r="G22" s="1025">
        <v>1</v>
      </c>
      <c r="H22" s="1022"/>
      <c r="I22" s="1025">
        <v>1</v>
      </c>
      <c r="J22" s="1022"/>
      <c r="K22" s="1025">
        <v>1</v>
      </c>
      <c r="L22" s="1022"/>
      <c r="M22" s="1025">
        <v>0</v>
      </c>
      <c r="N22" s="1022"/>
      <c r="O22" s="1025">
        <v>0</v>
      </c>
      <c r="P22" s="1022"/>
      <c r="Q22" s="1025">
        <v>0</v>
      </c>
      <c r="R22" s="1023">
        <v>18</v>
      </c>
      <c r="S22" s="1025">
        <v>0</v>
      </c>
      <c r="T22" s="1010"/>
      <c r="U22" s="1011"/>
      <c r="V22" s="1011"/>
      <c r="W22" s="1011"/>
      <c r="X22" s="1011"/>
      <c r="Y22" s="1011"/>
    </row>
    <row r="23" spans="2:25" ht="15">
      <c r="B23" s="979" t="s">
        <v>1241</v>
      </c>
      <c r="C23" s="1951">
        <v>500</v>
      </c>
      <c r="D23" s="981"/>
      <c r="E23" s="1025">
        <v>0</v>
      </c>
      <c r="F23" s="1022"/>
      <c r="G23" s="1025">
        <v>0</v>
      </c>
      <c r="H23" s="1022"/>
      <c r="I23" s="1025">
        <v>0</v>
      </c>
      <c r="J23" s="1022"/>
      <c r="K23" s="1025">
        <v>0</v>
      </c>
      <c r="L23" s="1022"/>
      <c r="M23" s="1025">
        <v>0</v>
      </c>
      <c r="N23" s="1022"/>
      <c r="O23" s="1025">
        <v>0</v>
      </c>
      <c r="P23" s="1022"/>
      <c r="Q23" s="1025">
        <v>0</v>
      </c>
      <c r="R23" s="1023">
        <v>19</v>
      </c>
      <c r="S23" s="1025">
        <v>1</v>
      </c>
      <c r="T23" s="1010"/>
      <c r="U23" s="1011"/>
      <c r="V23" s="1011"/>
      <c r="W23" s="1011"/>
      <c r="X23" s="1011"/>
      <c r="Y23" s="1011"/>
    </row>
    <row r="24" spans="2:25" ht="15">
      <c r="B24" s="979" t="s">
        <v>1242</v>
      </c>
      <c r="C24" s="1951">
        <v>0.4</v>
      </c>
      <c r="D24" s="981"/>
      <c r="E24" s="1025">
        <v>0</v>
      </c>
      <c r="F24" s="1022"/>
      <c r="G24" s="1025">
        <v>0</v>
      </c>
      <c r="H24" s="1022"/>
      <c r="I24" s="1025">
        <v>0</v>
      </c>
      <c r="J24" s="1022"/>
      <c r="K24" s="1025">
        <v>0</v>
      </c>
      <c r="L24" s="1022"/>
      <c r="M24" s="1025">
        <v>0</v>
      </c>
      <c r="N24" s="1022"/>
      <c r="O24" s="1025">
        <v>0</v>
      </c>
      <c r="P24" s="1022"/>
      <c r="Q24" s="1025">
        <v>0</v>
      </c>
      <c r="R24" s="1023">
        <v>20</v>
      </c>
      <c r="S24" s="1025">
        <v>0</v>
      </c>
      <c r="T24" s="1010"/>
      <c r="U24" s="1011"/>
      <c r="V24" s="1011"/>
      <c r="W24" s="1011"/>
      <c r="X24" s="1011"/>
      <c r="Y24" s="1011"/>
    </row>
    <row r="25" spans="2:25" ht="15">
      <c r="B25" s="979" t="s">
        <v>1243</v>
      </c>
      <c r="C25" s="1951">
        <v>0.42</v>
      </c>
      <c r="D25" s="981"/>
      <c r="E25" s="1025">
        <v>0</v>
      </c>
      <c r="F25" s="1022"/>
      <c r="G25" s="1025">
        <v>0</v>
      </c>
      <c r="H25" s="1022"/>
      <c r="I25" s="1025">
        <v>0</v>
      </c>
      <c r="J25" s="1022"/>
      <c r="K25" s="1025">
        <v>0</v>
      </c>
      <c r="L25" s="1022"/>
      <c r="M25" s="1025">
        <v>0</v>
      </c>
      <c r="N25" s="1022"/>
      <c r="O25" s="1025">
        <v>0</v>
      </c>
      <c r="P25" s="1022"/>
      <c r="Q25" s="1025">
        <v>0</v>
      </c>
      <c r="R25" s="1023">
        <v>21</v>
      </c>
      <c r="S25" s="1025">
        <v>0</v>
      </c>
      <c r="T25" s="1010"/>
      <c r="U25" s="1011"/>
      <c r="V25" s="1011"/>
      <c r="W25" s="1011"/>
      <c r="X25" s="1011"/>
      <c r="Y25" s="1011"/>
    </row>
    <row r="26" spans="2:25" ht="15">
      <c r="B26" s="979" t="s">
        <v>1244</v>
      </c>
      <c r="C26" s="1951">
        <v>6</v>
      </c>
      <c r="D26" s="981"/>
      <c r="E26" s="1025">
        <v>0</v>
      </c>
      <c r="F26" s="1022"/>
      <c r="G26" s="1025">
        <v>0</v>
      </c>
      <c r="H26" s="1022"/>
      <c r="I26" s="1025">
        <v>0</v>
      </c>
      <c r="J26" s="1022"/>
      <c r="K26" s="1025">
        <v>0</v>
      </c>
      <c r="L26" s="1022"/>
      <c r="M26" s="1025">
        <v>0</v>
      </c>
      <c r="N26" s="1022"/>
      <c r="O26" s="1025">
        <v>0</v>
      </c>
      <c r="P26" s="1022"/>
      <c r="Q26" s="1025">
        <v>0</v>
      </c>
      <c r="R26" s="1023">
        <v>22</v>
      </c>
      <c r="S26" s="1025">
        <v>0</v>
      </c>
      <c r="T26" s="1010"/>
      <c r="U26" s="1011"/>
      <c r="V26" s="1011"/>
      <c r="W26" s="1011"/>
      <c r="X26" s="1011"/>
      <c r="Y26" s="1011"/>
    </row>
    <row r="27" spans="2:25" ht="15">
      <c r="B27" s="979" t="s">
        <v>1245</v>
      </c>
      <c r="C27" s="1951">
        <v>1.1499999999999999</v>
      </c>
      <c r="D27" s="981"/>
      <c r="E27" s="1025">
        <v>0</v>
      </c>
      <c r="F27" s="1022"/>
      <c r="G27" s="1025">
        <v>0</v>
      </c>
      <c r="H27" s="1022"/>
      <c r="I27" s="1025">
        <v>0</v>
      </c>
      <c r="J27" s="1022"/>
      <c r="K27" s="1025">
        <v>0</v>
      </c>
      <c r="L27" s="1022"/>
      <c r="M27" s="1025">
        <v>0</v>
      </c>
      <c r="N27" s="1022"/>
      <c r="O27" s="1025">
        <v>0</v>
      </c>
      <c r="P27" s="1022"/>
      <c r="Q27" s="1025">
        <v>0</v>
      </c>
      <c r="R27" s="1023">
        <v>23</v>
      </c>
      <c r="S27" s="1025">
        <v>0</v>
      </c>
      <c r="T27" s="1010"/>
      <c r="U27" s="1011"/>
      <c r="V27" s="1011"/>
      <c r="W27" s="1011"/>
      <c r="X27" s="1011"/>
      <c r="Y27" s="1011"/>
    </row>
    <row r="28" spans="2:25" ht="15">
      <c r="B28" s="979" t="s">
        <v>1246</v>
      </c>
      <c r="C28" s="1951">
        <v>10</v>
      </c>
      <c r="D28" s="981"/>
      <c r="E28" s="1025">
        <v>0</v>
      </c>
      <c r="F28" s="1022"/>
      <c r="G28" s="1025">
        <v>0</v>
      </c>
      <c r="H28" s="1022"/>
      <c r="I28" s="1025">
        <v>0</v>
      </c>
      <c r="J28" s="1022"/>
      <c r="K28" s="1025">
        <v>0</v>
      </c>
      <c r="L28" s="1022"/>
      <c r="M28" s="1025">
        <v>0</v>
      </c>
      <c r="N28" s="1022"/>
      <c r="O28" s="1025">
        <v>0</v>
      </c>
      <c r="P28" s="1022"/>
      <c r="Q28" s="1025">
        <v>0</v>
      </c>
      <c r="R28" s="1023">
        <v>24</v>
      </c>
      <c r="S28" s="1025">
        <v>0</v>
      </c>
      <c r="T28" s="1010"/>
      <c r="U28" s="1011"/>
      <c r="V28" s="1011"/>
      <c r="W28" s="1011"/>
      <c r="X28" s="1011"/>
      <c r="Y28" s="1011"/>
    </row>
    <row r="29" spans="2:25" ht="15">
      <c r="B29" s="979" t="s">
        <v>1247</v>
      </c>
      <c r="C29" s="1951">
        <v>15.99</v>
      </c>
      <c r="D29" s="981"/>
      <c r="E29" s="1025">
        <v>1</v>
      </c>
      <c r="F29" s="1022"/>
      <c r="G29" s="1025">
        <v>1</v>
      </c>
      <c r="H29" s="1022"/>
      <c r="I29" s="1025">
        <v>0</v>
      </c>
      <c r="J29" s="1022"/>
      <c r="K29" s="1025">
        <v>0</v>
      </c>
      <c r="L29" s="1022"/>
      <c r="M29" s="1025">
        <v>0</v>
      </c>
      <c r="N29" s="1022"/>
      <c r="O29" s="1025">
        <v>0</v>
      </c>
      <c r="P29" s="1022"/>
      <c r="Q29" s="1025">
        <v>0</v>
      </c>
      <c r="R29" s="1023">
        <v>25</v>
      </c>
      <c r="S29" s="1025">
        <v>0</v>
      </c>
      <c r="T29" s="1010"/>
      <c r="U29" s="1011"/>
      <c r="V29" s="1011"/>
      <c r="W29" s="1011"/>
      <c r="X29" s="1011"/>
      <c r="Y29" s="1011"/>
    </row>
    <row r="30" spans="2:25" ht="15">
      <c r="B30" s="979" t="s">
        <v>1248</v>
      </c>
      <c r="C30" s="1951">
        <v>375</v>
      </c>
      <c r="D30" s="981"/>
      <c r="E30" s="1025">
        <v>0.25</v>
      </c>
      <c r="F30" s="1022"/>
      <c r="G30" s="1025">
        <v>0.25</v>
      </c>
      <c r="H30" s="1022"/>
      <c r="I30" s="1025">
        <v>0.25</v>
      </c>
      <c r="J30" s="1022"/>
      <c r="K30" s="1025">
        <v>0.25</v>
      </c>
      <c r="L30" s="1022"/>
      <c r="M30" s="1025">
        <v>0</v>
      </c>
      <c r="N30" s="1022"/>
      <c r="O30" s="1025">
        <v>0</v>
      </c>
      <c r="P30" s="1022"/>
      <c r="Q30" s="1025">
        <v>0</v>
      </c>
      <c r="R30" s="1023">
        <v>26</v>
      </c>
      <c r="S30" s="1025">
        <v>1</v>
      </c>
      <c r="T30" s="1010"/>
      <c r="U30" s="1011"/>
      <c r="V30" s="1011"/>
      <c r="W30" s="1011"/>
      <c r="X30" s="1011"/>
      <c r="Y30" s="1011"/>
    </row>
    <row r="31" spans="2:25" ht="15">
      <c r="B31" s="979" t="s">
        <v>1249</v>
      </c>
      <c r="C31" s="1951">
        <v>250</v>
      </c>
      <c r="D31" s="981"/>
      <c r="E31" s="1025">
        <v>1</v>
      </c>
      <c r="F31" s="1022"/>
      <c r="G31" s="1025">
        <v>1</v>
      </c>
      <c r="H31" s="1022"/>
      <c r="I31" s="1025">
        <v>1</v>
      </c>
      <c r="J31" s="1022"/>
      <c r="K31" s="1025">
        <v>1</v>
      </c>
      <c r="L31" s="1022"/>
      <c r="M31" s="1025">
        <v>0</v>
      </c>
      <c r="N31" s="1022"/>
      <c r="O31" s="1025">
        <v>0</v>
      </c>
      <c r="P31" s="1022"/>
      <c r="Q31" s="1025">
        <v>0</v>
      </c>
      <c r="R31" s="1023">
        <v>27</v>
      </c>
      <c r="S31" s="1025">
        <v>1</v>
      </c>
      <c r="T31" s="1010"/>
      <c r="U31" s="1011"/>
      <c r="V31" s="1011"/>
      <c r="W31" s="1011"/>
      <c r="X31" s="1011"/>
      <c r="Y31" s="1011"/>
    </row>
    <row r="32" spans="2:25" ht="15">
      <c r="B32" s="979" t="s">
        <v>1250</v>
      </c>
      <c r="C32" s="1951">
        <v>40</v>
      </c>
      <c r="D32" s="981"/>
      <c r="E32" s="1025">
        <v>1</v>
      </c>
      <c r="F32" s="1022"/>
      <c r="G32" s="1025">
        <v>1</v>
      </c>
      <c r="H32" s="1022"/>
      <c r="I32" s="1025">
        <v>1</v>
      </c>
      <c r="J32" s="1022"/>
      <c r="K32" s="1025">
        <v>1</v>
      </c>
      <c r="L32" s="1022"/>
      <c r="M32" s="1025">
        <v>0</v>
      </c>
      <c r="N32" s="1022"/>
      <c r="O32" s="1025">
        <v>0</v>
      </c>
      <c r="P32" s="1022"/>
      <c r="Q32" s="1025">
        <v>1</v>
      </c>
      <c r="R32" s="1023">
        <v>28</v>
      </c>
      <c r="S32" s="1025">
        <v>0</v>
      </c>
      <c r="T32" s="1010"/>
      <c r="U32" s="1011"/>
      <c r="V32" s="1011"/>
      <c r="W32" s="1011"/>
      <c r="X32" s="1011"/>
      <c r="Y32" s="1011"/>
    </row>
    <row r="33" spans="2:25" ht="15">
      <c r="B33" s="979" t="s">
        <v>1251</v>
      </c>
      <c r="C33" s="1951">
        <v>75</v>
      </c>
      <c r="D33" s="981"/>
      <c r="E33" s="1025">
        <v>3</v>
      </c>
      <c r="F33" s="1022"/>
      <c r="G33" s="1025">
        <v>3</v>
      </c>
      <c r="H33" s="1022"/>
      <c r="I33" s="1025">
        <v>0</v>
      </c>
      <c r="J33" s="1022"/>
      <c r="K33" s="1025">
        <v>0</v>
      </c>
      <c r="L33" s="1022"/>
      <c r="M33" s="1025">
        <v>30</v>
      </c>
      <c r="N33" s="1022"/>
      <c r="O33" s="1025">
        <v>30</v>
      </c>
      <c r="P33" s="1022"/>
      <c r="Q33" s="1025">
        <v>0</v>
      </c>
      <c r="R33" s="1023">
        <v>29</v>
      </c>
      <c r="S33" s="1025">
        <v>0</v>
      </c>
      <c r="T33" s="1010"/>
      <c r="U33" s="1011"/>
      <c r="V33" s="1011"/>
      <c r="W33" s="1011"/>
      <c r="X33" s="1011"/>
      <c r="Y33" s="1011"/>
    </row>
    <row r="34" spans="2:25" ht="15">
      <c r="B34" s="979" t="s">
        <v>1252</v>
      </c>
      <c r="C34" s="1951">
        <v>29</v>
      </c>
      <c r="D34" s="981"/>
      <c r="E34" s="1025">
        <v>1</v>
      </c>
      <c r="F34" s="1022"/>
      <c r="G34" s="1025">
        <v>1</v>
      </c>
      <c r="H34" s="1022"/>
      <c r="I34" s="1025">
        <v>0</v>
      </c>
      <c r="J34" s="1022"/>
      <c r="K34" s="1025">
        <v>0</v>
      </c>
      <c r="L34" s="1022"/>
      <c r="M34" s="1025">
        <v>1</v>
      </c>
      <c r="N34" s="1022"/>
      <c r="O34" s="1025">
        <v>1</v>
      </c>
      <c r="P34" s="1022"/>
      <c r="Q34" s="1025">
        <v>0</v>
      </c>
      <c r="R34" s="1023">
        <v>30</v>
      </c>
      <c r="S34" s="1025">
        <v>0</v>
      </c>
      <c r="T34" s="1010"/>
      <c r="U34" s="1011"/>
      <c r="V34" s="1011"/>
      <c r="W34" s="1011"/>
      <c r="X34" s="1011"/>
      <c r="Y34" s="1011"/>
    </row>
    <row r="35" spans="2:25" ht="15">
      <c r="B35" s="1026" t="s">
        <v>1253</v>
      </c>
      <c r="C35" s="1951">
        <v>280</v>
      </c>
      <c r="D35" s="981"/>
      <c r="E35" s="1025">
        <v>0</v>
      </c>
      <c r="F35" s="1022"/>
      <c r="G35" s="1025">
        <v>0</v>
      </c>
      <c r="H35" s="1022"/>
      <c r="I35" s="1025">
        <v>0</v>
      </c>
      <c r="J35" s="1022"/>
      <c r="K35" s="1025">
        <v>0</v>
      </c>
      <c r="L35" s="1022"/>
      <c r="M35" s="1025">
        <v>0</v>
      </c>
      <c r="N35" s="1022"/>
      <c r="O35" s="1025">
        <v>0</v>
      </c>
      <c r="P35" s="1022"/>
      <c r="Q35" s="1025">
        <v>0</v>
      </c>
      <c r="R35" s="1023">
        <v>31</v>
      </c>
      <c r="S35" s="1025">
        <v>0.5</v>
      </c>
      <c r="T35" s="1010"/>
      <c r="U35" s="1011"/>
      <c r="V35" s="1011"/>
      <c r="W35" s="1011"/>
      <c r="X35" s="1011"/>
      <c r="Y35" s="1011"/>
    </row>
    <row r="36" spans="2:25" ht="15">
      <c r="B36" s="1027" t="s">
        <v>1254</v>
      </c>
      <c r="C36" s="1951">
        <v>253</v>
      </c>
      <c r="D36" s="981"/>
      <c r="E36" s="1025">
        <v>0</v>
      </c>
      <c r="F36" s="1022"/>
      <c r="G36" s="1025">
        <v>0</v>
      </c>
      <c r="H36" s="1022"/>
      <c r="I36" s="1025">
        <v>0</v>
      </c>
      <c r="J36" s="1022"/>
      <c r="K36" s="1025">
        <v>0</v>
      </c>
      <c r="L36" s="1022"/>
      <c r="M36" s="1025">
        <v>0</v>
      </c>
      <c r="N36" s="1022"/>
      <c r="O36" s="1025">
        <v>0</v>
      </c>
      <c r="P36" s="1022"/>
      <c r="Q36" s="1025">
        <v>0</v>
      </c>
      <c r="R36" s="1023">
        <v>32</v>
      </c>
      <c r="S36" s="1025">
        <v>0</v>
      </c>
      <c r="T36" s="1010"/>
      <c r="U36" s="1011"/>
      <c r="V36" s="1011"/>
      <c r="W36" s="1011"/>
      <c r="X36" s="1011"/>
      <c r="Y36" s="1011"/>
    </row>
    <row r="37" spans="2:25" ht="15.75" thickBot="1">
      <c r="B37" s="1027" t="s">
        <v>1255</v>
      </c>
      <c r="C37" s="1952">
        <v>300</v>
      </c>
      <c r="D37" s="981"/>
      <c r="E37" s="1028">
        <v>0</v>
      </c>
      <c r="F37" s="1022"/>
      <c r="G37" s="1028">
        <v>0</v>
      </c>
      <c r="H37" s="1022"/>
      <c r="I37" s="1028">
        <v>0</v>
      </c>
      <c r="J37" s="1022"/>
      <c r="K37" s="1028">
        <v>0</v>
      </c>
      <c r="L37" s="1022"/>
      <c r="M37" s="1028">
        <v>0</v>
      </c>
      <c r="N37" s="1022"/>
      <c r="O37" s="1028">
        <v>0</v>
      </c>
      <c r="P37" s="1022"/>
      <c r="Q37" s="1028">
        <v>0</v>
      </c>
      <c r="R37" s="1023">
        <v>33</v>
      </c>
      <c r="S37" s="1028">
        <v>0.5</v>
      </c>
      <c r="T37" s="1010"/>
      <c r="U37" s="1011"/>
      <c r="V37" s="1011"/>
      <c r="W37" s="1011"/>
      <c r="X37" s="1011"/>
      <c r="Y37" s="1011"/>
    </row>
    <row r="38" spans="2:25" ht="15.75" thickBot="1">
      <c r="B38" s="1029" t="s">
        <v>1256</v>
      </c>
      <c r="C38" s="1953"/>
      <c r="D38" s="1030"/>
      <c r="E38" s="1031">
        <f t="array" ref="E38">SUM($C$6:$C$37*(1+$C$4)*E6:E37)</f>
        <v>1000.5876000000002</v>
      </c>
      <c r="F38" s="1032"/>
      <c r="G38" s="1031">
        <f t="array" ref="G38">SUM($C$6:$C$37*(1+$C$4)*G6:G37)</f>
        <v>981.14760000000012</v>
      </c>
      <c r="H38" s="1032"/>
      <c r="I38" s="1031">
        <f t="array" ref="I38">SUM($C$6:$C$37*(1+$C$4)*I6:I37)</f>
        <v>752.73840000000007</v>
      </c>
      <c r="J38" s="1032"/>
      <c r="K38" s="1031">
        <f t="array" ref="K38">SUM($C$6:$C$37*(1+$C$4)*K6:K37)</f>
        <v>752.73840000000007</v>
      </c>
      <c r="L38" s="1032"/>
      <c r="M38" s="1031">
        <f t="array" ref="M38">SUM($C$6:$C$37*(1+$C$4)*M6:M37)</f>
        <v>2557.17</v>
      </c>
      <c r="N38" s="1032"/>
      <c r="O38" s="1031">
        <f t="array" ref="O38">SUM($C$6:$C$37*(1+$C$4)*O6:O37)</f>
        <v>2557.17</v>
      </c>
      <c r="P38" s="1032"/>
      <c r="Q38" s="1031">
        <f t="array" ref="Q38">SUM($C$6:$C$37*(1+$C$4)*Q6:Q37)</f>
        <v>103.41000000000001</v>
      </c>
      <c r="R38" s="1033">
        <v>34</v>
      </c>
      <c r="S38" s="1031">
        <f t="array" ref="S38">SUM($C$6:$C$37*(1+$C$4)*S6:S37)</f>
        <v>1601.1648</v>
      </c>
      <c r="T38" s="1034"/>
      <c r="U38" s="1011"/>
      <c r="V38" s="1011"/>
      <c r="W38" s="1011"/>
      <c r="X38" s="1011"/>
      <c r="Y38" s="1011"/>
    </row>
    <row r="39" spans="2:25" ht="15">
      <c r="B39" s="983" t="s">
        <v>1257</v>
      </c>
      <c r="C39" s="1951">
        <v>150</v>
      </c>
      <c r="D39" s="981"/>
      <c r="E39" s="1035">
        <v>1</v>
      </c>
      <c r="F39" s="1036"/>
      <c r="G39" s="1035">
        <v>1</v>
      </c>
      <c r="H39" s="1036"/>
      <c r="I39" s="1035">
        <v>2</v>
      </c>
      <c r="J39" s="1036"/>
      <c r="K39" s="1035">
        <v>2</v>
      </c>
      <c r="L39" s="1036"/>
      <c r="M39" s="1035">
        <v>0</v>
      </c>
      <c r="N39" s="1036"/>
      <c r="O39" s="1035">
        <v>0</v>
      </c>
      <c r="P39" s="1036"/>
      <c r="Q39" s="1035">
        <v>0.5</v>
      </c>
      <c r="R39" s="980">
        <v>35</v>
      </c>
      <c r="S39" s="1035">
        <v>0</v>
      </c>
      <c r="T39" s="1010"/>
      <c r="U39" s="1011"/>
      <c r="V39" s="1011"/>
      <c r="W39" s="1011"/>
      <c r="X39" s="1011"/>
      <c r="Y39" s="1011"/>
    </row>
    <row r="40" spans="2:25" ht="15">
      <c r="B40" s="983" t="s">
        <v>1258</v>
      </c>
      <c r="C40" s="1951">
        <v>30</v>
      </c>
      <c r="D40" s="981"/>
      <c r="E40" s="1037">
        <v>0</v>
      </c>
      <c r="F40" s="1036"/>
      <c r="G40" s="1037">
        <v>0</v>
      </c>
      <c r="H40" s="1036"/>
      <c r="I40" s="1037">
        <v>0</v>
      </c>
      <c r="J40" s="1036"/>
      <c r="K40" s="1037">
        <v>0</v>
      </c>
      <c r="L40" s="1036"/>
      <c r="M40" s="1037">
        <v>0</v>
      </c>
      <c r="N40" s="1036"/>
      <c r="O40" s="1037">
        <v>0</v>
      </c>
      <c r="P40" s="1036"/>
      <c r="Q40" s="1037">
        <v>0</v>
      </c>
      <c r="R40" s="980">
        <v>36</v>
      </c>
      <c r="S40" s="1037">
        <v>0</v>
      </c>
      <c r="T40" s="1010"/>
      <c r="U40" s="1011"/>
      <c r="V40" s="1011"/>
      <c r="W40" s="1011"/>
      <c r="X40" s="1011"/>
      <c r="Y40" s="1011"/>
    </row>
    <row r="41" spans="2:25" ht="15">
      <c r="B41" s="983" t="s">
        <v>1259</v>
      </c>
      <c r="C41" s="1951">
        <v>250</v>
      </c>
      <c r="D41" s="981"/>
      <c r="E41" s="1037">
        <v>0</v>
      </c>
      <c r="F41" s="1036"/>
      <c r="G41" s="1037">
        <v>0</v>
      </c>
      <c r="H41" s="1036"/>
      <c r="I41" s="1037">
        <v>1</v>
      </c>
      <c r="J41" s="1036"/>
      <c r="K41" s="1037">
        <v>1</v>
      </c>
      <c r="L41" s="1036"/>
      <c r="M41" s="1037">
        <v>0</v>
      </c>
      <c r="N41" s="1036"/>
      <c r="O41" s="1037">
        <v>0</v>
      </c>
      <c r="P41" s="1036"/>
      <c r="Q41" s="1037">
        <v>0</v>
      </c>
      <c r="R41" s="980">
        <v>37</v>
      </c>
      <c r="S41" s="1037">
        <v>0</v>
      </c>
      <c r="T41" s="1010"/>
      <c r="U41" s="1011"/>
      <c r="V41" s="1011"/>
      <c r="W41" s="1011"/>
      <c r="X41" s="1011"/>
      <c r="Y41" s="1011"/>
    </row>
    <row r="42" spans="2:25" ht="15.75" thickBot="1">
      <c r="B42" s="1038" t="s">
        <v>1260</v>
      </c>
      <c r="C42" s="1952">
        <v>350</v>
      </c>
      <c r="D42" s="981"/>
      <c r="E42" s="1040">
        <v>0</v>
      </c>
      <c r="F42" s="1036"/>
      <c r="G42" s="1040">
        <v>0</v>
      </c>
      <c r="H42" s="1036"/>
      <c r="I42" s="1040">
        <v>0</v>
      </c>
      <c r="J42" s="1036"/>
      <c r="K42" s="1040">
        <v>0</v>
      </c>
      <c r="L42" s="1036"/>
      <c r="M42" s="1040">
        <v>0</v>
      </c>
      <c r="N42" s="1036"/>
      <c r="O42" s="1040">
        <v>0</v>
      </c>
      <c r="P42" s="1036"/>
      <c r="Q42" s="1040">
        <v>0</v>
      </c>
      <c r="R42" s="980">
        <v>38</v>
      </c>
      <c r="S42" s="1040">
        <v>0.5</v>
      </c>
      <c r="T42" s="1010"/>
      <c r="U42" s="1011"/>
      <c r="V42" s="1011"/>
      <c r="W42" s="1011"/>
      <c r="X42" s="1011"/>
      <c r="Y42" s="1011"/>
    </row>
    <row r="43" spans="2:25" ht="15.75" thickBot="1">
      <c r="B43" s="1029" t="s">
        <v>1261</v>
      </c>
      <c r="C43" s="1953"/>
      <c r="D43" s="1030"/>
      <c r="E43" s="1031">
        <f t="array" ref="E43">SUM($C$39:$C$42*E39:E42)</f>
        <v>150</v>
      </c>
      <c r="F43" s="1041"/>
      <c r="G43" s="1031">
        <f t="array" ref="G43">SUM($C$39:$C$42*G39:G42)</f>
        <v>150</v>
      </c>
      <c r="H43" s="1041"/>
      <c r="I43" s="1031">
        <f t="array" ref="I43">SUM($C$39:$C$42*I39:I42)</f>
        <v>550</v>
      </c>
      <c r="J43" s="1041"/>
      <c r="K43" s="1031">
        <f t="array" ref="K43">SUM($C$39:$C$42*K39:K42)</f>
        <v>550</v>
      </c>
      <c r="L43" s="1041"/>
      <c r="M43" s="1031">
        <f t="array" ref="M43">SUM($C$39:$C$42*M39:M42)</f>
        <v>0</v>
      </c>
      <c r="N43" s="1041"/>
      <c r="O43" s="1031">
        <f t="array" ref="O43">SUM($C$39:$C$42*O39:O42)</f>
        <v>0</v>
      </c>
      <c r="P43" s="1041"/>
      <c r="Q43" s="1031">
        <f t="array" ref="Q43">SUM($C$39:$C$42*Q39:Q42)</f>
        <v>75</v>
      </c>
      <c r="R43" s="1033">
        <v>39</v>
      </c>
      <c r="S43" s="1031">
        <f t="array" ref="S43">SUM($C$39:$C$42*S39:S42)</f>
        <v>175</v>
      </c>
      <c r="T43" s="1034"/>
      <c r="U43" s="1011"/>
      <c r="V43" s="1011"/>
      <c r="W43" s="1011"/>
      <c r="X43" s="1011"/>
      <c r="Y43" s="1011"/>
    </row>
    <row r="44" spans="2:25" ht="15">
      <c r="B44" s="1038" t="s">
        <v>1262</v>
      </c>
      <c r="C44" s="1951">
        <v>75</v>
      </c>
      <c r="D44" s="981"/>
      <c r="E44" s="1035">
        <v>1</v>
      </c>
      <c r="F44" s="1036"/>
      <c r="G44" s="1035">
        <v>1</v>
      </c>
      <c r="H44" s="1036"/>
      <c r="I44" s="1035">
        <v>1</v>
      </c>
      <c r="J44" s="1036"/>
      <c r="K44" s="1035">
        <v>1</v>
      </c>
      <c r="L44" s="1036"/>
      <c r="M44" s="1035">
        <v>0.5</v>
      </c>
      <c r="N44" s="1036"/>
      <c r="O44" s="1035">
        <v>0.5</v>
      </c>
      <c r="P44" s="1036"/>
      <c r="Q44" s="1035">
        <v>0.5</v>
      </c>
      <c r="R44" s="980">
        <v>40</v>
      </c>
      <c r="S44" s="1035">
        <v>0</v>
      </c>
      <c r="T44" s="1010"/>
      <c r="U44" s="1011"/>
      <c r="V44" s="1011"/>
      <c r="W44" s="1011"/>
      <c r="X44" s="1011"/>
      <c r="Y44" s="1011"/>
    </row>
    <row r="45" spans="2:25" ht="15">
      <c r="B45" s="1038" t="s">
        <v>1263</v>
      </c>
      <c r="C45" s="1951">
        <v>75</v>
      </c>
      <c r="D45" s="981"/>
      <c r="E45" s="1037">
        <v>0</v>
      </c>
      <c r="F45" s="1036"/>
      <c r="G45" s="1037">
        <v>0</v>
      </c>
      <c r="H45" s="1036"/>
      <c r="I45" s="1037">
        <v>0</v>
      </c>
      <c r="J45" s="1036"/>
      <c r="K45" s="1037">
        <v>0</v>
      </c>
      <c r="L45" s="1036"/>
      <c r="M45" s="1037">
        <v>0</v>
      </c>
      <c r="N45" s="1036"/>
      <c r="O45" s="1037">
        <v>0</v>
      </c>
      <c r="P45" s="1036"/>
      <c r="Q45" s="1037">
        <v>0</v>
      </c>
      <c r="R45" s="980">
        <v>41</v>
      </c>
      <c r="S45" s="1037">
        <v>0</v>
      </c>
      <c r="T45" s="1010"/>
      <c r="U45" s="1011"/>
      <c r="V45" s="1011"/>
      <c r="W45" s="1011"/>
      <c r="X45" s="1011"/>
      <c r="Y45" s="1011"/>
    </row>
    <row r="46" spans="2:25" ht="15">
      <c r="B46" s="1038" t="s">
        <v>1264</v>
      </c>
      <c r="C46" s="1951">
        <v>400</v>
      </c>
      <c r="D46" s="981"/>
      <c r="E46" s="1037">
        <v>1</v>
      </c>
      <c r="F46" s="1036"/>
      <c r="G46" s="1037">
        <v>1</v>
      </c>
      <c r="H46" s="1036"/>
      <c r="I46" s="1037">
        <v>1</v>
      </c>
      <c r="J46" s="1036"/>
      <c r="K46" s="1042">
        <v>1</v>
      </c>
      <c r="L46" s="1036"/>
      <c r="M46" s="1037">
        <v>0</v>
      </c>
      <c r="N46" s="1036"/>
      <c r="O46" s="1037">
        <v>0</v>
      </c>
      <c r="P46" s="1036"/>
      <c r="Q46" s="1037">
        <v>0</v>
      </c>
      <c r="R46" s="980">
        <v>42</v>
      </c>
      <c r="S46" s="1037">
        <v>1</v>
      </c>
      <c r="T46" s="1010"/>
      <c r="U46" s="1011"/>
      <c r="V46" s="1011"/>
      <c r="W46" s="1011"/>
      <c r="X46" s="1011"/>
      <c r="Y46" s="1011"/>
    </row>
    <row r="47" spans="2:25" ht="15">
      <c r="B47" s="1038" t="s">
        <v>1265</v>
      </c>
      <c r="C47" s="1951">
        <v>250</v>
      </c>
      <c r="D47" s="981"/>
      <c r="E47" s="1037">
        <v>1</v>
      </c>
      <c r="F47" s="1036"/>
      <c r="G47" s="1037">
        <v>1</v>
      </c>
      <c r="H47" s="1036"/>
      <c r="I47" s="1037">
        <v>1</v>
      </c>
      <c r="J47" s="1036"/>
      <c r="K47" s="1037">
        <v>1</v>
      </c>
      <c r="L47" s="1036"/>
      <c r="M47" s="1037">
        <v>0</v>
      </c>
      <c r="N47" s="1036"/>
      <c r="O47" s="1037">
        <v>0</v>
      </c>
      <c r="P47" s="1036"/>
      <c r="Q47" s="1037">
        <v>0</v>
      </c>
      <c r="R47" s="980">
        <v>43</v>
      </c>
      <c r="S47" s="1037">
        <v>1</v>
      </c>
      <c r="T47" s="1010"/>
      <c r="U47" s="1011"/>
      <c r="V47" s="1011"/>
      <c r="W47" s="1011"/>
      <c r="X47" s="1011"/>
      <c r="Y47" s="1011"/>
    </row>
    <row r="48" spans="2:25" ht="15.75" thickBot="1">
      <c r="B48" s="1038" t="s">
        <v>1266</v>
      </c>
      <c r="C48" s="1952">
        <v>150</v>
      </c>
      <c r="D48" s="981"/>
      <c r="E48" s="1040">
        <v>0</v>
      </c>
      <c r="F48" s="1036"/>
      <c r="G48" s="1040">
        <v>0</v>
      </c>
      <c r="H48" s="1036"/>
      <c r="I48" s="1040">
        <v>0</v>
      </c>
      <c r="J48" s="1036"/>
      <c r="K48" s="1043">
        <v>0</v>
      </c>
      <c r="L48" s="1036"/>
      <c r="M48" s="1040">
        <v>0</v>
      </c>
      <c r="N48" s="1036"/>
      <c r="O48" s="1040">
        <v>0</v>
      </c>
      <c r="P48" s="1036"/>
      <c r="Q48" s="1040">
        <v>0</v>
      </c>
      <c r="R48" s="980">
        <v>44</v>
      </c>
      <c r="S48" s="1040">
        <v>0.5</v>
      </c>
      <c r="T48" s="1010"/>
      <c r="U48" s="1011"/>
      <c r="V48" s="1011"/>
      <c r="W48" s="1011"/>
      <c r="X48" s="1011"/>
      <c r="Y48" s="1011"/>
    </row>
    <row r="49" spans="2:25" ht="15.75" thickBot="1">
      <c r="B49" s="1029" t="s">
        <v>1267</v>
      </c>
      <c r="C49" s="1044"/>
      <c r="D49" s="1030"/>
      <c r="E49" s="1031">
        <f t="array" ref="E49">SUM($C$44:$C$48*E44:E48)</f>
        <v>725</v>
      </c>
      <c r="F49" s="1041"/>
      <c r="G49" s="1031">
        <f t="array" ref="G49">SUM($C$44:$C$48*G44:G48)</f>
        <v>725</v>
      </c>
      <c r="H49" s="1041"/>
      <c r="I49" s="1031">
        <f t="array" ref="I49">SUM($C$44:$C$48*I44:I48)</f>
        <v>725</v>
      </c>
      <c r="J49" s="1041"/>
      <c r="K49" s="1031">
        <f t="array" ref="K49">SUM($C$44:$C$48*K44:K48)</f>
        <v>725</v>
      </c>
      <c r="L49" s="1041"/>
      <c r="M49" s="1031">
        <f t="array" ref="M49">SUM($C$44:$C$48*M44:M48)</f>
        <v>37.5</v>
      </c>
      <c r="N49" s="1041"/>
      <c r="O49" s="1031">
        <f t="array" ref="O49">SUM($C$44:$C$48*O44:O48)</f>
        <v>37.5</v>
      </c>
      <c r="P49" s="1041"/>
      <c r="Q49" s="1031">
        <f t="array" ref="Q49">SUM($C$44:$C$48*Q44:Q48)</f>
        <v>37.5</v>
      </c>
      <c r="R49" s="1033">
        <v>43</v>
      </c>
      <c r="S49" s="1031">
        <f t="array" ref="S49">SUM($C$44:$C$48*S44:S48)</f>
        <v>725</v>
      </c>
      <c r="T49" s="1034"/>
      <c r="U49" s="1011"/>
      <c r="V49" s="1011"/>
      <c r="W49" s="1011"/>
      <c r="X49" s="1011"/>
      <c r="Y49" s="1011"/>
    </row>
    <row r="50" spans="2:25" ht="15.75" thickBot="1">
      <c r="B50" s="983" t="s">
        <v>1268</v>
      </c>
      <c r="C50" s="1045">
        <v>0.3</v>
      </c>
      <c r="D50" s="981"/>
      <c r="E50" s="1046">
        <v>1000</v>
      </c>
      <c r="F50" s="982"/>
      <c r="G50" s="1046">
        <v>1000</v>
      </c>
      <c r="H50" s="982"/>
      <c r="I50" s="1046">
        <v>500</v>
      </c>
      <c r="J50" s="982"/>
      <c r="K50" s="1046">
        <v>500</v>
      </c>
      <c r="L50" s="982"/>
      <c r="M50" s="1047">
        <v>450</v>
      </c>
      <c r="N50" s="982"/>
      <c r="O50" s="1047">
        <v>450</v>
      </c>
      <c r="P50" s="982"/>
      <c r="Q50" s="1047">
        <v>450</v>
      </c>
      <c r="R50" s="980">
        <v>45</v>
      </c>
      <c r="S50" s="1047">
        <v>0</v>
      </c>
      <c r="T50" s="1010"/>
      <c r="U50" s="1011"/>
      <c r="V50" s="1011"/>
      <c r="W50" s="1011"/>
      <c r="X50" s="1011"/>
      <c r="Y50" s="1011"/>
    </row>
    <row r="51" spans="2:25" ht="15.75" thickBot="1">
      <c r="B51" s="983" t="s">
        <v>1269</v>
      </c>
      <c r="C51" s="1039">
        <v>28</v>
      </c>
      <c r="D51" s="981"/>
      <c r="E51" s="1048">
        <v>0</v>
      </c>
      <c r="F51" s="982"/>
      <c r="G51" s="1048">
        <v>0</v>
      </c>
      <c r="H51" s="982"/>
      <c r="I51" s="1048">
        <v>0</v>
      </c>
      <c r="J51" s="982"/>
      <c r="K51" s="1048">
        <v>0</v>
      </c>
      <c r="L51" s="982"/>
      <c r="M51" s="1048">
        <v>0</v>
      </c>
      <c r="N51" s="982"/>
      <c r="O51" s="1048">
        <v>0</v>
      </c>
      <c r="P51" s="982"/>
      <c r="Q51" s="1048">
        <v>0</v>
      </c>
      <c r="R51" s="980">
        <v>46</v>
      </c>
      <c r="S51" s="1048">
        <v>0</v>
      </c>
      <c r="T51" s="1010"/>
      <c r="U51" s="1011"/>
      <c r="V51" s="1011"/>
      <c r="W51" s="1011"/>
      <c r="X51" s="1011"/>
      <c r="Y51" s="1011"/>
    </row>
    <row r="52" spans="2:25" ht="15.75" thickBot="1">
      <c r="B52" s="883"/>
      <c r="C52" s="979" t="s">
        <v>1270</v>
      </c>
      <c r="D52" s="981"/>
      <c r="E52" s="1049">
        <v>8</v>
      </c>
      <c r="F52" s="982"/>
      <c r="G52" s="1049">
        <v>8</v>
      </c>
      <c r="H52" s="982"/>
      <c r="I52" s="1049">
        <v>4</v>
      </c>
      <c r="J52" s="982"/>
      <c r="K52" s="1049">
        <v>4</v>
      </c>
      <c r="L52" s="982"/>
      <c r="M52" s="1049">
        <v>2</v>
      </c>
      <c r="N52" s="982"/>
      <c r="O52" s="1049">
        <v>2</v>
      </c>
      <c r="P52" s="982"/>
      <c r="Q52" s="1049">
        <v>4</v>
      </c>
      <c r="R52" s="980">
        <v>47</v>
      </c>
      <c r="S52" s="1049">
        <v>0</v>
      </c>
      <c r="T52" s="1010"/>
      <c r="U52" s="1011"/>
      <c r="V52" s="1011"/>
      <c r="W52" s="1011"/>
      <c r="X52" s="1011"/>
      <c r="Y52" s="1011"/>
    </row>
    <row r="53" spans="2:25" ht="15">
      <c r="B53" s="1029" t="s">
        <v>1271</v>
      </c>
      <c r="C53" s="1050"/>
      <c r="D53" s="1051"/>
      <c r="E53" s="1052">
        <f>(E50+E51*$C$51)*(1+$C$50)</f>
        <v>1300</v>
      </c>
      <c r="F53" s="1053"/>
      <c r="G53" s="1052">
        <f>(G50+G51*$C$51)*(1+$C$50)</f>
        <v>1300</v>
      </c>
      <c r="H53" s="1053"/>
      <c r="I53" s="1052">
        <f>(I50+I51*$C$51)*(1+$C$50)</f>
        <v>650</v>
      </c>
      <c r="J53" s="1053"/>
      <c r="K53" s="1052">
        <f>(K50+K51*$C$51)*(1+$C$50)</f>
        <v>650</v>
      </c>
      <c r="L53" s="1053"/>
      <c r="M53" s="1052">
        <f>(M50+M51*$C$51)*(1+$C$50)</f>
        <v>585</v>
      </c>
      <c r="N53" s="1053"/>
      <c r="O53" s="1052">
        <f>(O50+O51*$C$51)*(1+$C$50)</f>
        <v>585</v>
      </c>
      <c r="P53" s="1053"/>
      <c r="Q53" s="1052">
        <f>(Q50+Q51*$C$51)*(1+$C$50)</f>
        <v>585</v>
      </c>
      <c r="R53" s="1054">
        <v>47</v>
      </c>
      <c r="S53" s="1052">
        <f>(S50+S51*$C$51)*(1+$C$50)</f>
        <v>0</v>
      </c>
      <c r="T53" s="1034"/>
      <c r="U53" s="1011"/>
      <c r="V53" s="1011"/>
      <c r="W53" s="1011"/>
      <c r="X53" s="1011"/>
      <c r="Y53" s="1011"/>
    </row>
    <row r="54" spans="2:25" ht="19.5" thickBot="1">
      <c r="B54" s="1055"/>
      <c r="C54" s="1056"/>
      <c r="D54" s="1055" t="s">
        <v>1272</v>
      </c>
      <c r="E54" s="1057">
        <f>E53+E49+E43+E38</f>
        <v>3175.5876000000003</v>
      </c>
      <c r="F54" s="1058"/>
      <c r="G54" s="1057">
        <f>G53+G49+G43+G38</f>
        <v>3156.1476000000002</v>
      </c>
      <c r="H54" s="1058"/>
      <c r="I54" s="1057">
        <f>I53+I49+I43+I38</f>
        <v>2677.7384000000002</v>
      </c>
      <c r="J54" s="1058"/>
      <c r="K54" s="1057">
        <f>K53+K49+K43+K38</f>
        <v>2677.7384000000002</v>
      </c>
      <c r="L54" s="1058"/>
      <c r="M54" s="1057">
        <f>M53+M49+M43+M38</f>
        <v>3179.67</v>
      </c>
      <c r="N54" s="1058"/>
      <c r="O54" s="1057">
        <f>O53+O49+O43+O38</f>
        <v>3179.67</v>
      </c>
      <c r="P54" s="1058"/>
      <c r="Q54" s="1057">
        <f>Q53+Q49+Q43+Q38</f>
        <v>800.91</v>
      </c>
      <c r="R54" s="1059">
        <v>48</v>
      </c>
      <c r="S54" s="1057">
        <f>S53+S49+S43+S38</f>
        <v>2501.1648</v>
      </c>
      <c r="T54" s="1010"/>
      <c r="U54" s="1011"/>
      <c r="V54" s="1011"/>
      <c r="W54" s="1011"/>
      <c r="X54" s="1011"/>
      <c r="Y54" s="1011"/>
    </row>
    <row r="55" spans="2:25" ht="15">
      <c r="B55" s="883"/>
      <c r="E55" s="555"/>
      <c r="F55" s="555"/>
      <c r="G55" s="555"/>
      <c r="H55" s="555"/>
      <c r="I55" s="555"/>
      <c r="J55" s="555"/>
      <c r="K55" s="555"/>
      <c r="L55" s="555"/>
      <c r="M55" s="555"/>
      <c r="N55" s="555"/>
      <c r="O55" s="555"/>
      <c r="P55" s="555"/>
      <c r="Q55" s="555"/>
      <c r="R55" s="1060"/>
      <c r="S55" s="555"/>
      <c r="T55" s="1010"/>
      <c r="U55" s="1011"/>
      <c r="V55" s="1011"/>
      <c r="W55" s="1011"/>
      <c r="X55" s="1011"/>
      <c r="Y55" s="1011"/>
    </row>
    <row r="56" spans="2:25" ht="15">
      <c r="B56" s="883"/>
      <c r="E56" s="555"/>
      <c r="F56" s="555"/>
      <c r="G56" s="555"/>
      <c r="H56" s="555"/>
      <c r="I56" s="555"/>
      <c r="J56" s="555"/>
      <c r="K56" s="555"/>
      <c r="L56" s="555"/>
      <c r="M56" s="555"/>
      <c r="N56" s="555"/>
      <c r="O56" s="555"/>
      <c r="P56" s="555"/>
      <c r="Q56" s="555"/>
      <c r="R56" s="555"/>
      <c r="S56" s="555"/>
      <c r="T56" s="1010"/>
      <c r="U56" s="1011"/>
      <c r="V56" s="1011"/>
      <c r="W56" s="1011"/>
      <c r="X56" s="1011"/>
      <c r="Y56" s="1011"/>
    </row>
    <row r="57" spans="2:25" ht="15">
      <c r="B57" s="883"/>
      <c r="E57" s="555"/>
      <c r="F57" s="555"/>
      <c r="G57" s="555"/>
      <c r="H57" s="555"/>
      <c r="I57" s="555"/>
      <c r="J57" s="555"/>
      <c r="K57" s="555"/>
      <c r="L57" s="555"/>
      <c r="M57" s="555"/>
      <c r="N57" s="555"/>
      <c r="O57" s="555"/>
      <c r="P57" s="555"/>
      <c r="Q57" s="555"/>
      <c r="R57" s="555"/>
      <c r="S57" s="555"/>
      <c r="T57" s="1010"/>
      <c r="U57" s="1011"/>
      <c r="V57" s="1011"/>
      <c r="W57" s="1011"/>
      <c r="X57" s="1011"/>
      <c r="Y57" s="1011"/>
    </row>
    <row r="58" spans="2:25" ht="15">
      <c r="B58" s="883"/>
      <c r="E58" s="555"/>
      <c r="F58" s="555"/>
      <c r="G58" s="555"/>
      <c r="H58" s="555"/>
      <c r="I58" s="555"/>
      <c r="J58" s="555"/>
      <c r="K58" s="555"/>
      <c r="L58" s="555"/>
      <c r="M58" s="555"/>
      <c r="N58" s="555"/>
      <c r="O58" s="555"/>
      <c r="P58" s="555"/>
      <c r="Q58" s="555"/>
      <c r="R58" s="555"/>
      <c r="S58" s="555"/>
      <c r="T58" s="1010"/>
      <c r="U58" s="1011"/>
      <c r="V58" s="1011"/>
      <c r="W58" s="1011"/>
      <c r="X58" s="1011"/>
      <c r="Y58" s="1011"/>
    </row>
    <row r="59" spans="2:25" ht="15">
      <c r="B59" s="883"/>
      <c r="E59" s="555"/>
      <c r="F59" s="555"/>
      <c r="G59" s="555"/>
      <c r="H59" s="555"/>
      <c r="I59" s="555"/>
      <c r="J59" s="555"/>
      <c r="K59" s="555"/>
      <c r="L59" s="555"/>
      <c r="M59" s="555"/>
      <c r="N59" s="555"/>
      <c r="O59" s="555"/>
      <c r="P59" s="555"/>
      <c r="Q59" s="555"/>
      <c r="R59" s="555"/>
      <c r="S59" s="555"/>
      <c r="T59" s="1010"/>
      <c r="U59" s="1011"/>
      <c r="V59" s="1011"/>
      <c r="W59" s="1011"/>
      <c r="X59" s="1011"/>
      <c r="Y59" s="1011"/>
    </row>
    <row r="60" spans="2:25" ht="15">
      <c r="B60" s="883"/>
      <c r="E60" s="555"/>
      <c r="F60" s="555"/>
      <c r="G60" s="555"/>
      <c r="H60" s="555"/>
      <c r="I60" s="555"/>
      <c r="J60" s="555"/>
      <c r="K60" s="555"/>
      <c r="L60" s="555"/>
      <c r="M60" s="555"/>
      <c r="N60" s="555"/>
      <c r="O60" s="555"/>
      <c r="P60" s="555"/>
      <c r="Q60" s="555"/>
      <c r="R60" s="555"/>
      <c r="S60" s="555"/>
      <c r="T60" s="1010"/>
      <c r="U60" s="1011"/>
      <c r="V60" s="1011"/>
      <c r="W60" s="1011"/>
      <c r="X60" s="1011"/>
      <c r="Y60" s="1011"/>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C5E78-60FA-4EC3-88C2-C9537BBBE051}">
  <dimension ref="A2:AQ57"/>
  <sheetViews>
    <sheetView zoomScaleNormal="100" workbookViewId="0"/>
  </sheetViews>
  <sheetFormatPr defaultRowHeight="12.75"/>
  <cols>
    <col min="1" max="1" width="4.7109375" customWidth="1"/>
    <col min="2" max="2" width="22.28515625" customWidth="1"/>
    <col min="4" max="4" width="14.85546875" customWidth="1"/>
    <col min="6" max="6" width="15" customWidth="1"/>
    <col min="9" max="9" width="14.42578125" customWidth="1"/>
    <col min="11" max="11" width="13.85546875" customWidth="1"/>
    <col min="14" max="14" width="12.42578125" customWidth="1"/>
    <col min="15" max="15" width="12.85546875" customWidth="1"/>
    <col min="16" max="16" width="13.7109375" customWidth="1"/>
    <col min="19" max="19" width="13.140625" customWidth="1"/>
    <col min="20" max="20" width="16.7109375" customWidth="1"/>
    <col min="21" max="21" width="15" customWidth="1"/>
    <col min="25" max="25" width="14.140625" customWidth="1"/>
    <col min="26" max="26" width="16.42578125" customWidth="1"/>
    <col min="27" max="27" width="11.42578125" customWidth="1"/>
    <col min="41" max="41" width="12.85546875" customWidth="1"/>
    <col min="42" max="42" width="11.42578125" customWidth="1"/>
  </cols>
  <sheetData>
    <row r="2" spans="2:43" ht="15">
      <c r="B2" s="983" t="s">
        <v>1339</v>
      </c>
      <c r="C2" s="1004" t="s">
        <v>1340</v>
      </c>
      <c r="D2" s="1101"/>
      <c r="E2" s="1101"/>
      <c r="F2" s="1101"/>
      <c r="G2" s="1101"/>
    </row>
    <row r="3" spans="2:43" ht="15">
      <c r="B3" s="983"/>
      <c r="C3" s="1987" t="s">
        <v>1666</v>
      </c>
      <c r="D3" s="1988"/>
      <c r="E3" s="1988"/>
      <c r="F3" s="1988"/>
      <c r="G3" s="1989"/>
      <c r="H3" s="1987" t="s">
        <v>1666</v>
      </c>
      <c r="I3" s="1988"/>
      <c r="J3" s="1988"/>
      <c r="K3" s="1988"/>
      <c r="L3" s="1989"/>
      <c r="M3" s="1987" t="s">
        <v>1666</v>
      </c>
      <c r="N3" s="1988"/>
      <c r="O3" s="1988"/>
      <c r="P3" s="1988"/>
      <c r="Q3" s="1989"/>
      <c r="R3" s="1987" t="s">
        <v>1666</v>
      </c>
      <c r="S3" s="1988"/>
      <c r="T3" s="1988"/>
      <c r="U3" s="1988"/>
      <c r="V3" s="1989"/>
      <c r="W3" s="1987" t="s">
        <v>1667</v>
      </c>
      <c r="X3" s="1988"/>
      <c r="Y3" s="1988"/>
      <c r="Z3" s="1988"/>
      <c r="AA3" s="1989"/>
      <c r="AB3" s="1987" t="s">
        <v>1667</v>
      </c>
      <c r="AC3" s="1988"/>
      <c r="AD3" s="1988"/>
      <c r="AE3" s="1988"/>
      <c r="AF3" s="1989"/>
      <c r="AG3" s="1987" t="s">
        <v>1667</v>
      </c>
      <c r="AH3" s="1988"/>
      <c r="AI3" s="1988"/>
      <c r="AJ3" s="1988"/>
      <c r="AK3" s="1989"/>
      <c r="AM3" s="1987" t="s">
        <v>1667</v>
      </c>
      <c r="AN3" s="1988"/>
      <c r="AO3" s="1988"/>
      <c r="AP3" s="1988"/>
      <c r="AQ3" s="1989"/>
    </row>
    <row r="4" spans="2:43" ht="15">
      <c r="B4" s="883"/>
      <c r="C4" s="1987" t="s">
        <v>2304</v>
      </c>
      <c r="D4" s="1988"/>
      <c r="E4" s="1988"/>
      <c r="F4" s="1988"/>
      <c r="G4" s="1989"/>
      <c r="H4" s="1987" t="s">
        <v>2305</v>
      </c>
      <c r="I4" s="1988"/>
      <c r="J4" s="1988"/>
      <c r="K4" s="1988"/>
      <c r="L4" s="1989"/>
      <c r="M4" s="1987" t="s">
        <v>2306</v>
      </c>
      <c r="N4" s="1988"/>
      <c r="O4" s="1988"/>
      <c r="P4" s="1988"/>
      <c r="Q4" s="1989"/>
      <c r="R4" s="1987" t="s">
        <v>2307</v>
      </c>
      <c r="S4" s="1988"/>
      <c r="T4" s="1988"/>
      <c r="U4" s="1988"/>
      <c r="V4" s="1989"/>
      <c r="W4" s="1987" t="s">
        <v>2303</v>
      </c>
      <c r="X4" s="1988"/>
      <c r="Y4" s="1988"/>
      <c r="Z4" s="1988"/>
      <c r="AA4" s="1989"/>
      <c r="AB4" s="1987" t="s">
        <v>2302</v>
      </c>
      <c r="AC4" s="1988"/>
      <c r="AD4" s="1988"/>
      <c r="AE4" s="1988"/>
      <c r="AF4" s="1989"/>
      <c r="AG4" s="1987" t="s">
        <v>2301</v>
      </c>
      <c r="AH4" s="1988"/>
      <c r="AI4" s="1988"/>
      <c r="AJ4" s="1988"/>
      <c r="AK4" s="1989"/>
      <c r="AM4" s="1987" t="s">
        <v>2300</v>
      </c>
      <c r="AN4" s="1988"/>
      <c r="AO4" s="1988"/>
      <c r="AP4" s="1988"/>
      <c r="AQ4" s="1989"/>
    </row>
    <row r="5" spans="2:43" ht="15">
      <c r="B5" s="883" t="s">
        <v>1273</v>
      </c>
      <c r="C5" s="1061" t="s">
        <v>1274</v>
      </c>
      <c r="D5" s="1062" t="s">
        <v>528</v>
      </c>
      <c r="E5" s="1062" t="s">
        <v>1275</v>
      </c>
      <c r="F5" s="1062" t="s">
        <v>1276</v>
      </c>
      <c r="G5" s="1063" t="s">
        <v>1277</v>
      </c>
      <c r="H5" s="1061" t="s">
        <v>1274</v>
      </c>
      <c r="I5" s="1062" t="s">
        <v>528</v>
      </c>
      <c r="J5" s="1062" t="s">
        <v>1275</v>
      </c>
      <c r="K5" s="1062" t="s">
        <v>1276</v>
      </c>
      <c r="L5" s="1063" t="s">
        <v>1277</v>
      </c>
      <c r="M5" s="1061" t="s">
        <v>1274</v>
      </c>
      <c r="N5" s="1062" t="s">
        <v>528</v>
      </c>
      <c r="O5" s="1062" t="s">
        <v>1275</v>
      </c>
      <c r="P5" s="1062" t="s">
        <v>1276</v>
      </c>
      <c r="Q5" s="1063" t="s">
        <v>1277</v>
      </c>
      <c r="R5" s="1061" t="s">
        <v>1274</v>
      </c>
      <c r="S5" s="1062" t="s">
        <v>528</v>
      </c>
      <c r="T5" s="1062" t="s">
        <v>1275</v>
      </c>
      <c r="U5" s="1062" t="s">
        <v>1276</v>
      </c>
      <c r="V5" s="1063" t="s">
        <v>1277</v>
      </c>
      <c r="W5" s="1061" t="s">
        <v>1274</v>
      </c>
      <c r="X5" s="1062" t="s">
        <v>528</v>
      </c>
      <c r="Y5" s="1062" t="s">
        <v>1275</v>
      </c>
      <c r="Z5" s="1062" t="s">
        <v>1276</v>
      </c>
      <c r="AA5" s="1063" t="s">
        <v>1277</v>
      </c>
      <c r="AB5" s="1061" t="s">
        <v>1274</v>
      </c>
      <c r="AC5" s="1062" t="s">
        <v>528</v>
      </c>
      <c r="AD5" s="1062" t="s">
        <v>1275</v>
      </c>
      <c r="AE5" s="1062" t="s">
        <v>1276</v>
      </c>
      <c r="AF5" s="1063" t="s">
        <v>1277</v>
      </c>
      <c r="AG5" s="1061" t="s">
        <v>1274</v>
      </c>
      <c r="AH5" s="1062" t="s">
        <v>528</v>
      </c>
      <c r="AI5" s="1062" t="s">
        <v>1275</v>
      </c>
      <c r="AJ5" s="1062" t="s">
        <v>1276</v>
      </c>
      <c r="AK5" s="1063" t="s">
        <v>1277</v>
      </c>
      <c r="AM5" s="1061" t="s">
        <v>1274</v>
      </c>
      <c r="AN5" s="1062" t="s">
        <v>528</v>
      </c>
      <c r="AO5" s="1062"/>
      <c r="AP5" s="1062" t="s">
        <v>1276</v>
      </c>
      <c r="AQ5" s="1063" t="s">
        <v>1277</v>
      </c>
    </row>
    <row r="6" spans="2:43" ht="15">
      <c r="B6" s="883" t="s">
        <v>1278</v>
      </c>
      <c r="C6" s="1064">
        <v>5</v>
      </c>
      <c r="D6" s="1065">
        <v>1</v>
      </c>
      <c r="E6" s="1065">
        <v>20</v>
      </c>
      <c r="F6" s="1065">
        <v>5</v>
      </c>
      <c r="G6" s="1066">
        <v>0</v>
      </c>
      <c r="H6" s="1067">
        <v>10</v>
      </c>
      <c r="I6" s="1068">
        <v>10</v>
      </c>
      <c r="J6" s="1068" t="s">
        <v>1279</v>
      </c>
      <c r="K6" s="1068" t="s">
        <v>1279</v>
      </c>
      <c r="L6" s="1069">
        <v>1</v>
      </c>
      <c r="M6" s="1067">
        <v>10</v>
      </c>
      <c r="N6" s="1068">
        <v>10</v>
      </c>
      <c r="O6" s="1068" t="s">
        <v>1280</v>
      </c>
      <c r="P6" s="1068" t="s">
        <v>1280</v>
      </c>
      <c r="Q6" s="1069">
        <v>2</v>
      </c>
      <c r="R6" s="1067">
        <v>12</v>
      </c>
      <c r="S6" s="1068">
        <v>12</v>
      </c>
      <c r="T6" s="1068" t="s">
        <v>1280</v>
      </c>
      <c r="U6" s="1068" t="s">
        <v>1280</v>
      </c>
      <c r="V6" s="1069">
        <v>3</v>
      </c>
      <c r="W6" s="1067">
        <v>20</v>
      </c>
      <c r="X6" s="1068">
        <v>20</v>
      </c>
      <c r="Y6" s="1068" t="s">
        <v>1280</v>
      </c>
      <c r="Z6" s="1068" t="s">
        <v>1280</v>
      </c>
      <c r="AA6" s="1069">
        <v>5</v>
      </c>
      <c r="AB6" s="1067">
        <v>20</v>
      </c>
      <c r="AC6" s="1068">
        <v>20</v>
      </c>
      <c r="AD6" s="1068" t="s">
        <v>1280</v>
      </c>
      <c r="AE6" s="1068" t="s">
        <v>1280</v>
      </c>
      <c r="AF6" s="1069">
        <v>5</v>
      </c>
      <c r="AG6" s="1067">
        <v>20</v>
      </c>
      <c r="AH6" s="1068">
        <v>20</v>
      </c>
      <c r="AI6" s="1068" t="s">
        <v>1280</v>
      </c>
      <c r="AJ6" s="1068" t="s">
        <v>1280</v>
      </c>
      <c r="AK6" s="1069">
        <v>5</v>
      </c>
      <c r="AM6" s="1067">
        <v>12</v>
      </c>
      <c r="AN6" s="1068">
        <v>12</v>
      </c>
      <c r="AO6" s="1068" t="s">
        <v>1280</v>
      </c>
      <c r="AP6" s="1068" t="s">
        <v>1280</v>
      </c>
      <c r="AQ6" s="1069">
        <v>5</v>
      </c>
    </row>
    <row r="7" spans="2:43" ht="15">
      <c r="B7" s="883" t="s">
        <v>1281</v>
      </c>
      <c r="C7" s="1990" t="s">
        <v>1667</v>
      </c>
      <c r="D7" s="1990"/>
      <c r="E7" s="1990"/>
      <c r="F7" s="1990"/>
      <c r="G7" s="1990"/>
      <c r="H7" s="1990" t="s">
        <v>1667</v>
      </c>
      <c r="I7" s="1990"/>
      <c r="J7" s="1990"/>
      <c r="K7" s="1990"/>
      <c r="L7" s="1990"/>
      <c r="M7" s="1990" t="s">
        <v>1667</v>
      </c>
      <c r="N7" s="1990"/>
      <c r="O7" s="1990"/>
      <c r="P7" s="1990"/>
      <c r="Q7" s="1990"/>
      <c r="R7" s="1990" t="s">
        <v>1667</v>
      </c>
      <c r="S7" s="1990"/>
      <c r="T7" s="1990"/>
      <c r="U7" s="1990"/>
      <c r="V7" s="1990"/>
      <c r="W7" s="1990" t="s">
        <v>1667</v>
      </c>
      <c r="X7" s="1990"/>
      <c r="Y7" s="1990"/>
      <c r="Z7" s="1990"/>
      <c r="AA7" s="1990"/>
      <c r="AB7" s="1990" t="s">
        <v>1667</v>
      </c>
      <c r="AC7" s="1990"/>
      <c r="AD7" s="1990"/>
      <c r="AE7" s="1990"/>
      <c r="AF7" s="1990"/>
      <c r="AG7" s="1990" t="s">
        <v>1667</v>
      </c>
      <c r="AH7" s="1990"/>
      <c r="AI7" s="1990"/>
      <c r="AJ7" s="1990"/>
      <c r="AK7" s="1990"/>
      <c r="AM7" s="1990" t="s">
        <v>1667</v>
      </c>
      <c r="AN7" s="1990"/>
      <c r="AO7" s="1990"/>
      <c r="AP7" s="1990"/>
      <c r="AQ7" s="1990"/>
    </row>
    <row r="8" spans="2:43" ht="15">
      <c r="B8" s="1070" t="s">
        <v>1282</v>
      </c>
      <c r="C8" s="1071" t="s">
        <v>1283</v>
      </c>
      <c r="D8" s="1071" t="s">
        <v>1284</v>
      </c>
      <c r="E8" s="1071" t="s">
        <v>1285</v>
      </c>
      <c r="F8" s="1071"/>
      <c r="G8" s="1071"/>
      <c r="H8" s="1071" t="s">
        <v>1286</v>
      </c>
      <c r="I8" s="1072" t="s">
        <v>1284</v>
      </c>
      <c r="J8" s="1072" t="s">
        <v>1285</v>
      </c>
      <c r="K8" s="1071"/>
      <c r="L8" s="1071"/>
      <c r="M8" s="1071" t="s">
        <v>1287</v>
      </c>
      <c r="N8" s="1072" t="s">
        <v>1288</v>
      </c>
      <c r="O8" s="1072" t="s">
        <v>1285</v>
      </c>
      <c r="P8" s="1072"/>
      <c r="Q8" s="1072"/>
      <c r="R8" s="1071" t="s">
        <v>1287</v>
      </c>
      <c r="S8" s="1072" t="s">
        <v>1288</v>
      </c>
      <c r="T8" s="1071" t="s">
        <v>1285</v>
      </c>
      <c r="U8" s="1071"/>
      <c r="V8" s="1071"/>
      <c r="W8" s="1071" t="s">
        <v>1287</v>
      </c>
      <c r="X8" s="1072" t="s">
        <v>1288</v>
      </c>
      <c r="Y8" s="1071" t="s">
        <v>1285</v>
      </c>
      <c r="Z8" s="1071"/>
      <c r="AA8" s="1071"/>
      <c r="AB8" s="1071" t="s">
        <v>1287</v>
      </c>
      <c r="AC8" s="1072" t="s">
        <v>1288</v>
      </c>
      <c r="AD8" s="1071" t="s">
        <v>1285</v>
      </c>
      <c r="AE8" s="1071"/>
      <c r="AF8" s="1071"/>
      <c r="AG8" s="1071" t="s">
        <v>1287</v>
      </c>
      <c r="AH8" s="1072" t="s">
        <v>1288</v>
      </c>
      <c r="AI8" s="1071" t="s">
        <v>1285</v>
      </c>
      <c r="AJ8" s="1071"/>
      <c r="AK8" s="1071"/>
      <c r="AM8" s="1071" t="s">
        <v>1287</v>
      </c>
      <c r="AN8" s="1072" t="s">
        <v>1288</v>
      </c>
      <c r="AO8" s="1071" t="s">
        <v>1285</v>
      </c>
      <c r="AP8" s="1071"/>
      <c r="AQ8" s="1071"/>
    </row>
    <row r="9" spans="2:43" ht="15.75" thickBot="1">
      <c r="B9" s="1073" t="s">
        <v>1289</v>
      </c>
      <c r="C9" s="1074" t="s">
        <v>1290</v>
      </c>
      <c r="D9" s="1074" t="s">
        <v>1288</v>
      </c>
      <c r="E9" s="1074" t="s">
        <v>1285</v>
      </c>
      <c r="F9" s="1074" t="s">
        <v>1291</v>
      </c>
      <c r="G9" s="1074" t="str">
        <f>C$5</f>
        <v>Parts</v>
      </c>
      <c r="H9" s="1074" t="s">
        <v>1290</v>
      </c>
      <c r="I9" s="1074" t="s">
        <v>1288</v>
      </c>
      <c r="J9" s="1074" t="s">
        <v>1285</v>
      </c>
      <c r="K9" s="1074" t="s">
        <v>1291</v>
      </c>
      <c r="L9" s="1074" t="str">
        <f>H$5</f>
        <v>Parts</v>
      </c>
      <c r="M9" s="1074" t="s">
        <v>1290</v>
      </c>
      <c r="N9" s="1074" t="s">
        <v>1288</v>
      </c>
      <c r="O9" s="1074" t="s">
        <v>1285</v>
      </c>
      <c r="P9" s="1074" t="s">
        <v>1291</v>
      </c>
      <c r="Q9" s="1074" t="str">
        <f>M$5</f>
        <v>Parts</v>
      </c>
      <c r="R9" s="1074" t="s">
        <v>1290</v>
      </c>
      <c r="S9" s="1074" t="s">
        <v>1288</v>
      </c>
      <c r="T9" s="1074" t="s">
        <v>1285</v>
      </c>
      <c r="U9" s="1074" t="s">
        <v>1291</v>
      </c>
      <c r="V9" s="1074" t="str">
        <f>R$5</f>
        <v>Parts</v>
      </c>
      <c r="W9" s="1074" t="s">
        <v>1290</v>
      </c>
      <c r="X9" s="1074" t="s">
        <v>1288</v>
      </c>
      <c r="Y9" s="1074" t="s">
        <v>1285</v>
      </c>
      <c r="Z9" s="1074" t="s">
        <v>1291</v>
      </c>
      <c r="AA9" s="1074" t="str">
        <f>W$5</f>
        <v>Parts</v>
      </c>
      <c r="AB9" s="1074" t="s">
        <v>1290</v>
      </c>
      <c r="AC9" s="1074" t="s">
        <v>1288</v>
      </c>
      <c r="AD9" s="1074" t="s">
        <v>1285</v>
      </c>
      <c r="AE9" s="1074" t="s">
        <v>1291</v>
      </c>
      <c r="AF9" s="1074" t="str">
        <f>AB$5</f>
        <v>Parts</v>
      </c>
      <c r="AG9" s="1074" t="s">
        <v>1290</v>
      </c>
      <c r="AH9" s="1074" t="s">
        <v>1288</v>
      </c>
      <c r="AI9" s="1074" t="s">
        <v>1285</v>
      </c>
      <c r="AJ9" s="1074" t="s">
        <v>1291</v>
      </c>
      <c r="AK9" s="1074" t="str">
        <f>AG$5</f>
        <v>Parts</v>
      </c>
      <c r="AM9" s="1074" t="s">
        <v>2535</v>
      </c>
      <c r="AN9" s="1074" t="s">
        <v>2536</v>
      </c>
      <c r="AO9" s="1074" t="s">
        <v>1285</v>
      </c>
      <c r="AP9" s="1074" t="s">
        <v>1291</v>
      </c>
      <c r="AQ9" s="1074" t="str">
        <f>AM$5</f>
        <v>Parts</v>
      </c>
    </row>
    <row r="10" spans="2:43" ht="15.75" thickBot="1">
      <c r="B10" s="1075">
        <v>2</v>
      </c>
      <c r="C10" s="1076">
        <v>0</v>
      </c>
      <c r="D10" s="1077">
        <v>0</v>
      </c>
      <c r="E10" s="1078">
        <v>0</v>
      </c>
      <c r="F10" s="1077">
        <v>0</v>
      </c>
      <c r="G10" s="1079">
        <f>SUM(C10:F10)*(1+'System Variables'!$C$4)</f>
        <v>0</v>
      </c>
      <c r="H10" s="1076">
        <v>0</v>
      </c>
      <c r="I10" s="1077">
        <v>0</v>
      </c>
      <c r="J10" s="1078">
        <v>0</v>
      </c>
      <c r="K10" s="1077">
        <v>0</v>
      </c>
      <c r="L10" s="1080">
        <f>SUM(H10:K10)*(1+'System Variables'!$C$4)</f>
        <v>0</v>
      </c>
      <c r="M10" s="1076">
        <v>0</v>
      </c>
      <c r="N10" s="1077">
        <v>0</v>
      </c>
      <c r="O10" s="1078">
        <v>0</v>
      </c>
      <c r="P10" s="1077">
        <v>0</v>
      </c>
      <c r="Q10" s="1079">
        <f>SUM(M10:P10)*(1+'System Variables'!$C$4)</f>
        <v>0</v>
      </c>
      <c r="R10" s="1076">
        <v>0</v>
      </c>
      <c r="S10" s="1077">
        <v>0</v>
      </c>
      <c r="T10" s="1078">
        <v>0</v>
      </c>
      <c r="U10" s="1077">
        <v>0</v>
      </c>
      <c r="V10" s="1080">
        <f>SUM(R10:U10)*(1+'System Variables'!$C$4)</f>
        <v>0</v>
      </c>
      <c r="W10" s="1076">
        <v>0</v>
      </c>
      <c r="X10" s="1077">
        <v>0</v>
      </c>
      <c r="Y10" s="1078">
        <v>0</v>
      </c>
      <c r="Z10" s="1077">
        <v>0</v>
      </c>
      <c r="AA10" s="1081">
        <f>SUM(W10:Z10)*(1+'System Variables'!$C$4)</f>
        <v>0</v>
      </c>
      <c r="AB10" s="1076">
        <v>0</v>
      </c>
      <c r="AC10" s="1077">
        <v>0</v>
      </c>
      <c r="AD10" s="1078">
        <v>0</v>
      </c>
      <c r="AE10" s="1077">
        <v>0</v>
      </c>
      <c r="AF10" s="1081">
        <f>SUM(AB10:AE10)*(1+'System Variables'!$C$4)</f>
        <v>0</v>
      </c>
      <c r="AG10" s="1076">
        <v>0</v>
      </c>
      <c r="AH10" s="1077">
        <v>0</v>
      </c>
      <c r="AI10" s="1078">
        <v>0</v>
      </c>
      <c r="AJ10" s="1077">
        <v>0</v>
      </c>
      <c r="AK10" s="1081">
        <f>SUM(AG10:AJ10)*(1+'System Variables'!$C$4)</f>
        <v>0</v>
      </c>
      <c r="AM10" s="1076">
        <v>2000</v>
      </c>
      <c r="AN10" s="1077">
        <v>0</v>
      </c>
      <c r="AO10" s="1078">
        <v>0</v>
      </c>
      <c r="AP10" s="1077">
        <v>0</v>
      </c>
      <c r="AQ10" s="1081">
        <f>SUM(AM10:AP10)*(1+'System Variables'!$C$4)</f>
        <v>2160</v>
      </c>
    </row>
    <row r="11" spans="2:43" ht="15.75" thickBot="1">
      <c r="B11" s="1075">
        <v>2.5</v>
      </c>
      <c r="C11" s="1082">
        <v>0</v>
      </c>
      <c r="D11" s="1083">
        <v>0</v>
      </c>
      <c r="E11" s="1084">
        <v>0</v>
      </c>
      <c r="F11" s="1083">
        <v>0</v>
      </c>
      <c r="G11" s="1079">
        <f>SUM(C11:F11)*(1+'System Variables'!$C$4)</f>
        <v>0</v>
      </c>
      <c r="H11" s="1082">
        <v>0</v>
      </c>
      <c r="I11" s="1083">
        <v>0</v>
      </c>
      <c r="J11" s="1084">
        <v>0</v>
      </c>
      <c r="K11" s="1083">
        <v>0</v>
      </c>
      <c r="L11" s="1080">
        <f>SUM(H11:K11)*(1+'System Variables'!$C$4)</f>
        <v>0</v>
      </c>
      <c r="M11" s="1082">
        <v>0</v>
      </c>
      <c r="N11" s="1083">
        <v>0</v>
      </c>
      <c r="O11" s="1084">
        <v>0</v>
      </c>
      <c r="P11" s="1083">
        <v>0</v>
      </c>
      <c r="Q11" s="1079">
        <f>SUM(M11:P11)*(1+'System Variables'!$C$4)</f>
        <v>0</v>
      </c>
      <c r="R11" s="1082">
        <v>0</v>
      </c>
      <c r="S11" s="1083">
        <v>0</v>
      </c>
      <c r="T11" s="1084">
        <v>0</v>
      </c>
      <c r="U11" s="1083">
        <v>0</v>
      </c>
      <c r="V11" s="1080">
        <f>SUM(R11:U11)*(1+'System Variables'!$C$4)</f>
        <v>0</v>
      </c>
      <c r="W11" s="1082">
        <v>0</v>
      </c>
      <c r="X11" s="1083">
        <v>0</v>
      </c>
      <c r="Y11" s="1084">
        <v>0</v>
      </c>
      <c r="Z11" s="1083">
        <v>0</v>
      </c>
      <c r="AA11" s="1081">
        <f>SUM(W11:Z11)*(1+'System Variables'!$C$4)</f>
        <v>0</v>
      </c>
      <c r="AB11" s="1082">
        <v>0</v>
      </c>
      <c r="AC11" s="1083">
        <v>0</v>
      </c>
      <c r="AD11" s="1084">
        <v>0</v>
      </c>
      <c r="AE11" s="1083">
        <v>0</v>
      </c>
      <c r="AF11" s="1081">
        <f>SUM(AB11:AE11)*(1+'System Variables'!$C$4)</f>
        <v>0</v>
      </c>
      <c r="AG11" s="1082">
        <v>0</v>
      </c>
      <c r="AH11" s="1083">
        <v>0</v>
      </c>
      <c r="AI11" s="1084">
        <v>0</v>
      </c>
      <c r="AJ11" s="1083">
        <v>0</v>
      </c>
      <c r="AK11" s="1081">
        <f>SUM(AG11:AJ11)*(1+'System Variables'!$C$4)</f>
        <v>0</v>
      </c>
      <c r="AM11" s="1082">
        <v>0</v>
      </c>
      <c r="AN11" s="1083">
        <v>0</v>
      </c>
      <c r="AO11" s="1084">
        <v>0</v>
      </c>
      <c r="AP11" s="1083">
        <v>0</v>
      </c>
      <c r="AQ11" s="1081">
        <f>SUM(AM11:AP11)*(1+'System Variables'!$C$4)</f>
        <v>0</v>
      </c>
    </row>
    <row r="12" spans="2:43" ht="15.75" thickBot="1">
      <c r="B12" s="1075">
        <v>3</v>
      </c>
      <c r="C12" s="1082">
        <v>0</v>
      </c>
      <c r="D12" s="1083">
        <v>0</v>
      </c>
      <c r="E12" s="1084">
        <v>0</v>
      </c>
      <c r="F12" s="1083">
        <v>0</v>
      </c>
      <c r="G12" s="1079">
        <f>SUM(C12:F12)*(1+'System Variables'!$C$4)</f>
        <v>0</v>
      </c>
      <c r="H12" s="1082">
        <v>0</v>
      </c>
      <c r="I12" s="1083">
        <v>0</v>
      </c>
      <c r="J12" s="1084">
        <v>0</v>
      </c>
      <c r="K12" s="1083">
        <v>0</v>
      </c>
      <c r="L12" s="1080">
        <f>SUM(H12:K12)*(1+'System Variables'!$C$4)</f>
        <v>0</v>
      </c>
      <c r="M12" s="1082">
        <v>0</v>
      </c>
      <c r="N12" s="1083">
        <v>0</v>
      </c>
      <c r="O12" s="1084">
        <v>0</v>
      </c>
      <c r="P12" s="1083">
        <v>0</v>
      </c>
      <c r="Q12" s="1079">
        <f>SUM(M12:P12)*(1+'System Variables'!$C$4)</f>
        <v>0</v>
      </c>
      <c r="R12" s="1082">
        <v>0</v>
      </c>
      <c r="S12" s="1083">
        <v>0</v>
      </c>
      <c r="T12" s="1084">
        <v>0</v>
      </c>
      <c r="U12" s="1083">
        <v>0</v>
      </c>
      <c r="V12" s="1080">
        <f>SUM(R12:U12)*(1+'System Variables'!$C$4)</f>
        <v>0</v>
      </c>
      <c r="W12" s="1082">
        <v>0</v>
      </c>
      <c r="X12" s="1083">
        <v>0</v>
      </c>
      <c r="Y12" s="1084">
        <v>0</v>
      </c>
      <c r="Z12" s="1083">
        <v>0</v>
      </c>
      <c r="AA12" s="1081">
        <f>SUM(W12:Z12)*(1+'System Variables'!$C$4)</f>
        <v>0</v>
      </c>
      <c r="AB12" s="1082">
        <v>0</v>
      </c>
      <c r="AC12" s="1083">
        <v>0</v>
      </c>
      <c r="AD12" s="1084">
        <v>0</v>
      </c>
      <c r="AE12" s="1083">
        <v>0</v>
      </c>
      <c r="AF12" s="1081">
        <f>SUM(AB12:AE12)*(1+'System Variables'!$C$4)</f>
        <v>0</v>
      </c>
      <c r="AG12" s="1082">
        <v>0</v>
      </c>
      <c r="AH12" s="1083">
        <v>0</v>
      </c>
      <c r="AI12" s="1084">
        <v>0</v>
      </c>
      <c r="AJ12" s="1083">
        <v>0</v>
      </c>
      <c r="AK12" s="1081">
        <f>SUM(AG12:AJ12)*(1+'System Variables'!$C$4)</f>
        <v>0</v>
      </c>
      <c r="AM12" s="1082">
        <v>0</v>
      </c>
      <c r="AN12" s="1083">
        <v>0</v>
      </c>
      <c r="AO12" s="1084">
        <v>0</v>
      </c>
      <c r="AP12" s="1083">
        <v>0</v>
      </c>
      <c r="AQ12" s="1081">
        <f>SUM(AM12:AP12)*(1+'System Variables'!$C$4)</f>
        <v>0</v>
      </c>
    </row>
    <row r="13" spans="2:43" ht="15.75" thickBot="1">
      <c r="B13" s="1075">
        <v>3.5</v>
      </c>
      <c r="C13" s="1082">
        <v>0</v>
      </c>
      <c r="D13" s="1083">
        <v>0</v>
      </c>
      <c r="E13" s="1084">
        <v>0</v>
      </c>
      <c r="F13" s="1083">
        <v>0</v>
      </c>
      <c r="G13" s="1079">
        <f>SUM(C13:F13)*(1+'System Variables'!$C$4)</f>
        <v>0</v>
      </c>
      <c r="H13" s="1082">
        <v>0</v>
      </c>
      <c r="I13" s="1083">
        <v>0</v>
      </c>
      <c r="J13" s="1084">
        <v>0</v>
      </c>
      <c r="K13" s="1083">
        <v>0</v>
      </c>
      <c r="L13" s="1080">
        <f>SUM(H13:K13)*(1+'System Variables'!$C$4)</f>
        <v>0</v>
      </c>
      <c r="M13" s="1082">
        <v>0</v>
      </c>
      <c r="N13" s="1083">
        <v>0</v>
      </c>
      <c r="O13" s="1084">
        <v>0</v>
      </c>
      <c r="P13" s="1083">
        <v>0</v>
      </c>
      <c r="Q13" s="1079">
        <f>SUM(M13:P13)*(1+'System Variables'!$C$4)</f>
        <v>0</v>
      </c>
      <c r="R13" s="1082">
        <v>0</v>
      </c>
      <c r="S13" s="1083">
        <v>0</v>
      </c>
      <c r="T13" s="1084">
        <v>0</v>
      </c>
      <c r="U13" s="1083">
        <v>0</v>
      </c>
      <c r="V13" s="1080">
        <f>SUM(R13:U13)*(1+'System Variables'!$C$4)</f>
        <v>0</v>
      </c>
      <c r="W13" s="1082">
        <v>0</v>
      </c>
      <c r="X13" s="1083">
        <v>0</v>
      </c>
      <c r="Y13" s="1084">
        <v>0</v>
      </c>
      <c r="Z13" s="1083">
        <v>0</v>
      </c>
      <c r="AA13" s="1081">
        <f>SUM(W13:Z13)*(1+'System Variables'!$C$4)</f>
        <v>0</v>
      </c>
      <c r="AB13" s="1082">
        <v>0</v>
      </c>
      <c r="AC13" s="1083">
        <v>0</v>
      </c>
      <c r="AD13" s="1084">
        <v>0</v>
      </c>
      <c r="AE13" s="1083">
        <v>0</v>
      </c>
      <c r="AF13" s="1081">
        <f>SUM(AB13:AE13)*(1+'System Variables'!$C$4)</f>
        <v>0</v>
      </c>
      <c r="AG13" s="1082">
        <v>0</v>
      </c>
      <c r="AH13" s="1083">
        <v>0</v>
      </c>
      <c r="AI13" s="1084">
        <v>0</v>
      </c>
      <c r="AJ13" s="1083">
        <v>0</v>
      </c>
      <c r="AK13" s="1081">
        <f>SUM(AG13:AJ13)*(1+'System Variables'!$C$4)</f>
        <v>0</v>
      </c>
      <c r="AM13" s="1082">
        <v>0</v>
      </c>
      <c r="AN13" s="1083">
        <v>0</v>
      </c>
      <c r="AO13" s="1084">
        <v>0</v>
      </c>
      <c r="AP13" s="1083">
        <v>0</v>
      </c>
      <c r="AQ13" s="1081">
        <f>SUM(AM13:AP13)*(1+'System Variables'!$C$4)</f>
        <v>0</v>
      </c>
    </row>
    <row r="14" spans="2:43" ht="15.75" thickBot="1">
      <c r="B14" s="1075">
        <v>4</v>
      </c>
      <c r="C14" s="1082">
        <v>0</v>
      </c>
      <c r="D14" s="1083">
        <v>0</v>
      </c>
      <c r="E14" s="1084">
        <v>0</v>
      </c>
      <c r="F14" s="1083">
        <v>0</v>
      </c>
      <c r="G14" s="1079">
        <f>SUM(C14:F14)*(1+'System Variables'!$C$4)</f>
        <v>0</v>
      </c>
      <c r="H14" s="1082">
        <v>0</v>
      </c>
      <c r="I14" s="1083">
        <v>0</v>
      </c>
      <c r="J14" s="1084">
        <v>0</v>
      </c>
      <c r="K14" s="1083">
        <v>0</v>
      </c>
      <c r="L14" s="1080">
        <f>SUM(H14:K14)*(1+'System Variables'!$C$4)</f>
        <v>0</v>
      </c>
      <c r="M14" s="1082">
        <v>0</v>
      </c>
      <c r="N14" s="1083">
        <v>0</v>
      </c>
      <c r="O14" s="1084">
        <v>0</v>
      </c>
      <c r="P14" s="1083">
        <v>0</v>
      </c>
      <c r="Q14" s="1079">
        <f>SUM(M14:P14)*(1+'System Variables'!$C$4)</f>
        <v>0</v>
      </c>
      <c r="R14" s="1082">
        <v>0</v>
      </c>
      <c r="S14" s="1083">
        <v>0</v>
      </c>
      <c r="T14" s="1084">
        <v>0</v>
      </c>
      <c r="U14" s="1083">
        <v>0</v>
      </c>
      <c r="V14" s="1080">
        <f>SUM(R14:U14)*(1+'System Variables'!$C$4)</f>
        <v>0</v>
      </c>
      <c r="W14" s="1082">
        <v>0</v>
      </c>
      <c r="X14" s="1083">
        <v>0</v>
      </c>
      <c r="Y14" s="1084">
        <v>0</v>
      </c>
      <c r="Z14" s="1083">
        <v>0</v>
      </c>
      <c r="AA14" s="1081">
        <f>SUM(W14:Z14)*(1+'System Variables'!$C$4)</f>
        <v>0</v>
      </c>
      <c r="AB14" s="1082">
        <v>0</v>
      </c>
      <c r="AC14" s="1083">
        <v>0</v>
      </c>
      <c r="AD14" s="1084">
        <v>0</v>
      </c>
      <c r="AE14" s="1083">
        <v>0</v>
      </c>
      <c r="AF14" s="1081">
        <f>SUM(AB14:AE14)*(1+'System Variables'!$C$4)</f>
        <v>0</v>
      </c>
      <c r="AG14" s="1082">
        <v>0</v>
      </c>
      <c r="AH14" s="1083">
        <v>0</v>
      </c>
      <c r="AI14" s="1084">
        <v>0</v>
      </c>
      <c r="AJ14" s="1083">
        <v>0</v>
      </c>
      <c r="AK14" s="1081">
        <f>SUM(AG14:AJ14)*(1+'System Variables'!$C$4)</f>
        <v>0</v>
      </c>
      <c r="AM14" s="1082">
        <v>0</v>
      </c>
      <c r="AN14" s="1083">
        <v>0</v>
      </c>
      <c r="AO14" s="1084">
        <v>0</v>
      </c>
      <c r="AP14" s="1083">
        <v>0</v>
      </c>
      <c r="AQ14" s="1081">
        <f>SUM(AM14:AP14)*(1+'System Variables'!$C$4)</f>
        <v>0</v>
      </c>
    </row>
    <row r="15" spans="2:43" ht="15.75" thickBot="1">
      <c r="B15" s="1075">
        <v>5</v>
      </c>
      <c r="C15" s="1085">
        <v>0</v>
      </c>
      <c r="D15" s="1086">
        <v>0</v>
      </c>
      <c r="E15" s="1087">
        <v>0</v>
      </c>
      <c r="F15" s="1086">
        <v>0</v>
      </c>
      <c r="G15" s="1079">
        <f>SUM(C15:F15)*(1+'System Variables'!$C$4)</f>
        <v>0</v>
      </c>
      <c r="H15" s="1085">
        <v>0</v>
      </c>
      <c r="I15" s="1086">
        <v>0</v>
      </c>
      <c r="J15" s="1087">
        <v>0</v>
      </c>
      <c r="K15" s="1086">
        <v>0</v>
      </c>
      <c r="L15" s="1080">
        <f>SUM(H15:K15)*(1+'System Variables'!$C$4)</f>
        <v>0</v>
      </c>
      <c r="M15" s="1085">
        <v>0</v>
      </c>
      <c r="N15" s="1086">
        <v>0</v>
      </c>
      <c r="O15" s="1087">
        <v>0</v>
      </c>
      <c r="P15" s="1086">
        <v>0</v>
      </c>
      <c r="Q15" s="1079">
        <f>SUM(M15:P15)*(1+'System Variables'!$C$4)</f>
        <v>0</v>
      </c>
      <c r="R15" s="1085">
        <v>0</v>
      </c>
      <c r="S15" s="1086">
        <v>0</v>
      </c>
      <c r="T15" s="1087">
        <v>0</v>
      </c>
      <c r="U15" s="1086">
        <v>0</v>
      </c>
      <c r="V15" s="1080">
        <f>SUM(R15:U15)*(1+'System Variables'!$C$4)</f>
        <v>0</v>
      </c>
      <c r="W15" s="1085">
        <v>0</v>
      </c>
      <c r="X15" s="1086">
        <v>0</v>
      </c>
      <c r="Y15" s="1087">
        <v>0</v>
      </c>
      <c r="Z15" s="1086">
        <v>0</v>
      </c>
      <c r="AA15" s="1081">
        <f>SUM(W15:Z15)*(1+'System Variables'!$C$4)</f>
        <v>0</v>
      </c>
      <c r="AB15" s="1085">
        <v>0</v>
      </c>
      <c r="AC15" s="1086">
        <v>0</v>
      </c>
      <c r="AD15" s="1087">
        <v>0</v>
      </c>
      <c r="AE15" s="1086">
        <v>0</v>
      </c>
      <c r="AF15" s="1081">
        <f>SUM(AB15:AE15)*(1+'System Variables'!$C$4)</f>
        <v>0</v>
      </c>
      <c r="AG15" s="1085">
        <v>0</v>
      </c>
      <c r="AH15" s="1086">
        <v>0</v>
      </c>
      <c r="AI15" s="1087">
        <v>0</v>
      </c>
      <c r="AJ15" s="1086">
        <v>0</v>
      </c>
      <c r="AK15" s="1081">
        <f>SUM(AG15:AJ15)*(1+'System Variables'!$C$4)</f>
        <v>0</v>
      </c>
      <c r="AM15" s="1085">
        <v>0</v>
      </c>
      <c r="AN15" s="1086">
        <v>0</v>
      </c>
      <c r="AO15" s="1087">
        <v>0</v>
      </c>
      <c r="AP15" s="1086">
        <v>0</v>
      </c>
      <c r="AQ15" s="1081">
        <f>SUM(AM15:AP15)*(1+'System Variables'!$C$4)</f>
        <v>0</v>
      </c>
    </row>
    <row r="16" spans="2:43" ht="15">
      <c r="B16" s="1070" t="s">
        <v>1282</v>
      </c>
      <c r="C16" s="1071" t="s">
        <v>1292</v>
      </c>
      <c r="D16" s="1088" t="s">
        <v>1293</v>
      </c>
      <c r="E16" s="1088" t="s">
        <v>1294</v>
      </c>
      <c r="F16" s="1088"/>
      <c r="G16" s="1088"/>
      <c r="H16" s="1071" t="s">
        <v>1295</v>
      </c>
      <c r="I16" s="1088" t="s">
        <v>1293</v>
      </c>
      <c r="J16" s="1088" t="s">
        <v>1294</v>
      </c>
      <c r="K16" s="1088"/>
      <c r="L16" s="1088"/>
      <c r="M16" s="1071" t="s">
        <v>1295</v>
      </c>
      <c r="N16" s="1088" t="s">
        <v>1296</v>
      </c>
      <c r="O16" s="1088" t="s">
        <v>1294</v>
      </c>
      <c r="P16" s="1088"/>
      <c r="Q16" s="1088"/>
      <c r="R16" s="1071" t="s">
        <v>1297</v>
      </c>
      <c r="S16" s="1088" t="s">
        <v>1298</v>
      </c>
      <c r="T16" s="1088" t="s">
        <v>1294</v>
      </c>
      <c r="U16" s="1088"/>
      <c r="V16" s="1088"/>
      <c r="W16" s="1071" t="s">
        <v>1299</v>
      </c>
      <c r="X16" s="1088" t="s">
        <v>1296</v>
      </c>
      <c r="Y16" s="1088" t="s">
        <v>1294</v>
      </c>
      <c r="Z16" s="1088"/>
      <c r="AA16" s="1088"/>
      <c r="AB16" s="1071" t="s">
        <v>1299</v>
      </c>
      <c r="AC16" s="1088" t="s">
        <v>1296</v>
      </c>
      <c r="AD16" s="1088" t="s">
        <v>1294</v>
      </c>
      <c r="AE16" s="1088"/>
      <c r="AF16" s="1088"/>
      <c r="AG16" s="1071" t="s">
        <v>1299</v>
      </c>
      <c r="AH16" s="1088" t="s">
        <v>1296</v>
      </c>
      <c r="AI16" s="1088" t="s">
        <v>1294</v>
      </c>
      <c r="AJ16" s="1088"/>
      <c r="AK16" s="1088"/>
      <c r="AM16" s="1071"/>
      <c r="AN16" s="1088"/>
      <c r="AO16" s="1088"/>
      <c r="AP16" s="1088"/>
      <c r="AQ16" s="1088"/>
    </row>
    <row r="17" spans="1:43" ht="15.75" thickBot="1">
      <c r="B17" s="1073" t="s">
        <v>1300</v>
      </c>
      <c r="C17" s="1001" t="s">
        <v>1290</v>
      </c>
      <c r="D17" s="1001" t="s">
        <v>1288</v>
      </c>
      <c r="E17" s="1001" t="s">
        <v>1285</v>
      </c>
      <c r="F17" s="1074" t="s">
        <v>1291</v>
      </c>
      <c r="G17" s="1001" t="str">
        <f>C$5</f>
        <v>Parts</v>
      </c>
      <c r="H17" s="1001" t="s">
        <v>1290</v>
      </c>
      <c r="I17" s="1001" t="s">
        <v>1288</v>
      </c>
      <c r="J17" s="1001" t="s">
        <v>1285</v>
      </c>
      <c r="K17" s="1074" t="s">
        <v>1291</v>
      </c>
      <c r="L17" s="1001" t="str">
        <f>H$5</f>
        <v>Parts</v>
      </c>
      <c r="M17" s="1074" t="s">
        <v>1290</v>
      </c>
      <c r="N17" s="1074" t="s">
        <v>1288</v>
      </c>
      <c r="O17" s="1074" t="s">
        <v>1285</v>
      </c>
      <c r="P17" s="1074" t="s">
        <v>1291</v>
      </c>
      <c r="Q17" s="1074" t="str">
        <f>M$5</f>
        <v>Parts</v>
      </c>
      <c r="R17" s="1001" t="s">
        <v>1290</v>
      </c>
      <c r="S17" s="1001" t="s">
        <v>1288</v>
      </c>
      <c r="T17" s="1001" t="s">
        <v>1285</v>
      </c>
      <c r="U17" s="1074" t="s">
        <v>1291</v>
      </c>
      <c r="V17" s="1001" t="str">
        <f>R$5</f>
        <v>Parts</v>
      </c>
      <c r="W17" s="1001" t="s">
        <v>1290</v>
      </c>
      <c r="X17" s="1001" t="s">
        <v>1288</v>
      </c>
      <c r="Y17" s="1001" t="s">
        <v>1285</v>
      </c>
      <c r="Z17" s="1074" t="s">
        <v>1291</v>
      </c>
      <c r="AA17" s="1001" t="str">
        <f>W$5</f>
        <v>Parts</v>
      </c>
      <c r="AB17" s="1001" t="s">
        <v>1290</v>
      </c>
      <c r="AC17" s="1001" t="s">
        <v>1288</v>
      </c>
      <c r="AD17" s="1001" t="s">
        <v>1285</v>
      </c>
      <c r="AE17" s="1074" t="s">
        <v>1291</v>
      </c>
      <c r="AF17" s="1001" t="str">
        <f>AB$5</f>
        <v>Parts</v>
      </c>
      <c r="AG17" s="1001" t="s">
        <v>1290</v>
      </c>
      <c r="AH17" s="1001" t="s">
        <v>1288</v>
      </c>
      <c r="AI17" s="1001" t="s">
        <v>1285</v>
      </c>
      <c r="AJ17" s="1074" t="s">
        <v>1291</v>
      </c>
      <c r="AK17" s="1001" t="str">
        <f>AG$5</f>
        <v>Parts</v>
      </c>
      <c r="AM17" s="1074" t="s">
        <v>2535</v>
      </c>
      <c r="AN17" s="1074" t="s">
        <v>2536</v>
      </c>
      <c r="AO17" s="1074" t="s">
        <v>1285</v>
      </c>
      <c r="AP17" s="1074" t="s">
        <v>1291</v>
      </c>
      <c r="AQ17" s="1001" t="str">
        <f>AM$5</f>
        <v>Parts</v>
      </c>
    </row>
    <row r="18" spans="1:43" ht="15.75" thickBot="1">
      <c r="B18" s="1075">
        <v>2</v>
      </c>
      <c r="C18" s="1076">
        <v>0</v>
      </c>
      <c r="D18" s="1077">
        <v>0</v>
      </c>
      <c r="E18" s="1078">
        <v>0</v>
      </c>
      <c r="F18" s="1077">
        <v>0</v>
      </c>
      <c r="G18" s="1079">
        <f>SUM(C18:F18)*(1+'System Variables'!$C$4)</f>
        <v>0</v>
      </c>
      <c r="H18" s="1076">
        <v>0</v>
      </c>
      <c r="I18" s="1077">
        <v>0</v>
      </c>
      <c r="J18" s="1078">
        <v>0</v>
      </c>
      <c r="K18" s="1077">
        <v>0</v>
      </c>
      <c r="L18" s="1079">
        <f>SUM(H18:K18)*(1+'System Variables'!$C$4)</f>
        <v>0</v>
      </c>
      <c r="M18" s="1076">
        <v>0</v>
      </c>
      <c r="N18" s="1077">
        <v>0</v>
      </c>
      <c r="O18" s="1078">
        <v>0</v>
      </c>
      <c r="P18" s="1077">
        <v>0</v>
      </c>
      <c r="Q18" s="1079">
        <f>SUM(M18:P18)*(1+'System Variables'!$C$4)</f>
        <v>0</v>
      </c>
      <c r="R18" s="1076">
        <v>0</v>
      </c>
      <c r="S18" s="1077">
        <v>0</v>
      </c>
      <c r="T18" s="1078">
        <v>0</v>
      </c>
      <c r="U18" s="1077">
        <v>0</v>
      </c>
      <c r="V18" s="1079">
        <f>SUM(R18:U18)*(1+'System Variables'!$C$4)</f>
        <v>0</v>
      </c>
      <c r="W18" s="1076">
        <v>0</v>
      </c>
      <c r="X18" s="1077">
        <v>0</v>
      </c>
      <c r="Y18" s="1078">
        <v>0</v>
      </c>
      <c r="Z18" s="1077">
        <v>0</v>
      </c>
      <c r="AA18" s="1079">
        <f>SUM(W18:Z18)*(1+'System Variables'!$C$4)</f>
        <v>0</v>
      </c>
      <c r="AB18" s="1076">
        <v>0</v>
      </c>
      <c r="AC18" s="1077">
        <v>0</v>
      </c>
      <c r="AD18" s="1078">
        <v>0</v>
      </c>
      <c r="AE18" s="1077">
        <v>0</v>
      </c>
      <c r="AF18" s="1079">
        <f>SUM(AB18:AE18)*(1+'System Variables'!$C$4)</f>
        <v>0</v>
      </c>
      <c r="AG18" s="1076">
        <v>0</v>
      </c>
      <c r="AH18" s="1077">
        <v>0</v>
      </c>
      <c r="AI18" s="1078">
        <v>0</v>
      </c>
      <c r="AJ18" s="1077">
        <v>0</v>
      </c>
      <c r="AK18" s="1079">
        <f>SUM(AG18:AJ18)*(1+'System Variables'!$C$4)</f>
        <v>0</v>
      </c>
      <c r="AM18" s="1076">
        <v>2000</v>
      </c>
      <c r="AN18" s="1077">
        <v>0</v>
      </c>
      <c r="AO18" s="1078">
        <v>0</v>
      </c>
      <c r="AP18" s="1077">
        <v>0</v>
      </c>
      <c r="AQ18" s="1079">
        <f>SUM(AM18:AP18)*(1+'System Variables'!$C$4)</f>
        <v>2160</v>
      </c>
    </row>
    <row r="19" spans="1:43" ht="15.75" thickBot="1">
      <c r="B19" s="1075">
        <v>2.5</v>
      </c>
      <c r="C19" s="1082">
        <v>0</v>
      </c>
      <c r="D19" s="1083">
        <v>0</v>
      </c>
      <c r="E19" s="1084">
        <v>0</v>
      </c>
      <c r="F19" s="1083">
        <v>0</v>
      </c>
      <c r="G19" s="1079">
        <f>SUM(C19:F19)*(1+'System Variables'!$C$4)</f>
        <v>0</v>
      </c>
      <c r="H19" s="1082">
        <v>0</v>
      </c>
      <c r="I19" s="1083">
        <v>0</v>
      </c>
      <c r="J19" s="1084">
        <v>0</v>
      </c>
      <c r="K19" s="1083">
        <v>0</v>
      </c>
      <c r="L19" s="1079">
        <f>SUM(H19:K19)*(1+'System Variables'!$C$4)</f>
        <v>0</v>
      </c>
      <c r="M19" s="1082">
        <v>0</v>
      </c>
      <c r="N19" s="1083">
        <v>0</v>
      </c>
      <c r="O19" s="1084">
        <v>0</v>
      </c>
      <c r="P19" s="1083">
        <v>0</v>
      </c>
      <c r="Q19" s="1079">
        <f>SUM(M19:P19)*(1+'System Variables'!$C$4)</f>
        <v>0</v>
      </c>
      <c r="R19" s="1082">
        <v>0</v>
      </c>
      <c r="S19" s="1083">
        <v>0</v>
      </c>
      <c r="T19" s="1084">
        <v>0</v>
      </c>
      <c r="U19" s="1083">
        <v>0</v>
      </c>
      <c r="V19" s="1079">
        <f>SUM(R19:U19)*(1+'System Variables'!$C$4)</f>
        <v>0</v>
      </c>
      <c r="W19" s="1082">
        <v>0</v>
      </c>
      <c r="X19" s="1083">
        <v>0</v>
      </c>
      <c r="Y19" s="1084">
        <v>0</v>
      </c>
      <c r="Z19" s="1083">
        <v>0</v>
      </c>
      <c r="AA19" s="1079">
        <f>SUM(W19:Z19)*(1+'System Variables'!$C$4)</f>
        <v>0</v>
      </c>
      <c r="AB19" s="1082">
        <v>0</v>
      </c>
      <c r="AC19" s="1083">
        <v>0</v>
      </c>
      <c r="AD19" s="1084">
        <v>0</v>
      </c>
      <c r="AE19" s="1083">
        <v>0</v>
      </c>
      <c r="AF19" s="1079">
        <f>SUM(AB19:AE19)*(1+'System Variables'!$C$4)</f>
        <v>0</v>
      </c>
      <c r="AG19" s="1082">
        <v>0</v>
      </c>
      <c r="AH19" s="1083">
        <v>0</v>
      </c>
      <c r="AI19" s="1084">
        <v>0</v>
      </c>
      <c r="AJ19" s="1083">
        <v>0</v>
      </c>
      <c r="AK19" s="1079">
        <f>SUM(AG19:AJ19)*(1+'System Variables'!$C$4)</f>
        <v>0</v>
      </c>
      <c r="AM19" s="1082">
        <v>0</v>
      </c>
      <c r="AN19" s="1083">
        <v>0</v>
      </c>
      <c r="AO19" s="1084">
        <v>0</v>
      </c>
      <c r="AP19" s="1083">
        <v>0</v>
      </c>
      <c r="AQ19" s="1079">
        <f>SUM(AM19:AP19)*(1+'System Variables'!$C$4)</f>
        <v>0</v>
      </c>
    </row>
    <row r="20" spans="1:43" ht="15.75" thickBot="1">
      <c r="B20" s="1075">
        <v>3</v>
      </c>
      <c r="C20" s="1082">
        <v>0</v>
      </c>
      <c r="D20" s="1083">
        <v>0</v>
      </c>
      <c r="E20" s="1084">
        <v>0</v>
      </c>
      <c r="F20" s="1083">
        <v>0</v>
      </c>
      <c r="G20" s="1079">
        <f>SUM(C20:F20)*(1+'System Variables'!$C$4)</f>
        <v>0</v>
      </c>
      <c r="H20" s="1082">
        <v>0</v>
      </c>
      <c r="I20" s="1083">
        <v>0</v>
      </c>
      <c r="J20" s="1084">
        <v>0</v>
      </c>
      <c r="K20" s="1083">
        <v>0</v>
      </c>
      <c r="L20" s="1079">
        <f>SUM(H20:K20)*(1+'System Variables'!$C$4)</f>
        <v>0</v>
      </c>
      <c r="M20" s="1082">
        <v>0</v>
      </c>
      <c r="N20" s="1083">
        <v>0</v>
      </c>
      <c r="O20" s="1084">
        <v>0</v>
      </c>
      <c r="P20" s="1083">
        <v>0</v>
      </c>
      <c r="Q20" s="1079">
        <f>SUM(M20:P20)*(1+'System Variables'!$C$4)</f>
        <v>0</v>
      </c>
      <c r="R20" s="1082">
        <v>0</v>
      </c>
      <c r="S20" s="1083">
        <v>0</v>
      </c>
      <c r="T20" s="1084">
        <v>0</v>
      </c>
      <c r="U20" s="1083">
        <v>0</v>
      </c>
      <c r="V20" s="1079">
        <f>SUM(R20:U20)*(1+'System Variables'!$C$4)</f>
        <v>0</v>
      </c>
      <c r="W20" s="1082">
        <v>0</v>
      </c>
      <c r="X20" s="1083">
        <v>0</v>
      </c>
      <c r="Y20" s="1084">
        <v>0</v>
      </c>
      <c r="Z20" s="1083">
        <v>0</v>
      </c>
      <c r="AA20" s="1079">
        <f>SUM(W20:Z20)*(1+'System Variables'!$C$4)</f>
        <v>0</v>
      </c>
      <c r="AB20" s="1082">
        <v>0</v>
      </c>
      <c r="AC20" s="1083">
        <v>0</v>
      </c>
      <c r="AD20" s="1084">
        <v>0</v>
      </c>
      <c r="AE20" s="1083">
        <v>0</v>
      </c>
      <c r="AF20" s="1079">
        <f>SUM(AB20:AE20)*(1+'System Variables'!$C$4)</f>
        <v>0</v>
      </c>
      <c r="AG20" s="1082">
        <v>0</v>
      </c>
      <c r="AH20" s="1083">
        <v>0</v>
      </c>
      <c r="AI20" s="1084">
        <v>0</v>
      </c>
      <c r="AJ20" s="1083">
        <v>0</v>
      </c>
      <c r="AK20" s="1079">
        <f>SUM(AG20:AJ20)*(1+'System Variables'!$C$4)</f>
        <v>0</v>
      </c>
      <c r="AM20" s="1082">
        <v>0</v>
      </c>
      <c r="AN20" s="1083">
        <v>0</v>
      </c>
      <c r="AO20" s="1084">
        <v>0</v>
      </c>
      <c r="AP20" s="1083">
        <v>0</v>
      </c>
      <c r="AQ20" s="1079">
        <f>SUM(AM20:AP20)*(1+'System Variables'!$C$4)</f>
        <v>0</v>
      </c>
    </row>
    <row r="21" spans="1:43" ht="15.75" thickBot="1">
      <c r="B21" s="1075">
        <v>3.5</v>
      </c>
      <c r="C21" s="1082">
        <v>0</v>
      </c>
      <c r="D21" s="1083">
        <v>0</v>
      </c>
      <c r="E21" s="1084">
        <v>0</v>
      </c>
      <c r="F21" s="1083">
        <v>0</v>
      </c>
      <c r="G21" s="1079">
        <f>SUM(C21:F21)*(1+'System Variables'!$C$4)</f>
        <v>0</v>
      </c>
      <c r="H21" s="1082">
        <v>0</v>
      </c>
      <c r="I21" s="1083">
        <v>0</v>
      </c>
      <c r="J21" s="1084">
        <v>0</v>
      </c>
      <c r="K21" s="1083">
        <v>0</v>
      </c>
      <c r="L21" s="1079">
        <f>SUM(H21:K21)*(1+'System Variables'!$C$4)</f>
        <v>0</v>
      </c>
      <c r="M21" s="1082">
        <v>0</v>
      </c>
      <c r="N21" s="1083">
        <v>0</v>
      </c>
      <c r="O21" s="1084">
        <v>0</v>
      </c>
      <c r="P21" s="1083">
        <v>0</v>
      </c>
      <c r="Q21" s="1079">
        <f>SUM(M21:P21)*(1+'System Variables'!$C$4)</f>
        <v>0</v>
      </c>
      <c r="R21" s="1082">
        <v>0</v>
      </c>
      <c r="S21" s="1083">
        <v>0</v>
      </c>
      <c r="T21" s="1084">
        <v>0</v>
      </c>
      <c r="U21" s="1083">
        <v>0</v>
      </c>
      <c r="V21" s="1079">
        <f>SUM(R21:U21)*(1+'System Variables'!$C$4)</f>
        <v>0</v>
      </c>
      <c r="W21" s="1082">
        <v>0</v>
      </c>
      <c r="X21" s="1083">
        <v>0</v>
      </c>
      <c r="Y21" s="1084">
        <v>0</v>
      </c>
      <c r="Z21" s="1083">
        <v>0</v>
      </c>
      <c r="AA21" s="1079">
        <f>SUM(W21:Z21)*(1+'System Variables'!$C$4)</f>
        <v>0</v>
      </c>
      <c r="AB21" s="1082">
        <v>0</v>
      </c>
      <c r="AC21" s="1083">
        <v>0</v>
      </c>
      <c r="AD21" s="1084">
        <v>0</v>
      </c>
      <c r="AE21" s="1083">
        <v>0</v>
      </c>
      <c r="AF21" s="1079">
        <f>SUM(AB21:AE21)*(1+'System Variables'!$C$4)</f>
        <v>0</v>
      </c>
      <c r="AG21" s="1082">
        <v>0</v>
      </c>
      <c r="AH21" s="1083">
        <v>0</v>
      </c>
      <c r="AI21" s="1084">
        <v>0</v>
      </c>
      <c r="AJ21" s="1083">
        <v>0</v>
      </c>
      <c r="AK21" s="1079">
        <f>SUM(AG21:AJ21)*(1+'System Variables'!$C$4)</f>
        <v>0</v>
      </c>
      <c r="AM21" s="1082">
        <v>0</v>
      </c>
      <c r="AN21" s="1083">
        <v>0</v>
      </c>
      <c r="AO21" s="1084">
        <v>0</v>
      </c>
      <c r="AP21" s="1083">
        <v>0</v>
      </c>
      <c r="AQ21" s="1079">
        <f>SUM(AM21:AP21)*(1+'System Variables'!$C$4)</f>
        <v>0</v>
      </c>
    </row>
    <row r="22" spans="1:43" ht="15.75" thickBot="1">
      <c r="A22" t="s">
        <v>195</v>
      </c>
      <c r="B22" s="1075">
        <v>4</v>
      </c>
      <c r="C22" s="1082">
        <v>0</v>
      </c>
      <c r="D22" s="1083">
        <v>0</v>
      </c>
      <c r="E22" s="1084">
        <v>0</v>
      </c>
      <c r="F22" s="1083">
        <v>0</v>
      </c>
      <c r="G22" s="1079">
        <f>SUM(C22:F22)*(1+'System Variables'!$C$4)</f>
        <v>0</v>
      </c>
      <c r="H22" s="1082">
        <v>0</v>
      </c>
      <c r="I22" s="1083">
        <v>0</v>
      </c>
      <c r="J22" s="1084">
        <v>0</v>
      </c>
      <c r="K22" s="1083">
        <v>0</v>
      </c>
      <c r="L22" s="1079">
        <f>SUM(H22:K22)*(1+'System Variables'!$C$4)</f>
        <v>0</v>
      </c>
      <c r="M22" s="1082">
        <v>0</v>
      </c>
      <c r="N22" s="1083">
        <v>0</v>
      </c>
      <c r="O22" s="1084">
        <v>0</v>
      </c>
      <c r="P22" s="1083">
        <v>0</v>
      </c>
      <c r="Q22" s="1079">
        <f>SUM(M22:P22)*(1+'System Variables'!$C$4)</f>
        <v>0</v>
      </c>
      <c r="R22" s="1082">
        <v>0</v>
      </c>
      <c r="S22" s="1083">
        <v>0</v>
      </c>
      <c r="T22" s="1084">
        <v>0</v>
      </c>
      <c r="U22" s="1083">
        <v>0</v>
      </c>
      <c r="V22" s="1079">
        <f>SUM(R22:U22)*(1+'System Variables'!$C$4)</f>
        <v>0</v>
      </c>
      <c r="W22" s="1082">
        <v>0</v>
      </c>
      <c r="X22" s="1083">
        <v>0</v>
      </c>
      <c r="Y22" s="1084">
        <v>0</v>
      </c>
      <c r="Z22" s="1083">
        <v>0</v>
      </c>
      <c r="AA22" s="1079">
        <f>SUM(W22:Z22)*(1+'System Variables'!$C$4)</f>
        <v>0</v>
      </c>
      <c r="AB22" s="1082">
        <v>0</v>
      </c>
      <c r="AC22" s="1083">
        <v>0</v>
      </c>
      <c r="AD22" s="1084">
        <v>0</v>
      </c>
      <c r="AE22" s="1083">
        <v>0</v>
      </c>
      <c r="AF22" s="1079">
        <f>SUM(AB22:AE22)*(1+'System Variables'!$C$4)</f>
        <v>0</v>
      </c>
      <c r="AG22" s="1082">
        <v>0</v>
      </c>
      <c r="AH22" s="1083">
        <v>0</v>
      </c>
      <c r="AI22" s="1084">
        <v>0</v>
      </c>
      <c r="AJ22" s="1083">
        <v>0</v>
      </c>
      <c r="AK22" s="1079">
        <f>SUM(AG22:AJ22)*(1+'System Variables'!$C$4)</f>
        <v>0</v>
      </c>
      <c r="AM22" s="1082">
        <v>0</v>
      </c>
      <c r="AN22" s="1083">
        <v>0</v>
      </c>
      <c r="AO22" s="1084">
        <v>0</v>
      </c>
      <c r="AP22" s="1083">
        <v>0</v>
      </c>
      <c r="AQ22" s="1079">
        <f>SUM(AM22:AP22)*(1+'System Variables'!$C$4)</f>
        <v>0</v>
      </c>
    </row>
    <row r="23" spans="1:43" ht="15.75" thickBot="1">
      <c r="B23" s="1075">
        <v>5</v>
      </c>
      <c r="C23" s="1085">
        <v>0</v>
      </c>
      <c r="D23" s="1086">
        <v>0</v>
      </c>
      <c r="E23" s="1087">
        <v>0</v>
      </c>
      <c r="F23" s="1086">
        <v>0</v>
      </c>
      <c r="G23" s="1079">
        <f>SUM(C23:F23)*(1+'System Variables'!$C$4)</f>
        <v>0</v>
      </c>
      <c r="H23" s="1085">
        <v>0</v>
      </c>
      <c r="I23" s="1086">
        <v>0</v>
      </c>
      <c r="J23" s="1087">
        <v>0</v>
      </c>
      <c r="K23" s="1086">
        <v>0</v>
      </c>
      <c r="L23" s="1079">
        <f>SUM(H23:K23)*(1+'System Variables'!$C$4)</f>
        <v>0</v>
      </c>
      <c r="M23" s="1085">
        <v>0</v>
      </c>
      <c r="N23" s="1086">
        <v>0</v>
      </c>
      <c r="O23" s="1087">
        <v>0</v>
      </c>
      <c r="P23" s="1086">
        <v>0</v>
      </c>
      <c r="Q23" s="1079">
        <f>SUM(M23:P23)*(1+'System Variables'!$C$4)</f>
        <v>0</v>
      </c>
      <c r="R23" s="1085">
        <v>0</v>
      </c>
      <c r="S23" s="1086">
        <v>0</v>
      </c>
      <c r="T23" s="1087">
        <v>0</v>
      </c>
      <c r="U23" s="1086">
        <v>0</v>
      </c>
      <c r="V23" s="1079">
        <f>SUM(R23:U23)*(1+'System Variables'!$C$4)</f>
        <v>0</v>
      </c>
      <c r="W23" s="1085">
        <v>0</v>
      </c>
      <c r="X23" s="1086">
        <v>0</v>
      </c>
      <c r="Y23" s="1087">
        <v>0</v>
      </c>
      <c r="Z23" s="1086">
        <v>0</v>
      </c>
      <c r="AA23" s="1079">
        <f>SUM(W23:Z23)*(1+'System Variables'!$C$4)</f>
        <v>0</v>
      </c>
      <c r="AB23" s="1085">
        <v>0</v>
      </c>
      <c r="AC23" s="1086">
        <v>0</v>
      </c>
      <c r="AD23" s="1087">
        <v>0</v>
      </c>
      <c r="AE23" s="1086">
        <v>0</v>
      </c>
      <c r="AF23" s="1079">
        <f>SUM(AB23:AE23)*(1+'System Variables'!$C$4)</f>
        <v>0</v>
      </c>
      <c r="AG23" s="1085">
        <v>0</v>
      </c>
      <c r="AH23" s="1086">
        <v>0</v>
      </c>
      <c r="AI23" s="1087">
        <v>0</v>
      </c>
      <c r="AJ23" s="1086">
        <v>0</v>
      </c>
      <c r="AK23" s="1079">
        <f>SUM(AG23:AJ23)*(1+'System Variables'!$C$4)</f>
        <v>0</v>
      </c>
      <c r="AM23" s="1085">
        <v>0</v>
      </c>
      <c r="AN23" s="1086">
        <v>0</v>
      </c>
      <c r="AO23" s="1087">
        <v>0</v>
      </c>
      <c r="AP23" s="1086">
        <v>0</v>
      </c>
      <c r="AQ23" s="1079">
        <f>SUM(AM23:AP23)*(1+'System Variables'!$C$4)</f>
        <v>0</v>
      </c>
    </row>
    <row r="24" spans="1:43" ht="15">
      <c r="B24" s="1070" t="s">
        <v>1282</v>
      </c>
      <c r="C24" s="1071" t="s">
        <v>1301</v>
      </c>
      <c r="D24" s="1088"/>
      <c r="E24" s="1088"/>
      <c r="F24" s="1088"/>
      <c r="G24" s="1088"/>
      <c r="H24" s="1071" t="s">
        <v>1302</v>
      </c>
      <c r="I24" s="1088"/>
      <c r="J24" s="1088"/>
      <c r="K24" s="1088"/>
      <c r="L24" s="1088"/>
      <c r="M24" s="1071" t="s">
        <v>1303</v>
      </c>
      <c r="N24" s="1088" t="s">
        <v>195</v>
      </c>
      <c r="O24" s="1088"/>
      <c r="P24" s="1088"/>
      <c r="Q24" s="1088"/>
      <c r="R24" s="1089" t="s">
        <v>1304</v>
      </c>
      <c r="S24" s="1088"/>
      <c r="T24" s="1088"/>
      <c r="U24" s="1088" t="s">
        <v>195</v>
      </c>
      <c r="V24" s="1088"/>
      <c r="W24" s="1071"/>
      <c r="X24" s="1088"/>
      <c r="Y24" s="1088"/>
      <c r="Z24" s="1088"/>
      <c r="AA24" s="1088"/>
      <c r="AB24" s="1071"/>
      <c r="AC24" s="1088"/>
      <c r="AD24" s="1088"/>
      <c r="AE24" s="1088"/>
      <c r="AF24" s="1088"/>
      <c r="AG24" s="1071"/>
      <c r="AH24" s="1088"/>
      <c r="AI24" s="1088"/>
      <c r="AJ24" s="1088"/>
      <c r="AK24" s="1088"/>
      <c r="AM24" s="1071"/>
      <c r="AN24" s="1088"/>
      <c r="AO24" s="1088"/>
      <c r="AP24" s="1088"/>
      <c r="AQ24" s="1088"/>
    </row>
    <row r="25" spans="1:43" ht="15.75" thickBot="1">
      <c r="A25" s="1090"/>
      <c r="B25" s="1073" t="s">
        <v>1305</v>
      </c>
      <c r="C25" s="1001" t="s">
        <v>1290</v>
      </c>
      <c r="D25" s="1001" t="s">
        <v>1288</v>
      </c>
      <c r="E25" s="1001" t="s">
        <v>1285</v>
      </c>
      <c r="F25" s="1074" t="s">
        <v>1291</v>
      </c>
      <c r="G25" s="1001" t="str">
        <f>C$5</f>
        <v>Parts</v>
      </c>
      <c r="H25" s="1001" t="s">
        <v>1290</v>
      </c>
      <c r="I25" s="1001" t="s">
        <v>1288</v>
      </c>
      <c r="J25" s="1001" t="s">
        <v>1285</v>
      </c>
      <c r="K25" s="1074" t="s">
        <v>1291</v>
      </c>
      <c r="L25" s="1001" t="str">
        <f>H$5</f>
        <v>Parts</v>
      </c>
      <c r="M25" s="1001" t="s">
        <v>1290</v>
      </c>
      <c r="N25" s="1001" t="s">
        <v>1288</v>
      </c>
      <c r="O25" s="1001" t="s">
        <v>1285</v>
      </c>
      <c r="P25" s="1074" t="s">
        <v>1291</v>
      </c>
      <c r="Q25" s="1001" t="str">
        <f>M$5</f>
        <v>Parts</v>
      </c>
      <c r="R25" s="1001" t="s">
        <v>1290</v>
      </c>
      <c r="S25" s="1001" t="s">
        <v>1288</v>
      </c>
      <c r="T25" s="1001" t="s">
        <v>1285</v>
      </c>
      <c r="U25" s="1001" t="s">
        <v>1291</v>
      </c>
      <c r="V25" s="1001" t="str">
        <f>R$5</f>
        <v>Parts</v>
      </c>
      <c r="W25" s="1001" t="s">
        <v>1290</v>
      </c>
      <c r="X25" s="1001" t="s">
        <v>1288</v>
      </c>
      <c r="Y25" s="1001" t="s">
        <v>1285</v>
      </c>
      <c r="Z25" s="1001" t="s">
        <v>1291</v>
      </c>
      <c r="AA25" s="1001" t="str">
        <f>W$5</f>
        <v>Parts</v>
      </c>
      <c r="AB25" s="1001" t="s">
        <v>1290</v>
      </c>
      <c r="AC25" s="1001" t="s">
        <v>1288</v>
      </c>
      <c r="AD25" s="1001" t="s">
        <v>1285</v>
      </c>
      <c r="AE25" s="1001" t="s">
        <v>1291</v>
      </c>
      <c r="AF25" s="1001" t="str">
        <f>AB$5</f>
        <v>Parts</v>
      </c>
      <c r="AG25" s="1001" t="s">
        <v>1290</v>
      </c>
      <c r="AH25" s="1001" t="s">
        <v>1288</v>
      </c>
      <c r="AI25" s="1001" t="s">
        <v>1285</v>
      </c>
      <c r="AJ25" s="1001" t="s">
        <v>1291</v>
      </c>
      <c r="AK25" s="1001" t="str">
        <f>AG$5</f>
        <v>Parts</v>
      </c>
      <c r="AM25" s="1074" t="s">
        <v>2535</v>
      </c>
      <c r="AN25" s="1074" t="s">
        <v>2536</v>
      </c>
      <c r="AO25" s="1074" t="s">
        <v>1285</v>
      </c>
      <c r="AP25" s="1074" t="s">
        <v>1291</v>
      </c>
      <c r="AQ25" s="1001" t="str">
        <f>AM$5</f>
        <v>Parts</v>
      </c>
    </row>
    <row r="26" spans="1:43" ht="15.75" thickBot="1">
      <c r="B26" s="1075">
        <v>2</v>
      </c>
      <c r="C26" s="1076">
        <v>0</v>
      </c>
      <c r="D26" s="1077">
        <v>0</v>
      </c>
      <c r="E26" s="1078">
        <v>0</v>
      </c>
      <c r="F26" s="1077">
        <v>0</v>
      </c>
      <c r="G26" s="1079">
        <f>SUM(C26:F26)*(1+'System Variables'!$C$4)</f>
        <v>0</v>
      </c>
      <c r="H26" s="1076">
        <v>0</v>
      </c>
      <c r="I26" s="1077">
        <v>0</v>
      </c>
      <c r="J26" s="1078">
        <v>0</v>
      </c>
      <c r="K26" s="1077">
        <v>0</v>
      </c>
      <c r="L26" s="1079">
        <f>SUM(H26:K26)*(1+'System Variables'!$C$4)</f>
        <v>0</v>
      </c>
      <c r="M26" s="1076">
        <v>0</v>
      </c>
      <c r="N26" s="1077">
        <v>0</v>
      </c>
      <c r="O26" s="1078">
        <v>0</v>
      </c>
      <c r="P26" s="1077">
        <v>0</v>
      </c>
      <c r="Q26" s="1079">
        <f>SUM(M26:P26)*(1+'System Variables'!$C$4)</f>
        <v>0</v>
      </c>
      <c r="R26" s="1076">
        <v>0</v>
      </c>
      <c r="S26" s="1077">
        <v>0</v>
      </c>
      <c r="T26" s="1078">
        <v>0</v>
      </c>
      <c r="U26" s="1077">
        <v>0</v>
      </c>
      <c r="V26" s="1079">
        <f>SUM(R26:U26)*(1+'System Variables'!$C$4)</f>
        <v>0</v>
      </c>
      <c r="W26" s="1076">
        <v>0</v>
      </c>
      <c r="X26" s="1077">
        <v>0</v>
      </c>
      <c r="Y26" s="1078">
        <v>0</v>
      </c>
      <c r="Z26" s="1077">
        <v>0</v>
      </c>
      <c r="AA26" s="1079">
        <f>SUM(W26:Z26)*(1+'System Variables'!$C$4)</f>
        <v>0</v>
      </c>
      <c r="AB26" s="1076">
        <v>0</v>
      </c>
      <c r="AC26" s="1077">
        <v>0</v>
      </c>
      <c r="AD26" s="1078">
        <v>0</v>
      </c>
      <c r="AE26" s="1077">
        <v>0</v>
      </c>
      <c r="AF26" s="1079">
        <f>SUM(AB26:AE26)*(1+'System Variables'!$C$4)</f>
        <v>0</v>
      </c>
      <c r="AG26" s="1076">
        <v>0</v>
      </c>
      <c r="AH26" s="1077">
        <v>0</v>
      </c>
      <c r="AI26" s="1078">
        <v>0</v>
      </c>
      <c r="AJ26" s="1077">
        <v>0</v>
      </c>
      <c r="AK26" s="1079">
        <f>SUM(AG26:AJ26)*(1+'System Variables'!$C$4)</f>
        <v>0</v>
      </c>
      <c r="AM26" s="1076">
        <v>2300</v>
      </c>
      <c r="AN26" s="1077">
        <v>0</v>
      </c>
      <c r="AO26" s="1078">
        <v>0</v>
      </c>
      <c r="AP26" s="1077">
        <v>0</v>
      </c>
      <c r="AQ26" s="1079">
        <f>SUM(AM26:AP26)*(1+'System Variables'!$C$4)</f>
        <v>2484</v>
      </c>
    </row>
    <row r="27" spans="1:43" ht="15.75" thickBot="1">
      <c r="B27" s="1075">
        <v>2.5</v>
      </c>
      <c r="C27" s="1082">
        <v>0</v>
      </c>
      <c r="D27" s="1083">
        <v>0</v>
      </c>
      <c r="E27" s="1084">
        <v>0</v>
      </c>
      <c r="F27" s="1083">
        <v>0</v>
      </c>
      <c r="G27" s="1079">
        <f>SUM(C27:F27)*(1+'System Variables'!$C$4)</f>
        <v>0</v>
      </c>
      <c r="H27" s="1082">
        <v>0</v>
      </c>
      <c r="I27" s="1083">
        <v>0</v>
      </c>
      <c r="J27" s="1084">
        <v>0</v>
      </c>
      <c r="K27" s="1083">
        <v>0</v>
      </c>
      <c r="L27" s="1079">
        <f>SUM(H27:K27)*(1+'System Variables'!$C$4)</f>
        <v>0</v>
      </c>
      <c r="M27" s="1082">
        <v>0</v>
      </c>
      <c r="N27" s="1083">
        <v>0</v>
      </c>
      <c r="O27" s="1084">
        <v>0</v>
      </c>
      <c r="P27" s="1083">
        <v>0</v>
      </c>
      <c r="Q27" s="1079">
        <f>SUM(M27:P27)*(1+'System Variables'!$C$4)</f>
        <v>0</v>
      </c>
      <c r="R27" s="1082">
        <v>0</v>
      </c>
      <c r="S27" s="1083">
        <v>0</v>
      </c>
      <c r="T27" s="1084">
        <v>0</v>
      </c>
      <c r="U27" s="1083">
        <v>0</v>
      </c>
      <c r="V27" s="1079">
        <f>SUM(R27:U27)*(1+'System Variables'!$C$4)</f>
        <v>0</v>
      </c>
      <c r="W27" s="1082">
        <v>0</v>
      </c>
      <c r="X27" s="1083">
        <v>0</v>
      </c>
      <c r="Y27" s="1084">
        <v>0</v>
      </c>
      <c r="Z27" s="1083">
        <v>0</v>
      </c>
      <c r="AA27" s="1079">
        <f>SUM(W27:Z27)*(1+'System Variables'!$C$4)</f>
        <v>0</v>
      </c>
      <c r="AB27" s="1082">
        <v>0</v>
      </c>
      <c r="AC27" s="1083">
        <v>0</v>
      </c>
      <c r="AD27" s="1084">
        <v>0</v>
      </c>
      <c r="AE27" s="1083">
        <v>0</v>
      </c>
      <c r="AF27" s="1079">
        <f>SUM(AB27:AE27)*(1+'System Variables'!$C$4)</f>
        <v>0</v>
      </c>
      <c r="AG27" s="1082">
        <v>0</v>
      </c>
      <c r="AH27" s="1083">
        <v>0</v>
      </c>
      <c r="AI27" s="1084">
        <v>0</v>
      </c>
      <c r="AJ27" s="1083">
        <v>0</v>
      </c>
      <c r="AK27" s="1079">
        <f>SUM(AG27:AJ27)*(1+'System Variables'!$C$4)</f>
        <v>0</v>
      </c>
      <c r="AM27" s="1082">
        <v>0</v>
      </c>
      <c r="AN27" s="1083">
        <v>0</v>
      </c>
      <c r="AO27" s="1084">
        <v>0</v>
      </c>
      <c r="AP27" s="1083">
        <v>0</v>
      </c>
      <c r="AQ27" s="1079">
        <f>SUM(AM27:AP27)*(1+'System Variables'!$C$4)</f>
        <v>0</v>
      </c>
    </row>
    <row r="28" spans="1:43" ht="15.75" thickBot="1">
      <c r="B28" s="1075">
        <v>3</v>
      </c>
      <c r="C28" s="1082">
        <v>0</v>
      </c>
      <c r="D28" s="1083">
        <v>0</v>
      </c>
      <c r="E28" s="1084">
        <v>0</v>
      </c>
      <c r="F28" s="1083">
        <v>0</v>
      </c>
      <c r="G28" s="1079">
        <f>SUM(C28:F28)*(1+'System Variables'!$C$4)</f>
        <v>0</v>
      </c>
      <c r="H28" s="1082">
        <v>0</v>
      </c>
      <c r="I28" s="1083">
        <v>0</v>
      </c>
      <c r="J28" s="1084">
        <v>0</v>
      </c>
      <c r="K28" s="1083">
        <v>0</v>
      </c>
      <c r="L28" s="1079">
        <f>SUM(H28:K28)*(1+'System Variables'!$C$4)</f>
        <v>0</v>
      </c>
      <c r="M28" s="1082">
        <v>0</v>
      </c>
      <c r="N28" s="1083">
        <v>0</v>
      </c>
      <c r="O28" s="1084">
        <v>0</v>
      </c>
      <c r="P28" s="1083">
        <v>0</v>
      </c>
      <c r="Q28" s="1079">
        <f>SUM(M28:P28)*(1+'System Variables'!$C$4)</f>
        <v>0</v>
      </c>
      <c r="R28" s="1082">
        <v>0</v>
      </c>
      <c r="S28" s="1083">
        <v>0</v>
      </c>
      <c r="T28" s="1084">
        <v>0</v>
      </c>
      <c r="U28" s="1083">
        <v>0</v>
      </c>
      <c r="V28" s="1079">
        <f>SUM(R28:U28)*(1+'System Variables'!$C$4)</f>
        <v>0</v>
      </c>
      <c r="W28" s="1082">
        <v>0</v>
      </c>
      <c r="X28" s="1083">
        <v>0</v>
      </c>
      <c r="Y28" s="1084">
        <v>0</v>
      </c>
      <c r="Z28" s="1083">
        <v>0</v>
      </c>
      <c r="AA28" s="1079">
        <f>SUM(W28:Z28)*(1+'System Variables'!$C$4)</f>
        <v>0</v>
      </c>
      <c r="AB28" s="1082">
        <v>0</v>
      </c>
      <c r="AC28" s="1083">
        <v>0</v>
      </c>
      <c r="AD28" s="1084">
        <v>0</v>
      </c>
      <c r="AE28" s="1083">
        <v>0</v>
      </c>
      <c r="AF28" s="1079">
        <f>SUM(AB28:AE28)*(1+'System Variables'!$C$4)</f>
        <v>0</v>
      </c>
      <c r="AG28" s="1082">
        <v>0</v>
      </c>
      <c r="AH28" s="1083">
        <v>0</v>
      </c>
      <c r="AI28" s="1084">
        <v>0</v>
      </c>
      <c r="AJ28" s="1083">
        <v>0</v>
      </c>
      <c r="AK28" s="1079">
        <f>SUM(AG28:AJ28)*(1+'System Variables'!$C$4)</f>
        <v>0</v>
      </c>
      <c r="AM28" s="1082">
        <v>0</v>
      </c>
      <c r="AN28" s="1083">
        <v>0</v>
      </c>
      <c r="AO28" s="1084">
        <v>0</v>
      </c>
      <c r="AP28" s="1083">
        <v>0</v>
      </c>
      <c r="AQ28" s="1079">
        <f>SUM(AM28:AP28)*(1+'System Variables'!$C$4)</f>
        <v>0</v>
      </c>
    </row>
    <row r="29" spans="1:43" ht="15.75" thickBot="1">
      <c r="B29" s="1075">
        <v>3.5</v>
      </c>
      <c r="C29" s="1082">
        <v>0</v>
      </c>
      <c r="D29" s="1083">
        <v>0</v>
      </c>
      <c r="E29" s="1084">
        <v>0</v>
      </c>
      <c r="F29" s="1083">
        <v>0</v>
      </c>
      <c r="G29" s="1079">
        <f>SUM(C29:F29)*(1+'System Variables'!$C$4)</f>
        <v>0</v>
      </c>
      <c r="H29" s="1082">
        <v>0</v>
      </c>
      <c r="I29" s="1083">
        <v>0</v>
      </c>
      <c r="J29" s="1084">
        <v>0</v>
      </c>
      <c r="K29" s="1083">
        <v>0</v>
      </c>
      <c r="L29" s="1079">
        <f>SUM(H29:K29)*(1+'System Variables'!$C$4)</f>
        <v>0</v>
      </c>
      <c r="M29" s="1082">
        <v>0</v>
      </c>
      <c r="N29" s="1083">
        <v>0</v>
      </c>
      <c r="O29" s="1084">
        <v>0</v>
      </c>
      <c r="P29" s="1083">
        <v>0</v>
      </c>
      <c r="Q29" s="1079">
        <f>SUM(M29:P29)*(1+'System Variables'!$C$4)</f>
        <v>0</v>
      </c>
      <c r="R29" s="1082">
        <v>0</v>
      </c>
      <c r="S29" s="1083">
        <v>0</v>
      </c>
      <c r="T29" s="1084">
        <v>0</v>
      </c>
      <c r="U29" s="1083">
        <v>0</v>
      </c>
      <c r="V29" s="1079">
        <f>SUM(R29:U29)*(1+'System Variables'!$C$4)</f>
        <v>0</v>
      </c>
      <c r="W29" s="1082">
        <v>0</v>
      </c>
      <c r="X29" s="1083">
        <v>0</v>
      </c>
      <c r="Y29" s="1084">
        <v>0</v>
      </c>
      <c r="Z29" s="1083">
        <v>0</v>
      </c>
      <c r="AA29" s="1079">
        <f>SUM(W29:Z29)*(1+'System Variables'!$C$4)</f>
        <v>0</v>
      </c>
      <c r="AB29" s="1082">
        <v>0</v>
      </c>
      <c r="AC29" s="1083">
        <v>0</v>
      </c>
      <c r="AD29" s="1084">
        <v>0</v>
      </c>
      <c r="AE29" s="1083">
        <v>0</v>
      </c>
      <c r="AF29" s="1079">
        <f>SUM(AB29:AE29)*(1+'System Variables'!$C$4)</f>
        <v>0</v>
      </c>
      <c r="AG29" s="1082">
        <v>0</v>
      </c>
      <c r="AH29" s="1083">
        <v>0</v>
      </c>
      <c r="AI29" s="1084">
        <v>0</v>
      </c>
      <c r="AJ29" s="1083">
        <v>0</v>
      </c>
      <c r="AK29" s="1079">
        <f>SUM(AG29:AJ29)*(1+'System Variables'!$C$4)</f>
        <v>0</v>
      </c>
      <c r="AM29" s="1082">
        <v>0</v>
      </c>
      <c r="AN29" s="1083">
        <v>0</v>
      </c>
      <c r="AO29" s="1084">
        <v>0</v>
      </c>
      <c r="AP29" s="1083">
        <v>0</v>
      </c>
      <c r="AQ29" s="1079">
        <f>SUM(AM29:AP29)*(1+'System Variables'!$C$4)</f>
        <v>0</v>
      </c>
    </row>
    <row r="30" spans="1:43" ht="15.75" thickBot="1">
      <c r="B30" s="1075">
        <v>4</v>
      </c>
      <c r="C30" s="1082">
        <v>0</v>
      </c>
      <c r="D30" s="1083">
        <v>0</v>
      </c>
      <c r="E30" s="1084">
        <v>0</v>
      </c>
      <c r="F30" s="1083">
        <v>0</v>
      </c>
      <c r="G30" s="1079">
        <f>SUM(C30:F30)*(1+'System Variables'!$C$4)</f>
        <v>0</v>
      </c>
      <c r="H30" s="1082">
        <v>0</v>
      </c>
      <c r="I30" s="1083">
        <v>0</v>
      </c>
      <c r="J30" s="1084">
        <v>0</v>
      </c>
      <c r="K30" s="1083">
        <v>0</v>
      </c>
      <c r="L30" s="1079">
        <f>SUM(H30:K30)*(1+'System Variables'!$C$4)</f>
        <v>0</v>
      </c>
      <c r="M30" s="1082">
        <v>0</v>
      </c>
      <c r="N30" s="1083">
        <v>0</v>
      </c>
      <c r="O30" s="1084">
        <v>0</v>
      </c>
      <c r="P30" s="1083">
        <v>0</v>
      </c>
      <c r="Q30" s="1079">
        <f>SUM(M30:P30)*(1+'System Variables'!$C$4)</f>
        <v>0</v>
      </c>
      <c r="R30" s="1082">
        <v>0</v>
      </c>
      <c r="S30" s="1083">
        <v>0</v>
      </c>
      <c r="T30" s="1084">
        <v>0</v>
      </c>
      <c r="U30" s="1083">
        <v>0</v>
      </c>
      <c r="V30" s="1079">
        <f>SUM(R30:U30)*(1+'System Variables'!$C$4)</f>
        <v>0</v>
      </c>
      <c r="W30" s="1082">
        <v>0</v>
      </c>
      <c r="X30" s="1083">
        <v>0</v>
      </c>
      <c r="Y30" s="1084">
        <v>0</v>
      </c>
      <c r="Z30" s="1083">
        <v>0</v>
      </c>
      <c r="AA30" s="1079">
        <f>SUM(W30:Z30)*(1+'System Variables'!$C$4)</f>
        <v>0</v>
      </c>
      <c r="AB30" s="1082">
        <v>0</v>
      </c>
      <c r="AC30" s="1083">
        <v>0</v>
      </c>
      <c r="AD30" s="1084">
        <v>0</v>
      </c>
      <c r="AE30" s="1083">
        <v>0</v>
      </c>
      <c r="AF30" s="1079">
        <f>SUM(AB30:AE30)*(1+'System Variables'!$C$4)</f>
        <v>0</v>
      </c>
      <c r="AG30" s="1082">
        <v>0</v>
      </c>
      <c r="AH30" s="1083">
        <v>0</v>
      </c>
      <c r="AI30" s="1084">
        <v>0</v>
      </c>
      <c r="AJ30" s="1083">
        <v>0</v>
      </c>
      <c r="AK30" s="1079">
        <f>SUM(AG30:AJ30)*(1+'System Variables'!$C$4)</f>
        <v>0</v>
      </c>
      <c r="AM30" s="1082">
        <v>0</v>
      </c>
      <c r="AN30" s="1083">
        <v>0</v>
      </c>
      <c r="AO30" s="1084">
        <v>0</v>
      </c>
      <c r="AP30" s="1083">
        <v>0</v>
      </c>
      <c r="AQ30" s="1079">
        <f>SUM(AM30:AP30)*(1+'System Variables'!$C$4)</f>
        <v>0</v>
      </c>
    </row>
    <row r="31" spans="1:43" ht="15.75" thickBot="1">
      <c r="B31" s="1075">
        <v>5</v>
      </c>
      <c r="C31" s="1085">
        <v>0</v>
      </c>
      <c r="D31" s="1086">
        <v>0</v>
      </c>
      <c r="E31" s="1087">
        <v>0</v>
      </c>
      <c r="F31" s="1086">
        <v>0</v>
      </c>
      <c r="G31" s="1079">
        <f>SUM(C31:F31)*(1+'System Variables'!$C$4)</f>
        <v>0</v>
      </c>
      <c r="H31" s="1085">
        <v>0</v>
      </c>
      <c r="I31" s="1086">
        <v>0</v>
      </c>
      <c r="J31" s="1087">
        <v>0</v>
      </c>
      <c r="K31" s="1086">
        <v>0</v>
      </c>
      <c r="L31" s="1079">
        <f>SUM(H31:K31)*(1+'System Variables'!$C$4)</f>
        <v>0</v>
      </c>
      <c r="M31" s="1085">
        <v>0</v>
      </c>
      <c r="N31" s="1086">
        <v>0</v>
      </c>
      <c r="O31" s="1087">
        <v>0</v>
      </c>
      <c r="P31" s="1086">
        <v>0</v>
      </c>
      <c r="Q31" s="1079">
        <f>SUM(M31:P31)*(1+'System Variables'!$C$4)</f>
        <v>0</v>
      </c>
      <c r="R31" s="1085">
        <v>0</v>
      </c>
      <c r="S31" s="1086">
        <v>0</v>
      </c>
      <c r="T31" s="1087">
        <v>0</v>
      </c>
      <c r="U31" s="1086">
        <v>0</v>
      </c>
      <c r="V31" s="1079">
        <f>SUM(R31:U31)*(1+'System Variables'!$C$4)</f>
        <v>0</v>
      </c>
      <c r="W31" s="1085">
        <v>0</v>
      </c>
      <c r="X31" s="1086">
        <v>0</v>
      </c>
      <c r="Y31" s="1087">
        <v>0</v>
      </c>
      <c r="Z31" s="1086">
        <v>0</v>
      </c>
      <c r="AA31" s="1079">
        <f>SUM(W31:Z31)*(1+'System Variables'!$C$4)</f>
        <v>0</v>
      </c>
      <c r="AB31" s="1085">
        <v>0</v>
      </c>
      <c r="AC31" s="1086">
        <v>0</v>
      </c>
      <c r="AD31" s="1087">
        <v>0</v>
      </c>
      <c r="AE31" s="1086">
        <v>0</v>
      </c>
      <c r="AF31" s="1079">
        <f>SUM(AB31:AE31)*(1+'System Variables'!$C$4)</f>
        <v>0</v>
      </c>
      <c r="AG31" s="1085">
        <v>0</v>
      </c>
      <c r="AH31" s="1086">
        <v>0</v>
      </c>
      <c r="AI31" s="1087">
        <v>0</v>
      </c>
      <c r="AJ31" s="1086">
        <v>0</v>
      </c>
      <c r="AK31" s="1079">
        <f>SUM(AG31:AJ31)*(1+'System Variables'!$C$4)</f>
        <v>0</v>
      </c>
      <c r="AM31" s="1085">
        <v>0</v>
      </c>
      <c r="AN31" s="1086">
        <v>0</v>
      </c>
      <c r="AO31" s="1087">
        <v>0</v>
      </c>
      <c r="AP31" s="1086">
        <v>0</v>
      </c>
      <c r="AQ31" s="1079">
        <f>SUM(AM31:AP31)*(1+'System Variables'!$C$4)</f>
        <v>0</v>
      </c>
    </row>
    <row r="32" spans="1:43" ht="15">
      <c r="B32" s="1070" t="s">
        <v>1282</v>
      </c>
      <c r="C32" s="1091" t="s">
        <v>1306</v>
      </c>
      <c r="D32" s="1092"/>
      <c r="E32" s="1092" t="s">
        <v>1294</v>
      </c>
      <c r="F32" s="1092"/>
      <c r="G32" s="1092"/>
      <c r="H32" s="1091" t="s">
        <v>1307</v>
      </c>
      <c r="I32" s="1093"/>
      <c r="J32" s="1092"/>
      <c r="K32" s="1092"/>
      <c r="L32" s="1092"/>
      <c r="M32" s="1091" t="s">
        <v>1308</v>
      </c>
      <c r="N32" s="1092"/>
      <c r="O32" s="1092" t="s">
        <v>1294</v>
      </c>
      <c r="P32" s="1092"/>
      <c r="Q32" s="1092"/>
      <c r="R32" s="1094" t="s">
        <v>1309</v>
      </c>
      <c r="S32" s="1088"/>
      <c r="T32" s="1088"/>
      <c r="U32" s="1088" t="s">
        <v>195</v>
      </c>
      <c r="V32" s="1092"/>
      <c r="W32" s="1095"/>
      <c r="X32" s="1092"/>
      <c r="Y32" s="1092"/>
      <c r="Z32" s="1092" t="s">
        <v>195</v>
      </c>
      <c r="AA32" s="1092"/>
      <c r="AB32" s="1095"/>
      <c r="AC32" s="1092"/>
      <c r="AD32" s="1092"/>
      <c r="AE32" s="1092" t="s">
        <v>195</v>
      </c>
      <c r="AF32" s="1092"/>
      <c r="AG32" s="1095"/>
      <c r="AH32" s="1092"/>
      <c r="AI32" s="1092"/>
      <c r="AJ32" s="1092" t="s">
        <v>195</v>
      </c>
      <c r="AK32" s="1092"/>
      <c r="AM32" s="1095"/>
      <c r="AN32" s="1092"/>
      <c r="AO32" s="1092"/>
      <c r="AP32" s="1092" t="s">
        <v>195</v>
      </c>
      <c r="AQ32" s="1092"/>
    </row>
    <row r="33" spans="1:43" ht="15.75" thickBot="1">
      <c r="A33" s="1096"/>
      <c r="B33" s="1073" t="s">
        <v>1310</v>
      </c>
      <c r="C33" s="1001" t="s">
        <v>1290</v>
      </c>
      <c r="D33" s="1001" t="s">
        <v>1288</v>
      </c>
      <c r="E33" s="1001" t="s">
        <v>1285</v>
      </c>
      <c r="F33" s="1074" t="s">
        <v>1291</v>
      </c>
      <c r="G33" s="1001" t="str">
        <f>C$5</f>
        <v>Parts</v>
      </c>
      <c r="H33" s="1001" t="s">
        <v>1290</v>
      </c>
      <c r="I33" s="1001" t="s">
        <v>1288</v>
      </c>
      <c r="J33" s="1001" t="s">
        <v>1285</v>
      </c>
      <c r="K33" s="1074" t="s">
        <v>1291</v>
      </c>
      <c r="L33" s="1001" t="str">
        <f>H$5</f>
        <v>Parts</v>
      </c>
      <c r="M33" s="1001" t="s">
        <v>1290</v>
      </c>
      <c r="N33" s="1001" t="s">
        <v>1288</v>
      </c>
      <c r="O33" s="1001" t="s">
        <v>1285</v>
      </c>
      <c r="P33" s="1074" t="s">
        <v>1291</v>
      </c>
      <c r="Q33" s="1001" t="str">
        <f>M$5</f>
        <v>Parts</v>
      </c>
      <c r="R33" s="1001" t="s">
        <v>1290</v>
      </c>
      <c r="S33" s="1001" t="s">
        <v>1288</v>
      </c>
      <c r="T33" s="1001" t="s">
        <v>1285</v>
      </c>
      <c r="U33" s="1001" t="s">
        <v>1291</v>
      </c>
      <c r="V33" s="1001" t="str">
        <f>R$5</f>
        <v>Parts</v>
      </c>
      <c r="W33" s="1001" t="s">
        <v>1290</v>
      </c>
      <c r="X33" s="1001" t="s">
        <v>1288</v>
      </c>
      <c r="Y33" s="1001" t="s">
        <v>1285</v>
      </c>
      <c r="Z33" s="1001" t="s">
        <v>1291</v>
      </c>
      <c r="AA33" s="1001" t="str">
        <f>W$5</f>
        <v>Parts</v>
      </c>
      <c r="AB33" s="1001" t="s">
        <v>1290</v>
      </c>
      <c r="AC33" s="1001" t="s">
        <v>1288</v>
      </c>
      <c r="AD33" s="1001" t="s">
        <v>1285</v>
      </c>
      <c r="AE33" s="1001" t="s">
        <v>1291</v>
      </c>
      <c r="AF33" s="1001" t="str">
        <f>AB$5</f>
        <v>Parts</v>
      </c>
      <c r="AG33" s="1001" t="s">
        <v>1290</v>
      </c>
      <c r="AH33" s="1001" t="s">
        <v>1288</v>
      </c>
      <c r="AI33" s="1001" t="s">
        <v>1285</v>
      </c>
      <c r="AJ33" s="1001" t="s">
        <v>1291</v>
      </c>
      <c r="AK33" s="1001" t="str">
        <f>AG$5</f>
        <v>Parts</v>
      </c>
      <c r="AM33" s="1074" t="s">
        <v>2535</v>
      </c>
      <c r="AN33" s="1074" t="s">
        <v>2536</v>
      </c>
      <c r="AO33" s="1074" t="s">
        <v>1285</v>
      </c>
      <c r="AP33" s="1074" t="s">
        <v>1291</v>
      </c>
      <c r="AQ33" s="1001" t="str">
        <f>AM$5</f>
        <v>Parts</v>
      </c>
    </row>
    <row r="34" spans="1:43" ht="15.75" thickBot="1">
      <c r="B34" s="1075">
        <v>2</v>
      </c>
      <c r="C34" s="1076">
        <v>0</v>
      </c>
      <c r="D34" s="1077">
        <v>0</v>
      </c>
      <c r="E34" s="1078">
        <v>0</v>
      </c>
      <c r="F34" s="1077">
        <v>0</v>
      </c>
      <c r="G34" s="1079">
        <f>SUM(C34:F34)*(1+'System Variables'!$C$4)</f>
        <v>0</v>
      </c>
      <c r="H34" s="1076">
        <v>0</v>
      </c>
      <c r="I34" s="1077">
        <v>0</v>
      </c>
      <c r="J34" s="1078">
        <v>0</v>
      </c>
      <c r="K34" s="1077">
        <v>0</v>
      </c>
      <c r="L34" s="1079">
        <f>SUM(H34:K34)*(1+'System Variables'!$C$4)</f>
        <v>0</v>
      </c>
      <c r="M34" s="1076">
        <v>0</v>
      </c>
      <c r="N34" s="1077">
        <v>0</v>
      </c>
      <c r="O34" s="1078">
        <v>0</v>
      </c>
      <c r="P34" s="1077">
        <v>0</v>
      </c>
      <c r="Q34" s="1079">
        <f>SUM(M34:P34)*(1+'System Variables'!$C$4)</f>
        <v>0</v>
      </c>
      <c r="R34" s="1076">
        <v>0</v>
      </c>
      <c r="S34" s="1077">
        <v>0</v>
      </c>
      <c r="T34" s="1078">
        <v>0</v>
      </c>
      <c r="U34" s="1077">
        <v>0</v>
      </c>
      <c r="V34" s="1079">
        <f>SUM(R34:U34)*(1+'System Variables'!$C$4)</f>
        <v>0</v>
      </c>
      <c r="W34" s="1076">
        <v>0</v>
      </c>
      <c r="X34" s="1077">
        <v>0</v>
      </c>
      <c r="Y34" s="1078">
        <v>0</v>
      </c>
      <c r="Z34" s="1077">
        <v>0</v>
      </c>
      <c r="AA34" s="1079">
        <f>SUM(W34:Z34)*(1+'System Variables'!$C$4)</f>
        <v>0</v>
      </c>
      <c r="AB34" s="1076">
        <v>0</v>
      </c>
      <c r="AC34" s="1077">
        <v>0</v>
      </c>
      <c r="AD34" s="1078">
        <v>0</v>
      </c>
      <c r="AE34" s="1077">
        <v>0</v>
      </c>
      <c r="AF34" s="1079">
        <f>SUM(AB34:AE34)*(1+'System Variables'!$C$4)</f>
        <v>0</v>
      </c>
      <c r="AG34" s="1076">
        <v>0</v>
      </c>
      <c r="AH34" s="1077">
        <v>0</v>
      </c>
      <c r="AI34" s="1078">
        <v>0</v>
      </c>
      <c r="AJ34" s="1077">
        <v>0</v>
      </c>
      <c r="AK34" s="1079">
        <f>SUM(AG34:AJ34)*(1+'System Variables'!$C$4)</f>
        <v>0</v>
      </c>
      <c r="AM34" s="1076">
        <v>2300</v>
      </c>
      <c r="AN34" s="1077">
        <v>0</v>
      </c>
      <c r="AO34" s="1078">
        <v>0</v>
      </c>
      <c r="AP34" s="1077">
        <v>0</v>
      </c>
      <c r="AQ34" s="1079">
        <f>SUM(AM34:AP34)*(1+'System Variables'!$C$4)</f>
        <v>2484</v>
      </c>
    </row>
    <row r="35" spans="1:43" ht="15.75" thickBot="1">
      <c r="B35" s="1075">
        <v>2.5</v>
      </c>
      <c r="C35" s="1082">
        <v>0</v>
      </c>
      <c r="D35" s="1083">
        <v>0</v>
      </c>
      <c r="E35" s="1084">
        <v>0</v>
      </c>
      <c r="F35" s="1083">
        <v>0</v>
      </c>
      <c r="G35" s="1079">
        <f>SUM(C35:F35)*(1+'System Variables'!$C$4)</f>
        <v>0</v>
      </c>
      <c r="H35" s="1082">
        <v>0</v>
      </c>
      <c r="I35" s="1083">
        <v>0</v>
      </c>
      <c r="J35" s="1084">
        <v>0</v>
      </c>
      <c r="K35" s="1083">
        <v>0</v>
      </c>
      <c r="L35" s="1079">
        <f>SUM(H35:K35)*(1+'System Variables'!$C$4)</f>
        <v>0</v>
      </c>
      <c r="M35" s="1082">
        <v>0</v>
      </c>
      <c r="N35" s="1083">
        <v>0</v>
      </c>
      <c r="O35" s="1084">
        <v>0</v>
      </c>
      <c r="P35" s="1083">
        <v>0</v>
      </c>
      <c r="Q35" s="1079">
        <f>SUM(M35:P35)*(1+'System Variables'!$C$4)</f>
        <v>0</v>
      </c>
      <c r="R35" s="1082">
        <v>0</v>
      </c>
      <c r="S35" s="1083">
        <v>0</v>
      </c>
      <c r="T35" s="1084">
        <v>0</v>
      </c>
      <c r="U35" s="1083">
        <v>0</v>
      </c>
      <c r="V35" s="1079">
        <f>SUM(R35:U35)*(1+'System Variables'!$C$4)</f>
        <v>0</v>
      </c>
      <c r="W35" s="1082">
        <v>0</v>
      </c>
      <c r="X35" s="1083">
        <v>0</v>
      </c>
      <c r="Y35" s="1084">
        <v>0</v>
      </c>
      <c r="Z35" s="1083">
        <v>0</v>
      </c>
      <c r="AA35" s="1079">
        <f>SUM(W35:Z35)*(1+'System Variables'!$C$4)</f>
        <v>0</v>
      </c>
      <c r="AB35" s="1082">
        <v>0</v>
      </c>
      <c r="AC35" s="1083">
        <v>0</v>
      </c>
      <c r="AD35" s="1084">
        <v>0</v>
      </c>
      <c r="AE35" s="1083">
        <v>0</v>
      </c>
      <c r="AF35" s="1079">
        <f>SUM(AB35:AE35)*(1+'System Variables'!$C$4)</f>
        <v>0</v>
      </c>
      <c r="AG35" s="1082">
        <v>0</v>
      </c>
      <c r="AH35" s="1083">
        <v>0</v>
      </c>
      <c r="AI35" s="1084">
        <v>0</v>
      </c>
      <c r="AJ35" s="1083">
        <v>0</v>
      </c>
      <c r="AK35" s="1079">
        <f>SUM(AG35:AJ35)*(1+'System Variables'!$C$4)</f>
        <v>0</v>
      </c>
      <c r="AM35" s="1082">
        <v>0</v>
      </c>
      <c r="AN35" s="1083">
        <v>0</v>
      </c>
      <c r="AO35" s="1084">
        <v>0</v>
      </c>
      <c r="AP35" s="1083">
        <v>0</v>
      </c>
      <c r="AQ35" s="1079">
        <f>SUM(AM35:AP35)*(1+'System Variables'!$C$4)</f>
        <v>0</v>
      </c>
    </row>
    <row r="36" spans="1:43" ht="15.75" thickBot="1">
      <c r="B36" s="1075">
        <v>3</v>
      </c>
      <c r="C36" s="1082">
        <v>0</v>
      </c>
      <c r="D36" s="1083">
        <v>0</v>
      </c>
      <c r="E36" s="1084">
        <v>0</v>
      </c>
      <c r="F36" s="1083">
        <v>0</v>
      </c>
      <c r="G36" s="1079">
        <f>SUM(C36:F36)*(1+'System Variables'!$C$4)</f>
        <v>0</v>
      </c>
      <c r="H36" s="1082">
        <v>0</v>
      </c>
      <c r="I36" s="1083">
        <v>0</v>
      </c>
      <c r="J36" s="1084">
        <v>0</v>
      </c>
      <c r="K36" s="1083">
        <v>0</v>
      </c>
      <c r="L36" s="1079">
        <f>SUM(H36:K36)*(1+'System Variables'!$C$4)</f>
        <v>0</v>
      </c>
      <c r="M36" s="1082">
        <v>0</v>
      </c>
      <c r="N36" s="1083">
        <v>0</v>
      </c>
      <c r="O36" s="1084">
        <v>0</v>
      </c>
      <c r="P36" s="1083">
        <v>0</v>
      </c>
      <c r="Q36" s="1079">
        <f>SUM(M36:P36)*(1+'System Variables'!$C$4)</f>
        <v>0</v>
      </c>
      <c r="R36" s="1082">
        <v>0</v>
      </c>
      <c r="S36" s="1083">
        <v>0</v>
      </c>
      <c r="T36" s="1084">
        <v>0</v>
      </c>
      <c r="U36" s="1083">
        <v>0</v>
      </c>
      <c r="V36" s="1079">
        <f>SUM(R36:U36)*(1+'System Variables'!$C$4)</f>
        <v>0</v>
      </c>
      <c r="W36" s="1082">
        <v>0</v>
      </c>
      <c r="X36" s="1083">
        <v>0</v>
      </c>
      <c r="Y36" s="1084">
        <v>0</v>
      </c>
      <c r="Z36" s="1083">
        <v>0</v>
      </c>
      <c r="AA36" s="1079">
        <f>SUM(W36:Z36)*(1+'System Variables'!$C$4)</f>
        <v>0</v>
      </c>
      <c r="AB36" s="1082">
        <v>0</v>
      </c>
      <c r="AC36" s="1083">
        <v>0</v>
      </c>
      <c r="AD36" s="1084">
        <v>0</v>
      </c>
      <c r="AE36" s="1083">
        <v>0</v>
      </c>
      <c r="AF36" s="1079">
        <f>SUM(AB36:AE36)*(1+'System Variables'!$C$4)</f>
        <v>0</v>
      </c>
      <c r="AG36" s="1082">
        <v>0</v>
      </c>
      <c r="AH36" s="1083">
        <v>0</v>
      </c>
      <c r="AI36" s="1084">
        <v>0</v>
      </c>
      <c r="AJ36" s="1083">
        <v>0</v>
      </c>
      <c r="AK36" s="1079">
        <f>SUM(AG36:AJ36)*(1+'System Variables'!$C$4)</f>
        <v>0</v>
      </c>
      <c r="AM36" s="1082">
        <v>0</v>
      </c>
      <c r="AN36" s="1083">
        <v>0</v>
      </c>
      <c r="AO36" s="1084">
        <v>0</v>
      </c>
      <c r="AP36" s="1083">
        <v>0</v>
      </c>
      <c r="AQ36" s="1079">
        <f>SUM(AM36:AP36)*(1+'System Variables'!$C$4)</f>
        <v>0</v>
      </c>
    </row>
    <row r="37" spans="1:43" ht="15.75" thickBot="1">
      <c r="B37" s="1075">
        <v>3.5</v>
      </c>
      <c r="C37" s="1082">
        <v>0</v>
      </c>
      <c r="D37" s="1083">
        <v>0</v>
      </c>
      <c r="E37" s="1084">
        <v>0</v>
      </c>
      <c r="F37" s="1083">
        <v>0</v>
      </c>
      <c r="G37" s="1079">
        <f>SUM(C37:F37)*(1+'System Variables'!$C$4)</f>
        <v>0</v>
      </c>
      <c r="H37" s="1082">
        <v>0</v>
      </c>
      <c r="I37" s="1083">
        <v>0</v>
      </c>
      <c r="J37" s="1084">
        <v>0</v>
      </c>
      <c r="K37" s="1083">
        <v>0</v>
      </c>
      <c r="L37" s="1079">
        <f>SUM(H37:K37)*(1+'System Variables'!$C$4)</f>
        <v>0</v>
      </c>
      <c r="M37" s="1082">
        <v>0</v>
      </c>
      <c r="N37" s="1083">
        <v>0</v>
      </c>
      <c r="O37" s="1084">
        <v>0</v>
      </c>
      <c r="P37" s="1083">
        <v>0</v>
      </c>
      <c r="Q37" s="1079">
        <f>SUM(M37:P37)*(1+'System Variables'!$C$4)</f>
        <v>0</v>
      </c>
      <c r="R37" s="1082">
        <v>0</v>
      </c>
      <c r="S37" s="1083">
        <v>0</v>
      </c>
      <c r="T37" s="1084">
        <v>0</v>
      </c>
      <c r="U37" s="1083">
        <v>0</v>
      </c>
      <c r="V37" s="1079">
        <f>SUM(R37:U37)*(1+'System Variables'!$C$4)</f>
        <v>0</v>
      </c>
      <c r="W37" s="1082">
        <v>0</v>
      </c>
      <c r="X37" s="1083">
        <v>0</v>
      </c>
      <c r="Y37" s="1084">
        <v>0</v>
      </c>
      <c r="Z37" s="1083">
        <v>0</v>
      </c>
      <c r="AA37" s="1079">
        <f>SUM(W37:Z37)*(1+'System Variables'!$C$4)</f>
        <v>0</v>
      </c>
      <c r="AB37" s="1082">
        <v>0</v>
      </c>
      <c r="AC37" s="1083">
        <v>0</v>
      </c>
      <c r="AD37" s="1084">
        <v>0</v>
      </c>
      <c r="AE37" s="1083">
        <v>0</v>
      </c>
      <c r="AF37" s="1079">
        <f>SUM(AB37:AE37)*(1+'System Variables'!$C$4)</f>
        <v>0</v>
      </c>
      <c r="AG37" s="1082">
        <v>0</v>
      </c>
      <c r="AH37" s="1083">
        <v>0</v>
      </c>
      <c r="AI37" s="1084">
        <v>0</v>
      </c>
      <c r="AJ37" s="1083">
        <v>0</v>
      </c>
      <c r="AK37" s="1079">
        <f>SUM(AG37:AJ37)*(1+'System Variables'!$C$4)</f>
        <v>0</v>
      </c>
      <c r="AM37" s="1082">
        <v>0</v>
      </c>
      <c r="AN37" s="1083">
        <v>0</v>
      </c>
      <c r="AO37" s="1084">
        <v>0</v>
      </c>
      <c r="AP37" s="1083">
        <v>0</v>
      </c>
      <c r="AQ37" s="1079">
        <f>SUM(AM37:AP37)*(1+'System Variables'!$C$4)</f>
        <v>0</v>
      </c>
    </row>
    <row r="38" spans="1:43" ht="15.75" thickBot="1">
      <c r="B38" s="1075">
        <v>4</v>
      </c>
      <c r="C38" s="1082">
        <v>0</v>
      </c>
      <c r="D38" s="1083">
        <v>0</v>
      </c>
      <c r="E38" s="1084">
        <v>0</v>
      </c>
      <c r="F38" s="1083">
        <v>0</v>
      </c>
      <c r="G38" s="1079">
        <f>SUM(C38:F38)*(1+'System Variables'!$C$4)</f>
        <v>0</v>
      </c>
      <c r="H38" s="1082">
        <v>0</v>
      </c>
      <c r="I38" s="1083">
        <v>0</v>
      </c>
      <c r="J38" s="1084">
        <v>0</v>
      </c>
      <c r="K38" s="1083">
        <v>0</v>
      </c>
      <c r="L38" s="1079">
        <f>SUM(H38:K38)*(1+'System Variables'!$C$4)</f>
        <v>0</v>
      </c>
      <c r="M38" s="1082">
        <v>0</v>
      </c>
      <c r="N38" s="1083">
        <v>0</v>
      </c>
      <c r="O38" s="1084">
        <v>0</v>
      </c>
      <c r="P38" s="1083">
        <v>0</v>
      </c>
      <c r="Q38" s="1079">
        <f>SUM(M38:P38)*(1+'System Variables'!$C$4)</f>
        <v>0</v>
      </c>
      <c r="R38" s="1082">
        <v>0</v>
      </c>
      <c r="S38" s="1083">
        <v>0</v>
      </c>
      <c r="T38" s="1084">
        <v>0</v>
      </c>
      <c r="U38" s="1083">
        <v>0</v>
      </c>
      <c r="V38" s="1079">
        <f>SUM(R38:U38)*(1+'System Variables'!$C$4)</f>
        <v>0</v>
      </c>
      <c r="W38" s="1082">
        <v>0</v>
      </c>
      <c r="X38" s="1083">
        <v>0</v>
      </c>
      <c r="Y38" s="1084">
        <v>0</v>
      </c>
      <c r="Z38" s="1083">
        <v>0</v>
      </c>
      <c r="AA38" s="1079">
        <f>SUM(W38:Z38)*(1+'System Variables'!$C$4)</f>
        <v>0</v>
      </c>
      <c r="AB38" s="1082">
        <v>0</v>
      </c>
      <c r="AC38" s="1083">
        <v>0</v>
      </c>
      <c r="AD38" s="1084">
        <v>0</v>
      </c>
      <c r="AE38" s="1083">
        <v>0</v>
      </c>
      <c r="AF38" s="1079">
        <f>SUM(AB38:AE38)*(1+'System Variables'!$C$4)</f>
        <v>0</v>
      </c>
      <c r="AG38" s="1082">
        <v>0</v>
      </c>
      <c r="AH38" s="1083">
        <v>0</v>
      </c>
      <c r="AI38" s="1084">
        <v>0</v>
      </c>
      <c r="AJ38" s="1083">
        <v>0</v>
      </c>
      <c r="AK38" s="1079">
        <f>SUM(AG38:AJ38)*(1+'System Variables'!$C$4)</f>
        <v>0</v>
      </c>
      <c r="AM38" s="1082">
        <v>0</v>
      </c>
      <c r="AN38" s="1083">
        <v>0</v>
      </c>
      <c r="AO38" s="1084">
        <v>0</v>
      </c>
      <c r="AP38" s="1083">
        <v>0</v>
      </c>
      <c r="AQ38" s="1079">
        <f>SUM(AM38:AP38)*(1+'System Variables'!$C$4)</f>
        <v>0</v>
      </c>
    </row>
    <row r="39" spans="1:43" ht="15.75" thickBot="1">
      <c r="B39" s="1075">
        <v>5</v>
      </c>
      <c r="C39" s="1085">
        <v>0</v>
      </c>
      <c r="D39" s="1086">
        <v>0</v>
      </c>
      <c r="E39" s="1087">
        <v>0</v>
      </c>
      <c r="F39" s="1086">
        <v>0</v>
      </c>
      <c r="G39" s="1079">
        <f>SUM(C39:F39)*(1+'System Variables'!$C$4)</f>
        <v>0</v>
      </c>
      <c r="H39" s="1085">
        <v>0</v>
      </c>
      <c r="I39" s="1086">
        <v>0</v>
      </c>
      <c r="J39" s="1087">
        <v>0</v>
      </c>
      <c r="K39" s="1086">
        <v>0</v>
      </c>
      <c r="L39" s="1079">
        <f>SUM(H39:K39)*(1+'System Variables'!$C$4)</f>
        <v>0</v>
      </c>
      <c r="M39" s="1085">
        <v>0</v>
      </c>
      <c r="N39" s="1086">
        <v>0</v>
      </c>
      <c r="O39" s="1087">
        <v>0</v>
      </c>
      <c r="P39" s="1086">
        <v>0</v>
      </c>
      <c r="Q39" s="1079">
        <f>SUM(M39:P39)*(1+'System Variables'!$C$4)</f>
        <v>0</v>
      </c>
      <c r="R39" s="1085">
        <v>0</v>
      </c>
      <c r="S39" s="1086">
        <v>0</v>
      </c>
      <c r="T39" s="1087">
        <v>0</v>
      </c>
      <c r="U39" s="1086">
        <v>0</v>
      </c>
      <c r="V39" s="1079">
        <f>SUM(R39:U39)*(1+'System Variables'!$C$4)</f>
        <v>0</v>
      </c>
      <c r="W39" s="1085">
        <v>0</v>
      </c>
      <c r="X39" s="1086">
        <v>0</v>
      </c>
      <c r="Y39" s="1087">
        <v>0</v>
      </c>
      <c r="Z39" s="1086">
        <v>0</v>
      </c>
      <c r="AA39" s="1079">
        <f>SUM(W39:Z39)*(1+'System Variables'!$C$4)</f>
        <v>0</v>
      </c>
      <c r="AB39" s="1085">
        <v>0</v>
      </c>
      <c r="AC39" s="1086">
        <v>0</v>
      </c>
      <c r="AD39" s="1087">
        <v>0</v>
      </c>
      <c r="AE39" s="1086">
        <v>0</v>
      </c>
      <c r="AF39" s="1079">
        <f>SUM(AB39:AE39)*(1+'System Variables'!$C$4)</f>
        <v>0</v>
      </c>
      <c r="AG39" s="1085">
        <v>0</v>
      </c>
      <c r="AH39" s="1086">
        <v>0</v>
      </c>
      <c r="AI39" s="1087">
        <v>0</v>
      </c>
      <c r="AJ39" s="1086">
        <v>0</v>
      </c>
      <c r="AK39" s="1079">
        <f>SUM(AG39:AJ39)*(1+'System Variables'!$C$4)</f>
        <v>0</v>
      </c>
      <c r="AM39" s="1085">
        <v>0</v>
      </c>
      <c r="AN39" s="1086">
        <v>0</v>
      </c>
      <c r="AO39" s="1087">
        <v>0</v>
      </c>
      <c r="AP39" s="1086">
        <v>0</v>
      </c>
      <c r="AQ39" s="1079">
        <f>SUM(AM39:AP39)*(1+'System Variables'!$C$4)</f>
        <v>0</v>
      </c>
    </row>
    <row r="40" spans="1:43" ht="15">
      <c r="B40" s="1070" t="s">
        <v>1282</v>
      </c>
      <c r="C40" s="1071" t="s">
        <v>1311</v>
      </c>
      <c r="D40" s="1088"/>
      <c r="E40" s="1088" t="s">
        <v>1312</v>
      </c>
      <c r="F40" s="1088"/>
      <c r="G40" s="1088"/>
      <c r="H40" s="1071" t="s">
        <v>1313</v>
      </c>
      <c r="I40" s="1088"/>
      <c r="J40" s="1088" t="s">
        <v>1312</v>
      </c>
      <c r="K40" s="1088"/>
      <c r="L40" s="1088"/>
      <c r="M40" s="1071" t="s">
        <v>1314</v>
      </c>
      <c r="N40" s="1088"/>
      <c r="O40" s="1088" t="s">
        <v>1315</v>
      </c>
      <c r="P40" s="1088"/>
      <c r="Q40" s="1088"/>
      <c r="R40" s="1071"/>
      <c r="S40" s="1088"/>
      <c r="T40" s="1088"/>
      <c r="U40" s="1088" t="s">
        <v>195</v>
      </c>
      <c r="V40" s="1088"/>
      <c r="W40" s="1071"/>
      <c r="X40" s="1088"/>
      <c r="Y40" s="1088"/>
      <c r="Z40" s="1088" t="s">
        <v>195</v>
      </c>
      <c r="AA40" s="1088"/>
      <c r="AB40" s="1071"/>
      <c r="AC40" s="1088"/>
      <c r="AD40" s="1088"/>
      <c r="AE40" s="1088" t="s">
        <v>195</v>
      </c>
      <c r="AF40" s="1088"/>
      <c r="AG40" s="1071"/>
      <c r="AH40" s="1088"/>
      <c r="AI40" s="1088"/>
      <c r="AJ40" s="1088" t="s">
        <v>195</v>
      </c>
      <c r="AK40" s="1088"/>
      <c r="AM40" s="1071"/>
      <c r="AN40" s="1088"/>
      <c r="AO40" s="1088"/>
      <c r="AP40" s="1088" t="s">
        <v>195</v>
      </c>
      <c r="AQ40" s="1088"/>
    </row>
    <row r="41" spans="1:43" ht="15.75" thickBot="1">
      <c r="A41" s="1096"/>
      <c r="B41" s="1073" t="s">
        <v>1316</v>
      </c>
      <c r="C41" s="1001" t="s">
        <v>1290</v>
      </c>
      <c r="D41" s="1001" t="s">
        <v>1288</v>
      </c>
      <c r="E41" s="1001" t="s">
        <v>1285</v>
      </c>
      <c r="F41" s="1001" t="s">
        <v>1291</v>
      </c>
      <c r="G41" s="1001" t="str">
        <f>C$5</f>
        <v>Parts</v>
      </c>
      <c r="H41" s="1001" t="s">
        <v>1290</v>
      </c>
      <c r="I41" s="1001" t="s">
        <v>1288</v>
      </c>
      <c r="J41" s="1001" t="s">
        <v>1285</v>
      </c>
      <c r="K41" s="1001" t="s">
        <v>1291</v>
      </c>
      <c r="L41" s="1001" t="str">
        <f>H$5</f>
        <v>Parts</v>
      </c>
      <c r="M41" s="1001" t="s">
        <v>1290</v>
      </c>
      <c r="N41" s="1001" t="s">
        <v>1288</v>
      </c>
      <c r="O41" s="1001" t="s">
        <v>1285</v>
      </c>
      <c r="P41" s="1001" t="s">
        <v>1291</v>
      </c>
      <c r="Q41" s="1001" t="str">
        <f>M$5</f>
        <v>Parts</v>
      </c>
      <c r="R41" s="1001" t="s">
        <v>1290</v>
      </c>
      <c r="S41" s="1001" t="s">
        <v>1288</v>
      </c>
      <c r="T41" s="1001" t="s">
        <v>1285</v>
      </c>
      <c r="U41" s="1001" t="s">
        <v>1291</v>
      </c>
      <c r="V41" s="1001" t="str">
        <f>R$5</f>
        <v>Parts</v>
      </c>
      <c r="W41" s="1001" t="s">
        <v>1290</v>
      </c>
      <c r="X41" s="1001" t="s">
        <v>1288</v>
      </c>
      <c r="Y41" s="1001" t="s">
        <v>1285</v>
      </c>
      <c r="Z41" s="1001" t="s">
        <v>1291</v>
      </c>
      <c r="AA41" s="1001" t="str">
        <f>W$5</f>
        <v>Parts</v>
      </c>
      <c r="AB41" s="1001" t="s">
        <v>1290</v>
      </c>
      <c r="AC41" s="1001" t="s">
        <v>1288</v>
      </c>
      <c r="AD41" s="1001" t="s">
        <v>1285</v>
      </c>
      <c r="AE41" s="1001" t="s">
        <v>1291</v>
      </c>
      <c r="AF41" s="1001" t="str">
        <f>AB$5</f>
        <v>Parts</v>
      </c>
      <c r="AG41" s="1001" t="s">
        <v>1290</v>
      </c>
      <c r="AH41" s="1001" t="s">
        <v>1288</v>
      </c>
      <c r="AI41" s="1001" t="s">
        <v>1285</v>
      </c>
      <c r="AJ41" s="1001" t="s">
        <v>1291</v>
      </c>
      <c r="AK41" s="1001" t="str">
        <f>AG$5</f>
        <v>Parts</v>
      </c>
      <c r="AM41" s="1074" t="s">
        <v>2535</v>
      </c>
      <c r="AN41" s="1074" t="s">
        <v>2536</v>
      </c>
      <c r="AO41" s="1074" t="s">
        <v>1285</v>
      </c>
      <c r="AP41" s="1074" t="s">
        <v>1291</v>
      </c>
      <c r="AQ41" s="1001" t="str">
        <f>AM$5</f>
        <v>Parts</v>
      </c>
    </row>
    <row r="42" spans="1:43" ht="15.75" thickBot="1">
      <c r="B42" s="1075">
        <v>2</v>
      </c>
      <c r="C42" s="1076">
        <v>0</v>
      </c>
      <c r="D42" s="1077">
        <v>0</v>
      </c>
      <c r="E42" s="1078">
        <v>0</v>
      </c>
      <c r="F42" s="1077">
        <v>0</v>
      </c>
      <c r="G42" s="1079">
        <f>SUM(C42:F42)*(1+'System Variables'!$C$4)</f>
        <v>0</v>
      </c>
      <c r="H42" s="1076">
        <v>0</v>
      </c>
      <c r="I42" s="1077">
        <v>0</v>
      </c>
      <c r="J42" s="1078">
        <v>0</v>
      </c>
      <c r="K42" s="1077">
        <v>0</v>
      </c>
      <c r="L42" s="1079">
        <f>SUM(H42:K42)*(1+'System Variables'!$C$4)</f>
        <v>0</v>
      </c>
      <c r="M42" s="1076">
        <v>0</v>
      </c>
      <c r="N42" s="1077">
        <v>0</v>
      </c>
      <c r="O42" s="1078">
        <v>0</v>
      </c>
      <c r="P42" s="1077">
        <v>0</v>
      </c>
      <c r="Q42" s="1079">
        <f>SUM(M42:P42)*(1+'System Variables'!$C$4)</f>
        <v>0</v>
      </c>
      <c r="R42" s="1076">
        <v>0</v>
      </c>
      <c r="S42" s="1077">
        <v>0</v>
      </c>
      <c r="T42" s="1078">
        <v>0</v>
      </c>
      <c r="U42" s="1077">
        <v>0</v>
      </c>
      <c r="V42" s="1079">
        <f>SUM(R42:U42)*(1+'System Variables'!$C$4)</f>
        <v>0</v>
      </c>
      <c r="W42" s="1076">
        <v>0</v>
      </c>
      <c r="X42" s="1077">
        <v>0</v>
      </c>
      <c r="Y42" s="1078">
        <v>0</v>
      </c>
      <c r="Z42" s="1077">
        <v>0</v>
      </c>
      <c r="AA42" s="1079">
        <f>SUM(W42:Z42)*(1+'System Variables'!$C$4)</f>
        <v>0</v>
      </c>
      <c r="AB42" s="1076">
        <v>0</v>
      </c>
      <c r="AC42" s="1077">
        <v>0</v>
      </c>
      <c r="AD42" s="1078">
        <v>0</v>
      </c>
      <c r="AE42" s="1077">
        <v>0</v>
      </c>
      <c r="AF42" s="1079">
        <f>SUM(AB42:AE42)*(1+'System Variables'!$C$4)</f>
        <v>0</v>
      </c>
      <c r="AG42" s="1076">
        <v>0</v>
      </c>
      <c r="AH42" s="1077">
        <v>0</v>
      </c>
      <c r="AI42" s="1078">
        <v>0</v>
      </c>
      <c r="AJ42" s="1077">
        <v>0</v>
      </c>
      <c r="AK42" s="1079">
        <f>SUM(AG42:AJ42)*(1+'System Variables'!$C$4)</f>
        <v>0</v>
      </c>
      <c r="AM42" s="1076">
        <v>2200</v>
      </c>
      <c r="AN42" s="1077">
        <v>0</v>
      </c>
      <c r="AO42" s="1078">
        <v>0</v>
      </c>
      <c r="AP42" s="1077">
        <v>0</v>
      </c>
      <c r="AQ42" s="1079">
        <f>SUM(AM42:AP42)*(1+'System Variables'!$C$4)</f>
        <v>2376</v>
      </c>
    </row>
    <row r="43" spans="1:43" ht="15.75" thickBot="1">
      <c r="B43" s="1075">
        <v>2.5</v>
      </c>
      <c r="C43" s="1082">
        <v>0</v>
      </c>
      <c r="D43" s="1083">
        <v>0</v>
      </c>
      <c r="E43" s="1084">
        <v>0</v>
      </c>
      <c r="F43" s="1083">
        <v>0</v>
      </c>
      <c r="G43" s="1079">
        <f>SUM(C43:F43)*(1+'System Variables'!$C$4)</f>
        <v>0</v>
      </c>
      <c r="H43" s="1082">
        <v>0</v>
      </c>
      <c r="I43" s="1083">
        <v>0</v>
      </c>
      <c r="J43" s="1084">
        <v>0</v>
      </c>
      <c r="K43" s="1083">
        <v>0</v>
      </c>
      <c r="L43" s="1079">
        <f>SUM(H43:K43)*(1+'System Variables'!$C$4)</f>
        <v>0</v>
      </c>
      <c r="M43" s="1082">
        <v>0</v>
      </c>
      <c r="N43" s="1083">
        <v>0</v>
      </c>
      <c r="O43" s="1084">
        <v>0</v>
      </c>
      <c r="P43" s="1083">
        <v>0</v>
      </c>
      <c r="Q43" s="1079">
        <f>SUM(M43:P43)*(1+'System Variables'!$C$4)</f>
        <v>0</v>
      </c>
      <c r="R43" s="1082">
        <v>0</v>
      </c>
      <c r="S43" s="1083">
        <v>0</v>
      </c>
      <c r="T43" s="1084">
        <v>0</v>
      </c>
      <c r="U43" s="1083">
        <v>0</v>
      </c>
      <c r="V43" s="1079">
        <f>SUM(R43:U43)*(1+'System Variables'!$C$4)</f>
        <v>0</v>
      </c>
      <c r="W43" s="1082">
        <v>0</v>
      </c>
      <c r="X43" s="1083">
        <v>0</v>
      </c>
      <c r="Y43" s="1084">
        <v>0</v>
      </c>
      <c r="Z43" s="1083">
        <v>0</v>
      </c>
      <c r="AA43" s="1079">
        <f>SUM(W43:Z43)*(1+'System Variables'!$C$4)</f>
        <v>0</v>
      </c>
      <c r="AB43" s="1082">
        <v>0</v>
      </c>
      <c r="AC43" s="1083">
        <v>0</v>
      </c>
      <c r="AD43" s="1084">
        <v>0</v>
      </c>
      <c r="AE43" s="1083">
        <v>0</v>
      </c>
      <c r="AF43" s="1079">
        <f>SUM(AB43:AE43)*(1+'System Variables'!$C$4)</f>
        <v>0</v>
      </c>
      <c r="AG43" s="1082">
        <v>0</v>
      </c>
      <c r="AH43" s="1083">
        <v>0</v>
      </c>
      <c r="AI43" s="1084">
        <v>0</v>
      </c>
      <c r="AJ43" s="1083">
        <v>0</v>
      </c>
      <c r="AK43" s="1079">
        <f>SUM(AG43:AJ43)*(1+'System Variables'!$C$4)</f>
        <v>0</v>
      </c>
      <c r="AM43" s="1082">
        <v>0</v>
      </c>
      <c r="AN43" s="1083">
        <v>0</v>
      </c>
      <c r="AO43" s="1084">
        <v>0</v>
      </c>
      <c r="AP43" s="1083">
        <v>0</v>
      </c>
      <c r="AQ43" s="1079">
        <f>SUM(AM43:AP43)*(1+'System Variables'!$C$4)</f>
        <v>0</v>
      </c>
    </row>
    <row r="44" spans="1:43" ht="15.75" thickBot="1">
      <c r="B44" s="1075">
        <v>3</v>
      </c>
      <c r="C44" s="1082">
        <v>0</v>
      </c>
      <c r="D44" s="1083">
        <v>0</v>
      </c>
      <c r="E44" s="1084">
        <v>0</v>
      </c>
      <c r="F44" s="1083">
        <v>0</v>
      </c>
      <c r="G44" s="1079">
        <f>SUM(C44:F44)*(1+'System Variables'!$C$4)</f>
        <v>0</v>
      </c>
      <c r="H44" s="1082">
        <v>0</v>
      </c>
      <c r="I44" s="1083">
        <v>0</v>
      </c>
      <c r="J44" s="1084">
        <v>0</v>
      </c>
      <c r="K44" s="1083">
        <v>0</v>
      </c>
      <c r="L44" s="1079">
        <f>SUM(H44:K44)*(1+'System Variables'!$C$4)</f>
        <v>0</v>
      </c>
      <c r="M44" s="1082">
        <v>0</v>
      </c>
      <c r="N44" s="1083">
        <v>0</v>
      </c>
      <c r="O44" s="1084">
        <v>0</v>
      </c>
      <c r="P44" s="1083">
        <v>0</v>
      </c>
      <c r="Q44" s="1079">
        <f>SUM(M44:P44)*(1+'System Variables'!$C$4)</f>
        <v>0</v>
      </c>
      <c r="R44" s="1082">
        <v>0</v>
      </c>
      <c r="S44" s="1083">
        <v>0</v>
      </c>
      <c r="T44" s="1084">
        <v>0</v>
      </c>
      <c r="U44" s="1083">
        <v>0</v>
      </c>
      <c r="V44" s="1079">
        <f>SUM(R44:U44)*(1+'System Variables'!$C$4)</f>
        <v>0</v>
      </c>
      <c r="W44" s="1082">
        <v>0</v>
      </c>
      <c r="X44" s="1083">
        <v>0</v>
      </c>
      <c r="Y44" s="1084">
        <v>0</v>
      </c>
      <c r="Z44" s="1083">
        <v>0</v>
      </c>
      <c r="AA44" s="1079">
        <f>SUM(W44:Z44)*(1+'System Variables'!$C$4)</f>
        <v>0</v>
      </c>
      <c r="AB44" s="1082">
        <v>0</v>
      </c>
      <c r="AC44" s="1083">
        <v>0</v>
      </c>
      <c r="AD44" s="1084">
        <v>0</v>
      </c>
      <c r="AE44" s="1083">
        <v>0</v>
      </c>
      <c r="AF44" s="1079">
        <f>SUM(AB44:AE44)*(1+'System Variables'!$C$4)</f>
        <v>0</v>
      </c>
      <c r="AG44" s="1082">
        <v>0</v>
      </c>
      <c r="AH44" s="1083">
        <v>0</v>
      </c>
      <c r="AI44" s="1084">
        <v>0</v>
      </c>
      <c r="AJ44" s="1083">
        <v>0</v>
      </c>
      <c r="AK44" s="1079">
        <f>SUM(AG44:AJ44)*(1+'System Variables'!$C$4)</f>
        <v>0</v>
      </c>
      <c r="AM44" s="1082">
        <v>0</v>
      </c>
      <c r="AN44" s="1083">
        <v>0</v>
      </c>
      <c r="AO44" s="1084">
        <v>0</v>
      </c>
      <c r="AP44" s="1083">
        <v>0</v>
      </c>
      <c r="AQ44" s="1079">
        <f>SUM(AM44:AP44)*(1+'System Variables'!$C$4)</f>
        <v>0</v>
      </c>
    </row>
    <row r="45" spans="1:43" ht="15.75" thickBot="1">
      <c r="B45" s="1075">
        <v>3.5</v>
      </c>
      <c r="C45" s="1082">
        <v>0</v>
      </c>
      <c r="D45" s="1083">
        <v>0</v>
      </c>
      <c r="E45" s="1084">
        <v>0</v>
      </c>
      <c r="F45" s="1083">
        <v>0</v>
      </c>
      <c r="G45" s="1079">
        <f>SUM(C45:F45)*(1+'System Variables'!$C$4)</f>
        <v>0</v>
      </c>
      <c r="H45" s="1082">
        <v>0</v>
      </c>
      <c r="I45" s="1083">
        <v>0</v>
      </c>
      <c r="J45" s="1084">
        <v>0</v>
      </c>
      <c r="K45" s="1083">
        <v>0</v>
      </c>
      <c r="L45" s="1079">
        <f>SUM(H45:K45)*(1+'System Variables'!$C$4)</f>
        <v>0</v>
      </c>
      <c r="M45" s="1082">
        <v>0</v>
      </c>
      <c r="N45" s="1083">
        <v>0</v>
      </c>
      <c r="O45" s="1084">
        <v>0</v>
      </c>
      <c r="P45" s="1083">
        <v>0</v>
      </c>
      <c r="Q45" s="1079">
        <f>SUM(M45:P45)*(1+'System Variables'!$C$4)</f>
        <v>0</v>
      </c>
      <c r="R45" s="1082">
        <v>0</v>
      </c>
      <c r="S45" s="1083">
        <v>0</v>
      </c>
      <c r="T45" s="1084">
        <v>0</v>
      </c>
      <c r="U45" s="1083">
        <v>0</v>
      </c>
      <c r="V45" s="1079">
        <f>SUM(R45:U45)*(1+'System Variables'!$C$4)</f>
        <v>0</v>
      </c>
      <c r="W45" s="1082">
        <v>0</v>
      </c>
      <c r="X45" s="1083">
        <v>0</v>
      </c>
      <c r="Y45" s="1084">
        <v>0</v>
      </c>
      <c r="Z45" s="1083">
        <v>0</v>
      </c>
      <c r="AA45" s="1079">
        <f>SUM(W45:Z45)*(1+'System Variables'!$C$4)</f>
        <v>0</v>
      </c>
      <c r="AB45" s="1082">
        <v>0</v>
      </c>
      <c r="AC45" s="1083">
        <v>0</v>
      </c>
      <c r="AD45" s="1084">
        <v>0</v>
      </c>
      <c r="AE45" s="1083">
        <v>0</v>
      </c>
      <c r="AF45" s="1079">
        <f>SUM(AB45:AE45)*(1+'System Variables'!$C$4)</f>
        <v>0</v>
      </c>
      <c r="AG45" s="1082">
        <v>0</v>
      </c>
      <c r="AH45" s="1083">
        <v>0</v>
      </c>
      <c r="AI45" s="1084">
        <v>0</v>
      </c>
      <c r="AJ45" s="1083">
        <v>0</v>
      </c>
      <c r="AK45" s="1079">
        <f>SUM(AG45:AJ45)*(1+'System Variables'!$C$4)</f>
        <v>0</v>
      </c>
      <c r="AM45" s="1082">
        <v>0</v>
      </c>
      <c r="AN45" s="1083">
        <v>0</v>
      </c>
      <c r="AO45" s="1084">
        <v>0</v>
      </c>
      <c r="AP45" s="1083">
        <v>0</v>
      </c>
      <c r="AQ45" s="1079">
        <f>SUM(AM45:AP45)*(1+'System Variables'!$C$4)</f>
        <v>0</v>
      </c>
    </row>
    <row r="46" spans="1:43" ht="15.75" thickBot="1">
      <c r="B46" s="1075">
        <v>4</v>
      </c>
      <c r="C46" s="1082">
        <v>0</v>
      </c>
      <c r="D46" s="1083">
        <v>0</v>
      </c>
      <c r="E46" s="1084">
        <v>0</v>
      </c>
      <c r="F46" s="1083">
        <v>0</v>
      </c>
      <c r="G46" s="1079">
        <f>SUM(C46:F46)*(1+'System Variables'!$C$4)</f>
        <v>0</v>
      </c>
      <c r="H46" s="1082">
        <v>0</v>
      </c>
      <c r="I46" s="1083">
        <v>0</v>
      </c>
      <c r="J46" s="1084">
        <v>0</v>
      </c>
      <c r="K46" s="1083">
        <v>0</v>
      </c>
      <c r="L46" s="1079">
        <f>SUM(H46:K46)*(1+'System Variables'!$C$4)</f>
        <v>0</v>
      </c>
      <c r="M46" s="1082">
        <v>0</v>
      </c>
      <c r="N46" s="1083">
        <v>0</v>
      </c>
      <c r="O46" s="1084">
        <v>0</v>
      </c>
      <c r="P46" s="1083">
        <v>0</v>
      </c>
      <c r="Q46" s="1079">
        <f>SUM(M46:P46)*(1+'System Variables'!$C$4)</f>
        <v>0</v>
      </c>
      <c r="R46" s="1082">
        <v>0</v>
      </c>
      <c r="S46" s="1083">
        <v>0</v>
      </c>
      <c r="T46" s="1084">
        <v>0</v>
      </c>
      <c r="U46" s="1083">
        <v>0</v>
      </c>
      <c r="V46" s="1079">
        <f>SUM(R46:U46)*(1+'System Variables'!$C$4)</f>
        <v>0</v>
      </c>
      <c r="W46" s="1082">
        <v>0</v>
      </c>
      <c r="X46" s="1083">
        <v>0</v>
      </c>
      <c r="Y46" s="1084">
        <v>0</v>
      </c>
      <c r="Z46" s="1083">
        <v>0</v>
      </c>
      <c r="AA46" s="1079">
        <f>SUM(W46:Z46)*(1+'System Variables'!$C$4)</f>
        <v>0</v>
      </c>
      <c r="AB46" s="1082">
        <v>0</v>
      </c>
      <c r="AC46" s="1083">
        <v>0</v>
      </c>
      <c r="AD46" s="1084">
        <v>0</v>
      </c>
      <c r="AE46" s="1083">
        <v>0</v>
      </c>
      <c r="AF46" s="1079">
        <f>SUM(AB46:AE46)*(1+'System Variables'!$C$4)</f>
        <v>0</v>
      </c>
      <c r="AG46" s="1082">
        <v>0</v>
      </c>
      <c r="AH46" s="1083">
        <v>0</v>
      </c>
      <c r="AI46" s="1084">
        <v>0</v>
      </c>
      <c r="AJ46" s="1083">
        <v>0</v>
      </c>
      <c r="AK46" s="1079">
        <f>SUM(AG46:AJ46)*(1+'System Variables'!$C$4)</f>
        <v>0</v>
      </c>
      <c r="AM46" s="1082">
        <v>0</v>
      </c>
      <c r="AN46" s="1083">
        <v>0</v>
      </c>
      <c r="AO46" s="1084">
        <v>0</v>
      </c>
      <c r="AP46" s="1083">
        <v>0</v>
      </c>
      <c r="AQ46" s="1079">
        <f>SUM(AM46:AP46)*(1+'System Variables'!$C$4)</f>
        <v>0</v>
      </c>
    </row>
    <row r="47" spans="1:43" ht="15.75" thickBot="1">
      <c r="B47" s="1075">
        <v>5</v>
      </c>
      <c r="C47" s="1085">
        <v>0</v>
      </c>
      <c r="D47" s="1086">
        <v>0</v>
      </c>
      <c r="E47" s="1087">
        <v>0</v>
      </c>
      <c r="F47" s="1086">
        <v>0</v>
      </c>
      <c r="G47" s="1079">
        <f>SUM(C47:F47)*(1+'System Variables'!$C$4)</f>
        <v>0</v>
      </c>
      <c r="H47" s="1085">
        <v>0</v>
      </c>
      <c r="I47" s="1086">
        <v>0</v>
      </c>
      <c r="J47" s="1087">
        <v>0</v>
      </c>
      <c r="K47" s="1086">
        <v>0</v>
      </c>
      <c r="L47" s="1079">
        <f>SUM(H47:K47)*(1+'System Variables'!$C$4)</f>
        <v>0</v>
      </c>
      <c r="M47" s="1085">
        <v>0</v>
      </c>
      <c r="N47" s="1086">
        <v>0</v>
      </c>
      <c r="O47" s="1087">
        <v>0</v>
      </c>
      <c r="P47" s="1086">
        <v>0</v>
      </c>
      <c r="Q47" s="1079">
        <f>SUM(M47:P47)*(1+'System Variables'!$C$4)</f>
        <v>0</v>
      </c>
      <c r="R47" s="1085">
        <v>0</v>
      </c>
      <c r="S47" s="1086">
        <v>0</v>
      </c>
      <c r="T47" s="1087">
        <v>0</v>
      </c>
      <c r="U47" s="1086">
        <v>0</v>
      </c>
      <c r="V47" s="1079">
        <f>SUM(R47:U47)*(1+'System Variables'!$C$4)</f>
        <v>0</v>
      </c>
      <c r="W47" s="1085">
        <v>0</v>
      </c>
      <c r="X47" s="1086">
        <v>0</v>
      </c>
      <c r="Y47" s="1087">
        <v>0</v>
      </c>
      <c r="Z47" s="1086">
        <v>0</v>
      </c>
      <c r="AA47" s="1079">
        <f>SUM(W47:Z47)*(1+'System Variables'!$C$4)</f>
        <v>0</v>
      </c>
      <c r="AB47" s="1085">
        <v>0</v>
      </c>
      <c r="AC47" s="1086">
        <v>0</v>
      </c>
      <c r="AD47" s="1087">
        <v>0</v>
      </c>
      <c r="AE47" s="1086">
        <v>0</v>
      </c>
      <c r="AF47" s="1079">
        <f>SUM(AB47:AE47)*(1+'System Variables'!$C$4)</f>
        <v>0</v>
      </c>
      <c r="AG47" s="1085">
        <v>0</v>
      </c>
      <c r="AH47" s="1086">
        <v>0</v>
      </c>
      <c r="AI47" s="1087">
        <v>0</v>
      </c>
      <c r="AJ47" s="1086">
        <v>0</v>
      </c>
      <c r="AK47" s="1079">
        <f>SUM(AG47:AJ47)*(1+'System Variables'!$C$4)</f>
        <v>0</v>
      </c>
      <c r="AM47" s="1085">
        <v>0</v>
      </c>
      <c r="AN47" s="1086">
        <v>0</v>
      </c>
      <c r="AO47" s="1087">
        <v>0</v>
      </c>
      <c r="AP47" s="1086">
        <v>0</v>
      </c>
      <c r="AQ47" s="1079">
        <f>SUM(AM47:AP47)*(1+'System Variables'!$C$4)</f>
        <v>0</v>
      </c>
    </row>
    <row r="48" spans="1:43" ht="15">
      <c r="B48" s="1070" t="s">
        <v>1282</v>
      </c>
      <c r="C48" s="1097"/>
      <c r="D48" s="1098" t="s">
        <v>1317</v>
      </c>
      <c r="E48" s="1099"/>
      <c r="F48" s="1099"/>
      <c r="G48" s="1099"/>
      <c r="H48" s="1097"/>
      <c r="I48" s="1099" t="s">
        <v>1318</v>
      </c>
      <c r="J48" s="1099"/>
      <c r="K48" s="1099"/>
      <c r="L48" s="1099"/>
      <c r="M48" s="1097"/>
      <c r="N48" s="1099" t="s">
        <v>1319</v>
      </c>
      <c r="O48" s="1099"/>
      <c r="P48" s="1099"/>
      <c r="Q48" s="1099"/>
      <c r="R48" s="1097"/>
      <c r="S48" s="1099" t="s">
        <v>1320</v>
      </c>
      <c r="T48" s="1099"/>
      <c r="U48" s="1099" t="s">
        <v>195</v>
      </c>
      <c r="V48" s="1099"/>
      <c r="W48" s="1097"/>
      <c r="X48" s="1099" t="s">
        <v>1320</v>
      </c>
      <c r="Y48" s="1099"/>
      <c r="Z48" s="1099" t="s">
        <v>195</v>
      </c>
      <c r="AA48" s="1099"/>
      <c r="AB48" s="1097"/>
      <c r="AC48" s="1099" t="s">
        <v>1320</v>
      </c>
      <c r="AD48" s="1099"/>
      <c r="AE48" s="1099" t="s">
        <v>195</v>
      </c>
      <c r="AF48" s="1099"/>
      <c r="AG48" s="1097"/>
      <c r="AH48" s="1099" t="s">
        <v>1320</v>
      </c>
      <c r="AI48" s="1099"/>
      <c r="AJ48" s="1099" t="s">
        <v>195</v>
      </c>
      <c r="AK48" s="1099"/>
      <c r="AM48" s="1097"/>
      <c r="AN48" s="1099" t="s">
        <v>1320</v>
      </c>
      <c r="AO48" s="1099"/>
      <c r="AP48" s="1099" t="s">
        <v>195</v>
      </c>
      <c r="AQ48" s="1099"/>
    </row>
    <row r="49" spans="1:43" ht="15.75" thickBot="1">
      <c r="B49" s="1073" t="s">
        <v>1321</v>
      </c>
      <c r="C49" s="1001" t="s">
        <v>1290</v>
      </c>
      <c r="D49" s="1001" t="s">
        <v>1288</v>
      </c>
      <c r="E49" s="1001" t="s">
        <v>1285</v>
      </c>
      <c r="F49" s="1001" t="s">
        <v>1291</v>
      </c>
      <c r="G49" s="1001" t="str">
        <f>C$5</f>
        <v>Parts</v>
      </c>
      <c r="H49" s="1001" t="s">
        <v>1290</v>
      </c>
      <c r="I49" s="1001" t="s">
        <v>1288</v>
      </c>
      <c r="J49" s="1001" t="s">
        <v>1285</v>
      </c>
      <c r="K49" s="1001" t="s">
        <v>1291</v>
      </c>
      <c r="L49" s="1001" t="str">
        <f>H$5</f>
        <v>Parts</v>
      </c>
      <c r="M49" s="1001" t="s">
        <v>1290</v>
      </c>
      <c r="N49" s="1001" t="s">
        <v>1288</v>
      </c>
      <c r="O49" s="1001" t="s">
        <v>1285</v>
      </c>
      <c r="P49" s="1001" t="s">
        <v>1291</v>
      </c>
      <c r="Q49" s="1001" t="str">
        <f>M$5</f>
        <v>Parts</v>
      </c>
      <c r="R49" s="1001" t="s">
        <v>1290</v>
      </c>
      <c r="S49" s="1001" t="s">
        <v>1288</v>
      </c>
      <c r="T49" s="1001" t="s">
        <v>1285</v>
      </c>
      <c r="U49" s="1001" t="s">
        <v>1291</v>
      </c>
      <c r="V49" s="1001" t="str">
        <f>R$5</f>
        <v>Parts</v>
      </c>
      <c r="W49" s="1001" t="s">
        <v>1290</v>
      </c>
      <c r="X49" s="1001" t="s">
        <v>1288</v>
      </c>
      <c r="Y49" s="1001" t="s">
        <v>1285</v>
      </c>
      <c r="Z49" s="1001" t="s">
        <v>1291</v>
      </c>
      <c r="AA49" s="1001" t="str">
        <f>W$5</f>
        <v>Parts</v>
      </c>
      <c r="AB49" s="1001" t="s">
        <v>1290</v>
      </c>
      <c r="AC49" s="1001" t="s">
        <v>1288</v>
      </c>
      <c r="AD49" s="1001" t="s">
        <v>1285</v>
      </c>
      <c r="AE49" s="1001" t="s">
        <v>1291</v>
      </c>
      <c r="AF49" s="1001" t="str">
        <f>AB$5</f>
        <v>Parts</v>
      </c>
      <c r="AG49" s="1001" t="s">
        <v>1290</v>
      </c>
      <c r="AH49" s="1001" t="s">
        <v>1288</v>
      </c>
      <c r="AI49" s="1001" t="s">
        <v>1285</v>
      </c>
      <c r="AJ49" s="1001" t="s">
        <v>1291</v>
      </c>
      <c r="AK49" s="1001" t="str">
        <f>AG$5</f>
        <v>Parts</v>
      </c>
      <c r="AM49" s="1074" t="s">
        <v>2535</v>
      </c>
      <c r="AN49" s="1074" t="s">
        <v>2536</v>
      </c>
      <c r="AO49" s="1074" t="s">
        <v>1285</v>
      </c>
      <c r="AP49" s="1074" t="s">
        <v>1291</v>
      </c>
      <c r="AQ49" s="1001" t="str">
        <f>AM$5</f>
        <v>Parts</v>
      </c>
    </row>
    <row r="50" spans="1:43" ht="15.75" thickBot="1">
      <c r="A50" t="s">
        <v>195</v>
      </c>
      <c r="B50" s="1075">
        <v>2</v>
      </c>
      <c r="C50" s="1076">
        <v>0</v>
      </c>
      <c r="D50" s="1077">
        <v>0</v>
      </c>
      <c r="E50" s="1078">
        <v>0</v>
      </c>
      <c r="F50" s="1077">
        <v>0</v>
      </c>
      <c r="G50" s="1079">
        <f>SUM(C50:F50)*(1+'System Variables'!$C$4)</f>
        <v>0</v>
      </c>
      <c r="H50" s="1076">
        <v>0</v>
      </c>
      <c r="I50" s="1077">
        <v>0</v>
      </c>
      <c r="J50" s="1078">
        <v>0</v>
      </c>
      <c r="K50" s="1077">
        <v>0</v>
      </c>
      <c r="L50" s="1079">
        <f>SUM(H50:K50)*(1+'System Variables'!$C$4)</f>
        <v>0</v>
      </c>
      <c r="M50" s="1076">
        <v>0</v>
      </c>
      <c r="N50" s="1077">
        <v>0</v>
      </c>
      <c r="O50" s="1078">
        <v>0</v>
      </c>
      <c r="P50" s="1077">
        <v>0</v>
      </c>
      <c r="Q50" s="1079">
        <f>SUM(M50:P50)*(1+'System Variables'!$C$4)</f>
        <v>0</v>
      </c>
      <c r="R50" s="1076">
        <v>0</v>
      </c>
      <c r="S50" s="1077">
        <v>0</v>
      </c>
      <c r="T50" s="1078">
        <v>0</v>
      </c>
      <c r="U50" s="1077">
        <v>0</v>
      </c>
      <c r="V50" s="1079">
        <f>SUM(R50:U50)*(1+'System Variables'!$C$4)</f>
        <v>0</v>
      </c>
      <c r="W50" s="1076">
        <v>0</v>
      </c>
      <c r="X50" s="1077">
        <v>0</v>
      </c>
      <c r="Y50" s="1078">
        <v>0</v>
      </c>
      <c r="Z50" s="1077">
        <v>0</v>
      </c>
      <c r="AA50" s="1079">
        <f>SUM(W50:Z50)*(1+'System Variables'!$C$4)</f>
        <v>0</v>
      </c>
      <c r="AB50" s="1076">
        <v>0</v>
      </c>
      <c r="AC50" s="1077">
        <v>0</v>
      </c>
      <c r="AD50" s="1078">
        <v>0</v>
      </c>
      <c r="AE50" s="1077">
        <v>0</v>
      </c>
      <c r="AF50" s="1079">
        <f>SUM(AB50:AE50)*(1+'System Variables'!$C$4)</f>
        <v>0</v>
      </c>
      <c r="AG50" s="1076">
        <v>0</v>
      </c>
      <c r="AH50" s="1077">
        <v>0</v>
      </c>
      <c r="AI50" s="1078">
        <v>0</v>
      </c>
      <c r="AJ50" s="1077">
        <v>0</v>
      </c>
      <c r="AK50" s="1079">
        <f>SUM(AG50:AJ50)*(1+'System Variables'!$C$4)</f>
        <v>0</v>
      </c>
      <c r="AM50" s="1076">
        <v>2000</v>
      </c>
      <c r="AN50" s="1077">
        <v>0</v>
      </c>
      <c r="AO50" s="1078">
        <v>0</v>
      </c>
      <c r="AP50" s="1077">
        <v>0</v>
      </c>
      <c r="AQ50" s="1079">
        <f>SUM(AM50:AP50)*(1+'System Variables'!$C$4)</f>
        <v>2160</v>
      </c>
    </row>
    <row r="51" spans="1:43" ht="15.75" thickBot="1">
      <c r="A51" t="s">
        <v>195</v>
      </c>
      <c r="B51" s="1075">
        <v>2.5</v>
      </c>
      <c r="C51" s="1082">
        <v>0</v>
      </c>
      <c r="D51" s="1083">
        <v>0</v>
      </c>
      <c r="E51" s="1084">
        <v>0</v>
      </c>
      <c r="F51" s="1083">
        <v>0</v>
      </c>
      <c r="G51" s="1079">
        <f>SUM(C51:F51)*(1+'System Variables'!$C$4)</f>
        <v>0</v>
      </c>
      <c r="H51" s="1082">
        <v>0</v>
      </c>
      <c r="I51" s="1083">
        <v>0</v>
      </c>
      <c r="J51" s="1084">
        <v>0</v>
      </c>
      <c r="K51" s="1083">
        <v>0</v>
      </c>
      <c r="L51" s="1079">
        <f>SUM(H51:K51)*(1+'System Variables'!$C$4)</f>
        <v>0</v>
      </c>
      <c r="M51" s="1082">
        <v>0</v>
      </c>
      <c r="N51" s="1083">
        <v>0</v>
      </c>
      <c r="O51" s="1084">
        <v>0</v>
      </c>
      <c r="P51" s="1083">
        <v>0</v>
      </c>
      <c r="Q51" s="1079">
        <f>SUM(M51:P51)*(1+'System Variables'!$C$4)</f>
        <v>0</v>
      </c>
      <c r="R51" s="1082">
        <v>0</v>
      </c>
      <c r="S51" s="1083">
        <v>0</v>
      </c>
      <c r="T51" s="1084">
        <v>0</v>
      </c>
      <c r="U51" s="1083">
        <v>0</v>
      </c>
      <c r="V51" s="1079">
        <f>SUM(R51:U51)*(1+'System Variables'!$C$4)</f>
        <v>0</v>
      </c>
      <c r="W51" s="1082">
        <v>0</v>
      </c>
      <c r="X51" s="1083">
        <v>0</v>
      </c>
      <c r="Y51" s="1084">
        <v>0</v>
      </c>
      <c r="Z51" s="1083">
        <v>0</v>
      </c>
      <c r="AA51" s="1079">
        <f>SUM(W51:Z51)*(1+'System Variables'!$C$4)</f>
        <v>0</v>
      </c>
      <c r="AB51" s="1082">
        <v>0</v>
      </c>
      <c r="AC51" s="1083">
        <v>0</v>
      </c>
      <c r="AD51" s="1084">
        <v>0</v>
      </c>
      <c r="AE51" s="1083">
        <v>0</v>
      </c>
      <c r="AF51" s="1079">
        <f>SUM(AB51:AE51)*(1+'System Variables'!$C$4)</f>
        <v>0</v>
      </c>
      <c r="AG51" s="1082">
        <v>0</v>
      </c>
      <c r="AH51" s="1083">
        <v>0</v>
      </c>
      <c r="AI51" s="1084">
        <v>0</v>
      </c>
      <c r="AJ51" s="1083">
        <v>0</v>
      </c>
      <c r="AK51" s="1079">
        <f>SUM(AG51:AJ51)*(1+'System Variables'!$C$4)</f>
        <v>0</v>
      </c>
      <c r="AM51" s="1082">
        <v>0</v>
      </c>
      <c r="AN51" s="1083">
        <v>0</v>
      </c>
      <c r="AO51" s="1084">
        <v>0</v>
      </c>
      <c r="AP51" s="1083">
        <v>0</v>
      </c>
      <c r="AQ51" s="1079">
        <f>SUM(AM51:AP51)*(1+'System Variables'!$C$4)</f>
        <v>0</v>
      </c>
    </row>
    <row r="52" spans="1:43" ht="15.75" thickBot="1">
      <c r="A52" t="s">
        <v>195</v>
      </c>
      <c r="B52" s="1075">
        <v>3</v>
      </c>
      <c r="C52" s="1082">
        <v>0</v>
      </c>
      <c r="D52" s="1083">
        <v>0</v>
      </c>
      <c r="E52" s="1084">
        <v>0</v>
      </c>
      <c r="F52" s="1083">
        <v>0</v>
      </c>
      <c r="G52" s="1079">
        <f>SUM(C52:F52)*(1+'System Variables'!$C$4)</f>
        <v>0</v>
      </c>
      <c r="H52" s="1082">
        <v>0</v>
      </c>
      <c r="I52" s="1083">
        <v>0</v>
      </c>
      <c r="J52" s="1084">
        <v>0</v>
      </c>
      <c r="K52" s="1083">
        <v>0</v>
      </c>
      <c r="L52" s="1079">
        <f>SUM(H52:K52)*(1+'System Variables'!$C$4)</f>
        <v>0</v>
      </c>
      <c r="M52" s="1082">
        <v>0</v>
      </c>
      <c r="N52" s="1083">
        <v>0</v>
      </c>
      <c r="O52" s="1084">
        <v>0</v>
      </c>
      <c r="P52" s="1083">
        <v>0</v>
      </c>
      <c r="Q52" s="1079">
        <f>SUM(M52:P52)*(1+'System Variables'!$C$4)</f>
        <v>0</v>
      </c>
      <c r="R52" s="1082">
        <v>0</v>
      </c>
      <c r="S52" s="1083">
        <v>0</v>
      </c>
      <c r="T52" s="1084">
        <v>0</v>
      </c>
      <c r="U52" s="1083">
        <v>0</v>
      </c>
      <c r="V52" s="1079">
        <f>SUM(R52:U52)*(1+'System Variables'!$C$4)</f>
        <v>0</v>
      </c>
      <c r="W52" s="1082">
        <v>0</v>
      </c>
      <c r="X52" s="1083">
        <v>0</v>
      </c>
      <c r="Y52" s="1084">
        <v>0</v>
      </c>
      <c r="Z52" s="1083">
        <v>0</v>
      </c>
      <c r="AA52" s="1079">
        <f>SUM(W52:Z52)*(1+'System Variables'!$C$4)</f>
        <v>0</v>
      </c>
      <c r="AB52" s="1082">
        <v>0</v>
      </c>
      <c r="AC52" s="1083">
        <v>0</v>
      </c>
      <c r="AD52" s="1084">
        <v>0</v>
      </c>
      <c r="AE52" s="1083">
        <v>0</v>
      </c>
      <c r="AF52" s="1079">
        <f>SUM(AB52:AE52)*(1+'System Variables'!$C$4)</f>
        <v>0</v>
      </c>
      <c r="AG52" s="1082">
        <v>0</v>
      </c>
      <c r="AH52" s="1083">
        <v>0</v>
      </c>
      <c r="AI52" s="1084">
        <v>0</v>
      </c>
      <c r="AJ52" s="1083">
        <v>0</v>
      </c>
      <c r="AK52" s="1079">
        <f>SUM(AG52:AJ52)*(1+'System Variables'!$C$4)</f>
        <v>0</v>
      </c>
      <c r="AM52" s="1082">
        <v>0</v>
      </c>
      <c r="AN52" s="1083">
        <v>0</v>
      </c>
      <c r="AO52" s="1084">
        <v>0</v>
      </c>
      <c r="AP52" s="1083">
        <v>0</v>
      </c>
      <c r="AQ52" s="1079">
        <f>SUM(AM52:AP52)*(1+'System Variables'!$C$4)</f>
        <v>0</v>
      </c>
    </row>
    <row r="53" spans="1:43" ht="15.75" thickBot="1">
      <c r="B53" s="1075">
        <v>3.5</v>
      </c>
      <c r="C53" s="1082">
        <v>0</v>
      </c>
      <c r="D53" s="1083">
        <v>0</v>
      </c>
      <c r="E53" s="1084">
        <v>0</v>
      </c>
      <c r="F53" s="1083">
        <v>0</v>
      </c>
      <c r="G53" s="1079">
        <f>SUM(C53:F53)*(1+'System Variables'!$C$4)</f>
        <v>0</v>
      </c>
      <c r="H53" s="1082">
        <v>0</v>
      </c>
      <c r="I53" s="1083">
        <v>0</v>
      </c>
      <c r="J53" s="1084">
        <v>0</v>
      </c>
      <c r="K53" s="1083">
        <v>0</v>
      </c>
      <c r="L53" s="1079">
        <f>SUM(H53:K53)*(1+'System Variables'!$C$4)</f>
        <v>0</v>
      </c>
      <c r="M53" s="1082">
        <v>0</v>
      </c>
      <c r="N53" s="1083">
        <v>0</v>
      </c>
      <c r="O53" s="1084">
        <v>0</v>
      </c>
      <c r="P53" s="1083">
        <v>0</v>
      </c>
      <c r="Q53" s="1079">
        <f>SUM(M53:P53)*(1+'System Variables'!$C$4)</f>
        <v>0</v>
      </c>
      <c r="R53" s="1082">
        <v>0</v>
      </c>
      <c r="S53" s="1083">
        <v>0</v>
      </c>
      <c r="T53" s="1084">
        <v>0</v>
      </c>
      <c r="U53" s="1083">
        <v>0</v>
      </c>
      <c r="V53" s="1079">
        <f>SUM(R53:U53)*(1+'System Variables'!$C$4)</f>
        <v>0</v>
      </c>
      <c r="W53" s="1082">
        <v>0</v>
      </c>
      <c r="X53" s="1083">
        <v>0</v>
      </c>
      <c r="Y53" s="1084">
        <v>0</v>
      </c>
      <c r="Z53" s="1083">
        <v>0</v>
      </c>
      <c r="AA53" s="1079">
        <f>SUM(W53:Z53)*(1+'System Variables'!$C$4)</f>
        <v>0</v>
      </c>
      <c r="AB53" s="1082">
        <v>0</v>
      </c>
      <c r="AC53" s="1083">
        <v>0</v>
      </c>
      <c r="AD53" s="1084">
        <v>0</v>
      </c>
      <c r="AE53" s="1083">
        <v>0</v>
      </c>
      <c r="AF53" s="1079">
        <f>SUM(AB53:AE53)*(1+'System Variables'!$C$4)</f>
        <v>0</v>
      </c>
      <c r="AG53" s="1082">
        <v>0</v>
      </c>
      <c r="AH53" s="1083">
        <v>0</v>
      </c>
      <c r="AI53" s="1084">
        <v>0</v>
      </c>
      <c r="AJ53" s="1083">
        <v>0</v>
      </c>
      <c r="AK53" s="1079">
        <f>SUM(AG53:AJ53)*(1+'System Variables'!$C$4)</f>
        <v>0</v>
      </c>
      <c r="AM53" s="1082">
        <v>0</v>
      </c>
      <c r="AN53" s="1083">
        <v>0</v>
      </c>
      <c r="AO53" s="1084">
        <v>0</v>
      </c>
      <c r="AP53" s="1083">
        <v>0</v>
      </c>
      <c r="AQ53" s="1079">
        <f>SUM(AM53:AP53)*(1+'System Variables'!$C$4)</f>
        <v>0</v>
      </c>
    </row>
    <row r="54" spans="1:43" ht="15.75" thickBot="1">
      <c r="B54" s="1075">
        <v>4</v>
      </c>
      <c r="C54" s="1082">
        <v>0</v>
      </c>
      <c r="D54" s="1083">
        <v>0</v>
      </c>
      <c r="E54" s="1084">
        <v>0</v>
      </c>
      <c r="F54" s="1083">
        <v>0</v>
      </c>
      <c r="G54" s="1079">
        <f>SUM(C54:F54)*(1+'System Variables'!$C$4)</f>
        <v>0</v>
      </c>
      <c r="H54" s="1082">
        <v>0</v>
      </c>
      <c r="I54" s="1083">
        <v>0</v>
      </c>
      <c r="J54" s="1084">
        <v>0</v>
      </c>
      <c r="K54" s="1083">
        <v>0</v>
      </c>
      <c r="L54" s="1079">
        <f>SUM(H54:K54)*(1+'System Variables'!$C$4)</f>
        <v>0</v>
      </c>
      <c r="M54" s="1082">
        <v>0</v>
      </c>
      <c r="N54" s="1083">
        <v>0</v>
      </c>
      <c r="O54" s="1084">
        <v>0</v>
      </c>
      <c r="P54" s="1083">
        <v>0</v>
      </c>
      <c r="Q54" s="1079">
        <f>SUM(M54:P54)*(1+'System Variables'!$C$4)</f>
        <v>0</v>
      </c>
      <c r="R54" s="1082">
        <v>0</v>
      </c>
      <c r="S54" s="1083">
        <v>0</v>
      </c>
      <c r="T54" s="1084">
        <v>0</v>
      </c>
      <c r="U54" s="1083">
        <v>0</v>
      </c>
      <c r="V54" s="1079">
        <f>SUM(R54:U54)*(1+'System Variables'!$C$4)</f>
        <v>0</v>
      </c>
      <c r="W54" s="1082">
        <v>0</v>
      </c>
      <c r="X54" s="1083">
        <v>0</v>
      </c>
      <c r="Y54" s="1084">
        <v>0</v>
      </c>
      <c r="Z54" s="1083">
        <v>0</v>
      </c>
      <c r="AA54" s="1079">
        <f>SUM(W54:Z54)*(1+'System Variables'!$C$4)</f>
        <v>0</v>
      </c>
      <c r="AB54" s="1082">
        <v>0</v>
      </c>
      <c r="AC54" s="1083">
        <v>0</v>
      </c>
      <c r="AD54" s="1084">
        <v>0</v>
      </c>
      <c r="AE54" s="1083">
        <v>0</v>
      </c>
      <c r="AF54" s="1079">
        <f>SUM(AB54:AE54)*(1+'System Variables'!$C$4)</f>
        <v>0</v>
      </c>
      <c r="AG54" s="1082">
        <v>0</v>
      </c>
      <c r="AH54" s="1083">
        <v>0</v>
      </c>
      <c r="AI54" s="1084">
        <v>0</v>
      </c>
      <c r="AJ54" s="1083">
        <v>0</v>
      </c>
      <c r="AK54" s="1079">
        <f>SUM(AG54:AJ54)*(1+'System Variables'!$C$4)</f>
        <v>0</v>
      </c>
      <c r="AM54" s="1082">
        <v>0</v>
      </c>
      <c r="AN54" s="1083">
        <v>0</v>
      </c>
      <c r="AO54" s="1084">
        <v>0</v>
      </c>
      <c r="AP54" s="1083">
        <v>0</v>
      </c>
      <c r="AQ54" s="1079">
        <f>SUM(AM54:AP54)*(1+'System Variables'!$C$4)</f>
        <v>0</v>
      </c>
    </row>
    <row r="55" spans="1:43" ht="15.75" thickBot="1">
      <c r="B55" s="1075">
        <v>5</v>
      </c>
      <c r="C55" s="1085">
        <v>0</v>
      </c>
      <c r="D55" s="1086">
        <v>0</v>
      </c>
      <c r="E55" s="1087">
        <v>0</v>
      </c>
      <c r="F55" s="1086">
        <v>0</v>
      </c>
      <c r="G55" s="1079">
        <f>SUM(C55:F55)*(1+'System Variables'!$C$4)</f>
        <v>0</v>
      </c>
      <c r="H55" s="1085">
        <v>0</v>
      </c>
      <c r="I55" s="1086">
        <v>0</v>
      </c>
      <c r="J55" s="1087">
        <v>0</v>
      </c>
      <c r="K55" s="1086">
        <v>0</v>
      </c>
      <c r="L55" s="1079">
        <f>SUM(H55:K55)*(1+'System Variables'!$C$4)</f>
        <v>0</v>
      </c>
      <c r="M55" s="1085">
        <v>0</v>
      </c>
      <c r="N55" s="1086">
        <v>0</v>
      </c>
      <c r="O55" s="1087">
        <v>0</v>
      </c>
      <c r="P55" s="1086">
        <v>0</v>
      </c>
      <c r="Q55" s="1079">
        <f>SUM(M55:P55)*(1+'System Variables'!$C$4)</f>
        <v>0</v>
      </c>
      <c r="R55" s="1085">
        <v>0</v>
      </c>
      <c r="S55" s="1086">
        <v>0</v>
      </c>
      <c r="T55" s="1087">
        <v>0</v>
      </c>
      <c r="U55" s="1086">
        <v>0</v>
      </c>
      <c r="V55" s="1079">
        <f>SUM(R55:U55)*(1+'System Variables'!$C$4)</f>
        <v>0</v>
      </c>
      <c r="W55" s="1085">
        <v>0</v>
      </c>
      <c r="X55" s="1086">
        <v>0</v>
      </c>
      <c r="Y55" s="1087">
        <v>0</v>
      </c>
      <c r="Z55" s="1086">
        <v>0</v>
      </c>
      <c r="AA55" s="1079">
        <f>SUM(W55:Z55)*(1+'System Variables'!$C$4)</f>
        <v>0</v>
      </c>
      <c r="AB55" s="1085">
        <v>0</v>
      </c>
      <c r="AC55" s="1086">
        <v>0</v>
      </c>
      <c r="AD55" s="1087">
        <v>0</v>
      </c>
      <c r="AE55" s="1086">
        <v>0</v>
      </c>
      <c r="AF55" s="1079">
        <f>SUM(AB55:AE55)*(1+'System Variables'!$C$4)</f>
        <v>0</v>
      </c>
      <c r="AG55" s="1085">
        <v>0</v>
      </c>
      <c r="AH55" s="1086">
        <v>0</v>
      </c>
      <c r="AI55" s="1087">
        <v>0</v>
      </c>
      <c r="AJ55" s="1086">
        <v>0</v>
      </c>
      <c r="AK55" s="1079">
        <f>SUM(AG55:AJ55)*(1+'System Variables'!$C$4)</f>
        <v>0</v>
      </c>
      <c r="AM55" s="1085">
        <v>0</v>
      </c>
      <c r="AN55" s="1086">
        <v>0</v>
      </c>
      <c r="AO55" s="1087">
        <v>0</v>
      </c>
      <c r="AP55" s="1086">
        <v>0</v>
      </c>
      <c r="AQ55" s="1079">
        <f>SUM(AM55:AP55)*(1+'System Variables'!$C$4)</f>
        <v>0</v>
      </c>
    </row>
    <row r="56" spans="1:43" ht="15">
      <c r="B56" s="883"/>
      <c r="H56" s="1100"/>
    </row>
    <row r="57" spans="1:43">
      <c r="B57" s="883"/>
    </row>
  </sheetData>
  <mergeCells count="24">
    <mergeCell ref="C7:G7"/>
    <mergeCell ref="H7:L7"/>
    <mergeCell ref="M7:Q7"/>
    <mergeCell ref="R7:V7"/>
    <mergeCell ref="W7:AA7"/>
    <mergeCell ref="C3:G3"/>
    <mergeCell ref="H3:L3"/>
    <mergeCell ref="M3:Q3"/>
    <mergeCell ref="R3:V3"/>
    <mergeCell ref="W3:AA3"/>
    <mergeCell ref="C4:G4"/>
    <mergeCell ref="H4:L4"/>
    <mergeCell ref="M4:Q4"/>
    <mergeCell ref="R4:V4"/>
    <mergeCell ref="W4:AA4"/>
    <mergeCell ref="AM3:AQ3"/>
    <mergeCell ref="AM4:AQ4"/>
    <mergeCell ref="AM7:AQ7"/>
    <mergeCell ref="AB3:AF3"/>
    <mergeCell ref="AB4:AF4"/>
    <mergeCell ref="AB7:AF7"/>
    <mergeCell ref="AG3:AK3"/>
    <mergeCell ref="AG4:AK4"/>
    <mergeCell ref="AG7:AK7"/>
  </mergeCells>
  <pageMargins left="0.7" right="0.7" top="0.75" bottom="0.75" header="0.3" footer="0.3"/>
  <legacy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FB882-01E8-4F04-85E0-6DFBA032BD5F}">
  <dimension ref="A2:AG67"/>
  <sheetViews>
    <sheetView zoomScaleNormal="100" workbookViewId="0"/>
  </sheetViews>
  <sheetFormatPr defaultRowHeight="12.75"/>
  <cols>
    <col min="1" max="1" width="3.7109375" customWidth="1"/>
    <col min="2" max="2" width="15.28515625" bestFit="1" customWidth="1"/>
    <col min="3" max="3" width="13.42578125" customWidth="1"/>
    <col min="4" max="4" width="12.85546875" customWidth="1"/>
    <col min="5" max="5" width="12.5703125" customWidth="1"/>
    <col min="6" max="6" width="11.85546875" customWidth="1"/>
    <col min="7" max="9" width="12.5703125" customWidth="1"/>
    <col min="11" max="11" width="12" customWidth="1"/>
    <col min="12" max="12" width="12.7109375" customWidth="1"/>
    <col min="13" max="13" width="12.85546875" customWidth="1"/>
    <col min="14" max="14" width="14.140625" customWidth="1"/>
    <col min="15" max="17" width="12.7109375" customWidth="1"/>
    <col min="18" max="18" width="14.5703125" customWidth="1"/>
    <col min="19" max="19" width="15.140625" customWidth="1"/>
    <col min="20" max="20" width="12.42578125" customWidth="1"/>
    <col min="21" max="21" width="12.5703125" customWidth="1"/>
    <col min="22" max="22" width="12.42578125" customWidth="1"/>
    <col min="23" max="25" width="12.85546875" customWidth="1"/>
    <col min="26" max="26" width="4.7109375" customWidth="1"/>
    <col min="27" max="27" width="19.85546875" customWidth="1"/>
    <col min="28" max="28" width="15.85546875" customWidth="1"/>
    <col min="29" max="29" width="19.140625" customWidth="1"/>
    <col min="30" max="30" width="15.7109375" customWidth="1"/>
    <col min="31" max="31" width="16.85546875" customWidth="1"/>
    <col min="32" max="32" width="11" customWidth="1"/>
    <col min="33" max="33" width="13.28515625" customWidth="1"/>
  </cols>
  <sheetData>
    <row r="2" spans="1:33" ht="15">
      <c r="B2" s="983" t="s">
        <v>1322</v>
      </c>
      <c r="C2" s="1101" t="s">
        <v>1323</v>
      </c>
      <c r="D2" s="1101"/>
      <c r="E2" s="1101"/>
      <c r="F2" s="1101"/>
      <c r="G2" s="1101"/>
      <c r="H2" s="1101"/>
      <c r="I2" s="1101"/>
    </row>
    <row r="3" spans="1:33" ht="15">
      <c r="B3" s="883" t="s">
        <v>1324</v>
      </c>
      <c r="C3" s="1102">
        <v>0.05</v>
      </c>
      <c r="D3" s="1000">
        <v>0.06</v>
      </c>
      <c r="E3" s="1000">
        <v>7.0000000000000007E-2</v>
      </c>
      <c r="F3" s="1000">
        <v>0.09</v>
      </c>
      <c r="G3" s="1000">
        <v>0.11</v>
      </c>
      <c r="H3" s="1000">
        <v>0.12</v>
      </c>
      <c r="I3" s="1000">
        <v>0.12</v>
      </c>
    </row>
    <row r="4" spans="1:33" ht="15">
      <c r="B4" s="883" t="s">
        <v>1325</v>
      </c>
      <c r="C4" s="1815">
        <v>0.05</v>
      </c>
      <c r="D4" s="1815">
        <v>0.05</v>
      </c>
      <c r="E4" s="1815">
        <v>0.05</v>
      </c>
      <c r="F4" s="1815">
        <v>0.05</v>
      </c>
      <c r="G4" s="1815">
        <v>0.05</v>
      </c>
      <c r="H4" s="1815">
        <v>0.05</v>
      </c>
      <c r="I4" s="1815">
        <v>0.05</v>
      </c>
      <c r="J4" s="1103"/>
    </row>
    <row r="5" spans="1:33" ht="15.75">
      <c r="C5" s="1991" t="s">
        <v>1326</v>
      </c>
      <c r="D5" s="1992"/>
      <c r="E5" s="1992"/>
      <c r="F5" s="1992"/>
      <c r="G5" s="1992"/>
      <c r="H5" s="1605"/>
      <c r="I5" s="1605"/>
      <c r="K5" s="1991" t="s">
        <v>1327</v>
      </c>
      <c r="L5" s="1992"/>
      <c r="M5" s="1992"/>
      <c r="N5" s="1992"/>
      <c r="O5" s="1992"/>
      <c r="P5" s="1605"/>
      <c r="Q5" s="1605"/>
      <c r="S5" s="1991" t="s">
        <v>1328</v>
      </c>
      <c r="T5" s="1992"/>
      <c r="U5" s="1992"/>
      <c r="V5" s="1992"/>
      <c r="W5" s="1992"/>
      <c r="X5" s="1605"/>
      <c r="Y5" s="1605"/>
      <c r="AA5" s="1993" t="s">
        <v>1329</v>
      </c>
      <c r="AB5" s="1994"/>
      <c r="AC5" s="1994"/>
      <c r="AD5" s="1994"/>
      <c r="AE5" s="1994"/>
      <c r="AF5" s="1814"/>
      <c r="AG5" s="1814"/>
    </row>
    <row r="6" spans="1:33" ht="15">
      <c r="B6" s="983" t="s">
        <v>1289</v>
      </c>
      <c r="C6" s="1001" t="str">
        <f>'Equipment Costs'!$C$4</f>
        <v>Position 1</v>
      </c>
      <c r="D6" s="1001" t="str">
        <f>'Equipment Costs'!$H$4</f>
        <v>Position 2</v>
      </c>
      <c r="E6" s="1001" t="str">
        <f>'Equipment Costs'!$M$4</f>
        <v>Position 3</v>
      </c>
      <c r="F6" s="1001" t="str">
        <f>'Equipment Costs'!$R$4</f>
        <v>Position 4</v>
      </c>
      <c r="G6" s="1001" t="str">
        <f>'Equipment Costs'!$W$4</f>
        <v>Position 5</v>
      </c>
      <c r="H6" s="1001" t="str">
        <f>'Equipment Costs'!$AB$4</f>
        <v>Position 6</v>
      </c>
      <c r="I6" s="1001" t="str">
        <f>'Equipment Costs'!$AG$4</f>
        <v>Position 7</v>
      </c>
      <c r="K6" s="1001" t="str">
        <f>'Equipment Costs'!$C$4</f>
        <v>Position 1</v>
      </c>
      <c r="L6" s="1001" t="str">
        <f>'Equipment Costs'!$H$4</f>
        <v>Position 2</v>
      </c>
      <c r="M6" s="1001" t="str">
        <f>'Equipment Costs'!$M$4</f>
        <v>Position 3</v>
      </c>
      <c r="N6" s="1001" t="str">
        <f>'Equipment Costs'!$R$4</f>
        <v>Position 4</v>
      </c>
      <c r="O6" s="1001" t="str">
        <f>'Equipment Costs'!$W$4</f>
        <v>Position 5</v>
      </c>
      <c r="P6" s="1001" t="str">
        <f>'Equipment Costs'!$AB$4</f>
        <v>Position 6</v>
      </c>
      <c r="Q6" s="1001" t="str">
        <f>'Equipment Costs'!$AG$4</f>
        <v>Position 7</v>
      </c>
      <c r="R6" s="983" t="str">
        <f>B6</f>
        <v>SPLIT_GAS</v>
      </c>
      <c r="S6" s="1001" t="str">
        <f>'Equipment Costs'!$C$4</f>
        <v>Position 1</v>
      </c>
      <c r="T6" s="1001" t="str">
        <f>'Equipment Costs'!$H$4</f>
        <v>Position 2</v>
      </c>
      <c r="U6" s="1001" t="str">
        <f>'Equipment Costs'!$M$4</f>
        <v>Position 3</v>
      </c>
      <c r="V6" s="1001" t="str">
        <f>'Equipment Costs'!$R$4</f>
        <v>Position 4</v>
      </c>
      <c r="W6" s="1001" t="str">
        <f>'Equipment Costs'!$W$4</f>
        <v>Position 5</v>
      </c>
      <c r="X6" s="1001" t="str">
        <f>'Equipment Costs'!$AB$4</f>
        <v>Position 6</v>
      </c>
      <c r="Y6" s="1001" t="str">
        <f>'Equipment Costs'!$AG$4</f>
        <v>Position 7</v>
      </c>
      <c r="AA6" s="1001" t="str">
        <f>'Equipment Costs'!$C$4</f>
        <v>Position 1</v>
      </c>
      <c r="AB6" s="1001" t="str">
        <f>'Equipment Costs'!$H$4</f>
        <v>Position 2</v>
      </c>
      <c r="AC6" s="1001" t="str">
        <f>'Equipment Costs'!$M$4</f>
        <v>Position 3</v>
      </c>
      <c r="AD6" s="1001" t="str">
        <f>'Equipment Costs'!$R$4</f>
        <v>Position 4</v>
      </c>
      <c r="AE6" s="1001" t="str">
        <f>'Equipment Costs'!$W$4</f>
        <v>Position 5</v>
      </c>
      <c r="AF6" s="1001" t="str">
        <f>'Equipment Costs'!$AB$4</f>
        <v>Position 6</v>
      </c>
      <c r="AG6" s="1001" t="str">
        <f>'Equipment Costs'!$AG$4</f>
        <v>Position 7</v>
      </c>
    </row>
    <row r="7" spans="1:33" ht="15">
      <c r="B7" s="1104">
        <v>2</v>
      </c>
      <c r="C7" s="1107">
        <f>+((((('Equipment Costs'!G10)+'System Variables'!$E$54)+(K7)))/(1-C$3)/(1-$C$4))</f>
        <v>3961.8699168975077</v>
      </c>
      <c r="D7" s="1107">
        <f>+((((('Equipment Costs'!L10)+'System Variables'!$E$54)+(L7)))/(1-D$3)/(1-$C$4))</f>
        <v>4675.9099664053765</v>
      </c>
      <c r="E7" s="1107">
        <f>+((((('Equipment Costs'!Q10)+'System Variables'!$E$54)+(M7)))/(1-E$3)/(1-$C$4))</f>
        <v>5292.1195246179986</v>
      </c>
      <c r="F7" s="1107">
        <f>+((((('Equipment Costs'!V10)+'System Variables'!$E$54)+(N7)))/(1-F$3)/(1-$C$4))</f>
        <v>5755.4512434933495</v>
      </c>
      <c r="G7" s="1107">
        <f>+((((('Equipment Costs'!AA10)+'System Variables'!$E$54)+(O7)))/(1-G$3)/(1-$C$4))</f>
        <v>6121.3336487285642</v>
      </c>
      <c r="H7" s="1107">
        <f>+((((('Equipment Costs'!AF10)+'System Variables'!$E$54)+(P7)))/(1-H$3)/(1-$C$4))</f>
        <v>6549.7459330143556</v>
      </c>
      <c r="I7" s="1107">
        <f>+((((('Equipment Costs'!AK10)+'System Variables'!$E$54)+(Q7)))/(1-I$3)/(1-$C$4))</f>
        <v>6788.9803827751211</v>
      </c>
      <c r="J7" s="1116"/>
      <c r="K7" s="1107">
        <f>'Labor Rate'!$M$8+'Pricing-GP-Margin'!AA7</f>
        <v>400</v>
      </c>
      <c r="L7" s="1107">
        <f>'Labor Rate'!$M$8+'Pricing-GP-Margin'!AB7</f>
        <v>1000</v>
      </c>
      <c r="M7" s="1107">
        <f>'Labor Rate'!$M$8+'Pricing-GP-Margin'!AC7</f>
        <v>1500</v>
      </c>
      <c r="N7" s="1107">
        <f>'Labor Rate'!$M$8+'Pricing-GP-Margin'!AD7</f>
        <v>1800</v>
      </c>
      <c r="O7" s="1107">
        <f>'Labor Rate'!$M$8+'Pricing-GP-Margin'!AE7</f>
        <v>2000</v>
      </c>
      <c r="P7" s="1107">
        <f>'Labor Rate'!$M$8+'Pricing-GP-Margin'!AF7</f>
        <v>2300</v>
      </c>
      <c r="Q7" s="1107">
        <f>'Labor Rate'!$M$8+'Pricing-GP-Margin'!AG7</f>
        <v>2500</v>
      </c>
      <c r="R7" s="1117">
        <v>2</v>
      </c>
      <c r="S7" s="1108">
        <f t="shared" ref="S7:W8" si="0">+(K7/C7)</f>
        <v>0.10096242642747724</v>
      </c>
      <c r="T7" s="1108">
        <f t="shared" si="0"/>
        <v>0.21386211607678873</v>
      </c>
      <c r="U7" s="1108">
        <f t="shared" si="0"/>
        <v>0.28344031026175182</v>
      </c>
      <c r="V7" s="1108">
        <f t="shared" si="0"/>
        <v>0.31274698087920305</v>
      </c>
      <c r="W7" s="1108">
        <f t="shared" si="0"/>
        <v>0.32672618660729452</v>
      </c>
      <c r="X7" s="1108">
        <f>+(P7/H7)</f>
        <v>0.35115865920946998</v>
      </c>
      <c r="Y7" s="1108">
        <f>+(Q7/I7)</f>
        <v>0.36824380968060461</v>
      </c>
      <c r="Z7" s="555"/>
      <c r="AA7" s="1105">
        <v>400</v>
      </c>
      <c r="AB7" s="1105">
        <v>1000</v>
      </c>
      <c r="AC7" s="1105">
        <v>1500</v>
      </c>
      <c r="AD7" s="1105">
        <v>1800</v>
      </c>
      <c r="AE7" s="1105">
        <v>2000</v>
      </c>
      <c r="AF7" s="1105">
        <v>2300</v>
      </c>
      <c r="AG7" s="1105">
        <v>2500</v>
      </c>
    </row>
    <row r="8" spans="1:33" ht="15">
      <c r="A8" s="1106"/>
      <c r="B8" s="1104">
        <v>2.5</v>
      </c>
      <c r="C8" s="1107">
        <f>+((((('Equipment Costs'!G11)+'System Variables'!$E$54)+(K8)))/(1-C$3)/(1-$C$4))</f>
        <v>3961.8699168975077</v>
      </c>
      <c r="D8" s="1107">
        <f>+((((('Equipment Costs'!L11)+'System Variables'!$E$54)+(L8)))/(1-D$3)/(1-$C$4))</f>
        <v>4675.9099664053765</v>
      </c>
      <c r="E8" s="1107">
        <f>+((((('Equipment Costs'!Q11)+'System Variables'!$E$54)+(M8)))/(1-E$3)/(1-$C$4))</f>
        <v>5292.1195246179986</v>
      </c>
      <c r="F8" s="1107">
        <f>+((((('Equipment Costs'!V11)+'System Variables'!$E$54)+(N8)))/(1-F$3)/(1-$C$4))</f>
        <v>5755.4512434933495</v>
      </c>
      <c r="G8" s="1107">
        <f>+((((('Equipment Costs'!AA11)+'System Variables'!$E$54)+(O8)))/(1-G$3)/(1-$C$4))</f>
        <v>6121.3336487285642</v>
      </c>
      <c r="H8" s="1107">
        <f>+((((('Equipment Costs'!AF11)+'System Variables'!$E$54)+(P8)))/(1-H$3)/(1-$C$4))</f>
        <v>6549.7459330143556</v>
      </c>
      <c r="I8" s="1107">
        <f>+((((('Equipment Costs'!AK11)+'System Variables'!$E$54)+(Q8)))/(1-I$3)/(1-$C$4))</f>
        <v>6788.9803827751211</v>
      </c>
      <c r="J8" s="1107"/>
      <c r="K8" s="1107">
        <f>'Labor Rate'!$M$8+'Pricing-GP-Margin'!AA8</f>
        <v>400</v>
      </c>
      <c r="L8" s="1107">
        <f>'Labor Rate'!$M$8+'Pricing-GP-Margin'!AB8</f>
        <v>1000</v>
      </c>
      <c r="M8" s="1107">
        <f>'Labor Rate'!$M$8+'Pricing-GP-Margin'!AC8</f>
        <v>1500</v>
      </c>
      <c r="N8" s="1107">
        <f>'Labor Rate'!$M$8+'Pricing-GP-Margin'!AD8</f>
        <v>1800</v>
      </c>
      <c r="O8" s="1107">
        <f>'Labor Rate'!$M$8+'Pricing-GP-Margin'!AE8</f>
        <v>2000</v>
      </c>
      <c r="P8" s="1107">
        <f>'Labor Rate'!$M$8+'Pricing-GP-Margin'!AF8</f>
        <v>2300</v>
      </c>
      <c r="Q8" s="1107">
        <f>'Labor Rate'!$M$8+'Pricing-GP-Margin'!AG8</f>
        <v>2500</v>
      </c>
      <c r="R8" s="1117">
        <v>2.5</v>
      </c>
      <c r="S8" s="1108">
        <f t="shared" si="0"/>
        <v>0.10096242642747724</v>
      </c>
      <c r="T8" s="1108">
        <f t="shared" si="0"/>
        <v>0.21386211607678873</v>
      </c>
      <c r="U8" s="1108">
        <f t="shared" si="0"/>
        <v>0.28344031026175182</v>
      </c>
      <c r="V8" s="1108">
        <f t="shared" si="0"/>
        <v>0.31274698087920305</v>
      </c>
      <c r="W8" s="1108">
        <f t="shared" si="0"/>
        <v>0.32672618660729452</v>
      </c>
      <c r="X8" s="1108">
        <f t="shared" ref="X8:X12" si="1">+(P8/H8)</f>
        <v>0.35115865920946998</v>
      </c>
      <c r="Y8" s="1108">
        <f t="shared" ref="Y8:Y12" si="2">+(Q8/I8)</f>
        <v>0.36824380968060461</v>
      </c>
      <c r="Z8" s="555"/>
      <c r="AA8" s="1105">
        <v>400</v>
      </c>
      <c r="AB8" s="1105">
        <v>1000</v>
      </c>
      <c r="AC8" s="1105">
        <v>1500</v>
      </c>
      <c r="AD8" s="1105">
        <v>1800</v>
      </c>
      <c r="AE8" s="1105">
        <v>2000</v>
      </c>
      <c r="AF8" s="1105">
        <v>2300</v>
      </c>
      <c r="AG8" s="1105">
        <v>2500</v>
      </c>
    </row>
    <row r="9" spans="1:33" ht="15">
      <c r="B9" s="1104">
        <v>3</v>
      </c>
      <c r="C9" s="1107">
        <f>+((((('Equipment Costs'!G12)+'System Variables'!$E$54)+(K9)))/(1-C$3)/(1-$C$4))</f>
        <v>3961.8699168975077</v>
      </c>
      <c r="D9" s="1107">
        <f>+((((('Equipment Costs'!L12)+'System Variables'!$E$54)+(L9)))/(1-D$3)/(1-$C$4))</f>
        <v>4675.9099664053765</v>
      </c>
      <c r="E9" s="1107">
        <f>+((((('Equipment Costs'!Q12)+'System Variables'!$E$54)+(M9)))/(1-E$3)/(1-$C$4))</f>
        <v>5292.1195246179986</v>
      </c>
      <c r="F9" s="1107">
        <f>+((((('Equipment Costs'!V12)+'System Variables'!$E$54)+(N9)))/(1-F$3)/(1-$C$4))</f>
        <v>5755.4512434933495</v>
      </c>
      <c r="G9" s="1107">
        <f>+((((('Equipment Costs'!AA12)+'System Variables'!$E$54)+(O9)))/(1-G$3)/(1-$C$4))</f>
        <v>6121.3336487285642</v>
      </c>
      <c r="H9" s="1107">
        <f>+((((('Equipment Costs'!AF12)+'System Variables'!$E$54)+(P9)))/(1-H$3)/(1-$C$4))</f>
        <v>6549.7459330143556</v>
      </c>
      <c r="I9" s="1107">
        <f>+((((('Equipment Costs'!AK12)+'System Variables'!$E$54)+(Q9)))/(1-I$3)/(1-$C$4))</f>
        <v>6788.9803827751211</v>
      </c>
      <c r="J9" s="1107"/>
      <c r="K9" s="1107">
        <f>'Labor Rate'!$M$8+'Pricing-GP-Margin'!AA9</f>
        <v>400</v>
      </c>
      <c r="L9" s="1107">
        <f>'Labor Rate'!$M$8+'Pricing-GP-Margin'!AB9</f>
        <v>1000</v>
      </c>
      <c r="M9" s="1107">
        <f>'Labor Rate'!$M$8+'Pricing-GP-Margin'!AC9</f>
        <v>1500</v>
      </c>
      <c r="N9" s="1107">
        <f>'Labor Rate'!$M$8+'Pricing-GP-Margin'!AD9</f>
        <v>1800</v>
      </c>
      <c r="O9" s="1107">
        <f>'Labor Rate'!$M$8+'Pricing-GP-Margin'!AE9</f>
        <v>2000</v>
      </c>
      <c r="P9" s="1107">
        <f>'Labor Rate'!$M$8+'Pricing-GP-Margin'!AF9</f>
        <v>2300</v>
      </c>
      <c r="Q9" s="1107">
        <f>'Labor Rate'!$M$8+'Pricing-GP-Margin'!AG9</f>
        <v>2500</v>
      </c>
      <c r="R9" s="1117">
        <v>3</v>
      </c>
      <c r="S9" s="1108">
        <f t="shared" ref="S9:S12" si="3">+(K9/C9)</f>
        <v>0.10096242642747724</v>
      </c>
      <c r="T9" s="1108">
        <f t="shared" ref="T9:W12" si="4">+(L9/D9)</f>
        <v>0.21386211607678873</v>
      </c>
      <c r="U9" s="1108">
        <f t="shared" si="4"/>
        <v>0.28344031026175182</v>
      </c>
      <c r="V9" s="1108">
        <f t="shared" si="4"/>
        <v>0.31274698087920305</v>
      </c>
      <c r="W9" s="1108">
        <f t="shared" si="4"/>
        <v>0.32672618660729452</v>
      </c>
      <c r="X9" s="1108">
        <f t="shared" si="1"/>
        <v>0.35115865920946998</v>
      </c>
      <c r="Y9" s="1108">
        <f t="shared" si="2"/>
        <v>0.36824380968060461</v>
      </c>
      <c r="Z9" s="555"/>
      <c r="AA9" s="1105">
        <v>400</v>
      </c>
      <c r="AB9" s="1105">
        <v>1000</v>
      </c>
      <c r="AC9" s="1105">
        <v>1500</v>
      </c>
      <c r="AD9" s="1105">
        <v>1800</v>
      </c>
      <c r="AE9" s="1105">
        <v>2000</v>
      </c>
      <c r="AF9" s="1105">
        <v>2300</v>
      </c>
      <c r="AG9" s="1105">
        <v>2500</v>
      </c>
    </row>
    <row r="10" spans="1:33" ht="15">
      <c r="B10" s="1104">
        <v>3.5</v>
      </c>
      <c r="C10" s="1107">
        <f>+((((('Equipment Costs'!G13)+'System Variables'!$E$54)+(K10)))/(1-C$3)/(1-$C$4))</f>
        <v>3961.8699168975077</v>
      </c>
      <c r="D10" s="1107">
        <f>+((((('Equipment Costs'!L13)+'System Variables'!$E$54)+(L10)))/(1-D$3)/(1-$C$4))</f>
        <v>4675.9099664053765</v>
      </c>
      <c r="E10" s="1107">
        <f>+((((('Equipment Costs'!Q13)+'System Variables'!$E$54)+(M10)))/(1-E$3)/(1-$C$4))</f>
        <v>5292.1195246179986</v>
      </c>
      <c r="F10" s="1107">
        <f>+((((('Equipment Costs'!V13)+'System Variables'!$E$54)+(N10)))/(1-F$3)/(1-$C$4))</f>
        <v>5755.4512434933495</v>
      </c>
      <c r="G10" s="1107">
        <f>+((((('Equipment Costs'!AA13)+'System Variables'!$E$54)+(O10)))/(1-G$3)/(1-$C$4))</f>
        <v>6121.3336487285642</v>
      </c>
      <c r="H10" s="1107">
        <f>+((((('Equipment Costs'!AF13)+'System Variables'!$E$54)+(P10)))/(1-H$3)/(1-$C$4))</f>
        <v>6549.7459330143556</v>
      </c>
      <c r="I10" s="1107">
        <f>+((((('Equipment Costs'!AK13)+'System Variables'!$E$54)+(Q10)))/(1-I$3)/(1-$C$4))</f>
        <v>6788.9803827751211</v>
      </c>
      <c r="J10" s="1107"/>
      <c r="K10" s="1107">
        <f>'Labor Rate'!$M$8+'Pricing-GP-Margin'!AA10</f>
        <v>400</v>
      </c>
      <c r="L10" s="1107">
        <f>'Labor Rate'!$M$8+'Pricing-GP-Margin'!AB10</f>
        <v>1000</v>
      </c>
      <c r="M10" s="1107">
        <f>'Labor Rate'!$M$8+'Pricing-GP-Margin'!AC10</f>
        <v>1500</v>
      </c>
      <c r="N10" s="1107">
        <f>'Labor Rate'!$M$8+'Pricing-GP-Margin'!AD10</f>
        <v>1800</v>
      </c>
      <c r="O10" s="1107">
        <f>'Labor Rate'!$M$8+'Pricing-GP-Margin'!AE10</f>
        <v>2000</v>
      </c>
      <c r="P10" s="1107">
        <f>'Labor Rate'!$M$8+'Pricing-GP-Margin'!AF10</f>
        <v>2300</v>
      </c>
      <c r="Q10" s="1107">
        <f>'Labor Rate'!$M$8+'Pricing-GP-Margin'!AG10</f>
        <v>2500</v>
      </c>
      <c r="R10" s="1117">
        <v>3.5</v>
      </c>
      <c r="S10" s="1108">
        <f t="shared" si="3"/>
        <v>0.10096242642747724</v>
      </c>
      <c r="T10" s="1108">
        <f t="shared" si="4"/>
        <v>0.21386211607678873</v>
      </c>
      <c r="U10" s="1108">
        <f t="shared" si="4"/>
        <v>0.28344031026175182</v>
      </c>
      <c r="V10" s="1108">
        <f t="shared" si="4"/>
        <v>0.31274698087920305</v>
      </c>
      <c r="W10" s="1108">
        <f t="shared" si="4"/>
        <v>0.32672618660729452</v>
      </c>
      <c r="X10" s="1108">
        <f t="shared" si="1"/>
        <v>0.35115865920946998</v>
      </c>
      <c r="Y10" s="1108">
        <f t="shared" si="2"/>
        <v>0.36824380968060461</v>
      </c>
      <c r="Z10" s="555"/>
      <c r="AA10" s="1105">
        <v>400</v>
      </c>
      <c r="AB10" s="1105">
        <v>1000</v>
      </c>
      <c r="AC10" s="1105">
        <v>1500</v>
      </c>
      <c r="AD10" s="1105">
        <v>1800</v>
      </c>
      <c r="AE10" s="1105">
        <v>2000</v>
      </c>
      <c r="AF10" s="1105">
        <v>2300</v>
      </c>
      <c r="AG10" s="1105">
        <v>2500</v>
      </c>
    </row>
    <row r="11" spans="1:33" ht="15">
      <c r="B11" s="1104">
        <v>4</v>
      </c>
      <c r="C11" s="1107">
        <f>+((((('Equipment Costs'!G14)+'System Variables'!$E$54)+(K11)))/(1-C$3)/(1-$C$4))</f>
        <v>3961.8699168975077</v>
      </c>
      <c r="D11" s="1107">
        <f>+((((('Equipment Costs'!L14)+'System Variables'!$E$54)+(L11)))/(1-D$3)/(1-$C$4))</f>
        <v>4675.9099664053765</v>
      </c>
      <c r="E11" s="1107">
        <f>+((((('Equipment Costs'!Q14)+'System Variables'!$E$54)+(M11)))/(1-E$3)/(1-$C$4))</f>
        <v>5292.1195246179986</v>
      </c>
      <c r="F11" s="1107">
        <f>+((((('Equipment Costs'!V14)+'System Variables'!$E$54)+(N11)))/(1-F$3)/(1-$C$4))</f>
        <v>5755.4512434933495</v>
      </c>
      <c r="G11" s="1107">
        <f>+((((('Equipment Costs'!AA14)+'System Variables'!$E$54)+(O11)))/(1-G$3)/(1-$C$4))</f>
        <v>6121.3336487285642</v>
      </c>
      <c r="H11" s="1107">
        <f>+((((('Equipment Costs'!AF14)+'System Variables'!$E$54)+(P11)))/(1-H$3)/(1-$C$4))</f>
        <v>6549.7459330143556</v>
      </c>
      <c r="I11" s="1107">
        <f>+((((('Equipment Costs'!AK14)+'System Variables'!$E$54)+(Q11)))/(1-I$3)/(1-$C$4))</f>
        <v>6788.9803827751211</v>
      </c>
      <c r="J11" s="1107"/>
      <c r="K11" s="1107">
        <f>'Labor Rate'!$M$8+'Pricing-GP-Margin'!AA11</f>
        <v>400</v>
      </c>
      <c r="L11" s="1107">
        <f>'Labor Rate'!$M$8+'Pricing-GP-Margin'!AB11</f>
        <v>1000</v>
      </c>
      <c r="M11" s="1107">
        <f>'Labor Rate'!$M$8+'Pricing-GP-Margin'!AC11</f>
        <v>1500</v>
      </c>
      <c r="N11" s="1107">
        <f>'Labor Rate'!$M$8+'Pricing-GP-Margin'!AD11</f>
        <v>1800</v>
      </c>
      <c r="O11" s="1107">
        <f>'Labor Rate'!$M$8+'Pricing-GP-Margin'!AE11</f>
        <v>2000</v>
      </c>
      <c r="P11" s="1107">
        <f>'Labor Rate'!$M$8+'Pricing-GP-Margin'!AF11</f>
        <v>2300</v>
      </c>
      <c r="Q11" s="1107">
        <f>'Labor Rate'!$M$8+'Pricing-GP-Margin'!AG11</f>
        <v>2500</v>
      </c>
      <c r="R11" s="1117">
        <v>4</v>
      </c>
      <c r="S11" s="1108">
        <f t="shared" si="3"/>
        <v>0.10096242642747724</v>
      </c>
      <c r="T11" s="1108">
        <f t="shared" si="4"/>
        <v>0.21386211607678873</v>
      </c>
      <c r="U11" s="1108">
        <f t="shared" si="4"/>
        <v>0.28344031026175182</v>
      </c>
      <c r="V11" s="1108">
        <f t="shared" si="4"/>
        <v>0.31274698087920305</v>
      </c>
      <c r="W11" s="1108">
        <f t="shared" si="4"/>
        <v>0.32672618660729452</v>
      </c>
      <c r="X11" s="1108">
        <f t="shared" si="1"/>
        <v>0.35115865920946998</v>
      </c>
      <c r="Y11" s="1108">
        <f t="shared" si="2"/>
        <v>0.36824380968060461</v>
      </c>
      <c r="Z11" s="555"/>
      <c r="AA11" s="1105">
        <v>400</v>
      </c>
      <c r="AB11" s="1105">
        <v>1000</v>
      </c>
      <c r="AC11" s="1105">
        <v>1500</v>
      </c>
      <c r="AD11" s="1105">
        <v>1800</v>
      </c>
      <c r="AE11" s="1105">
        <v>2000</v>
      </c>
      <c r="AF11" s="1105">
        <v>2300</v>
      </c>
      <c r="AG11" s="1105">
        <v>2500</v>
      </c>
    </row>
    <row r="12" spans="1:33" ht="15">
      <c r="B12" s="1104">
        <v>5</v>
      </c>
      <c r="C12" s="1107">
        <f>+((((('Equipment Costs'!G15)+'System Variables'!$E$54)+(K12)))/(1-C$3)/(1-$C$4))</f>
        <v>3961.8699168975077</v>
      </c>
      <c r="D12" s="1107">
        <f>+((((('Equipment Costs'!L15)+'System Variables'!$E$54)+(L12)))/(1-D$3)/(1-$C$4))</f>
        <v>4675.9099664053765</v>
      </c>
      <c r="E12" s="1107">
        <f>+((((('Equipment Costs'!Q15)+'System Variables'!$E$54)+(M12)))/(1-E$3)/(1-$C$4))</f>
        <v>5292.1195246179986</v>
      </c>
      <c r="F12" s="1107">
        <f>+((((('Equipment Costs'!V15)+'System Variables'!$E$54)+(N12)))/(1-F$3)/(1-$C$4))</f>
        <v>5755.4512434933495</v>
      </c>
      <c r="G12" s="1107">
        <f>+((((('Equipment Costs'!AA15)+'System Variables'!$E$54)+(O12)))/(1-G$3)/(1-$C$4))</f>
        <v>6121.3336487285642</v>
      </c>
      <c r="H12" s="1107">
        <f>+((((('Equipment Costs'!AF15)+'System Variables'!$E$54)+(P12)))/(1-H$3)/(1-$C$4))</f>
        <v>6549.7459330143556</v>
      </c>
      <c r="I12" s="1107">
        <f>+((((('Equipment Costs'!AK15)+'System Variables'!$E$54)+(Q12)))/(1-I$3)/(1-$C$4))</f>
        <v>6788.9803827751211</v>
      </c>
      <c r="J12" s="1107"/>
      <c r="K12" s="1107">
        <f>'Labor Rate'!$M$8+'Pricing-GP-Margin'!AA12</f>
        <v>400</v>
      </c>
      <c r="L12" s="1107">
        <f>'Labor Rate'!$M$8+'Pricing-GP-Margin'!AB12</f>
        <v>1000</v>
      </c>
      <c r="M12" s="1107">
        <f>'Labor Rate'!$M$8+'Pricing-GP-Margin'!AC12</f>
        <v>1500</v>
      </c>
      <c r="N12" s="1107">
        <f>'Labor Rate'!$M$8+'Pricing-GP-Margin'!AD12</f>
        <v>1800</v>
      </c>
      <c r="O12" s="1107">
        <f>'Labor Rate'!$M$8+'Pricing-GP-Margin'!AE12</f>
        <v>2000</v>
      </c>
      <c r="P12" s="1107">
        <f>'Labor Rate'!$M$8+'Pricing-GP-Margin'!AF12</f>
        <v>2300</v>
      </c>
      <c r="Q12" s="1107">
        <f>'Labor Rate'!$M$8+'Pricing-GP-Margin'!AG12</f>
        <v>2500</v>
      </c>
      <c r="R12" s="1117">
        <v>5</v>
      </c>
      <c r="S12" s="1108">
        <f t="shared" si="3"/>
        <v>0.10096242642747724</v>
      </c>
      <c r="T12" s="1108">
        <f t="shared" si="4"/>
        <v>0.21386211607678873</v>
      </c>
      <c r="U12" s="1108">
        <f t="shared" si="4"/>
        <v>0.28344031026175182</v>
      </c>
      <c r="V12" s="1108">
        <f t="shared" si="4"/>
        <v>0.31274698087920305</v>
      </c>
      <c r="W12" s="1108">
        <f t="shared" si="4"/>
        <v>0.32672618660729452</v>
      </c>
      <c r="X12" s="1108">
        <f t="shared" si="1"/>
        <v>0.35115865920946998</v>
      </c>
      <c r="Y12" s="1108">
        <f t="shared" si="2"/>
        <v>0.36824380968060461</v>
      </c>
      <c r="Z12" s="555"/>
      <c r="AA12" s="1105">
        <v>400</v>
      </c>
      <c r="AB12" s="1105">
        <v>1000</v>
      </c>
      <c r="AC12" s="1105">
        <v>1500</v>
      </c>
      <c r="AD12" s="1105">
        <v>1800</v>
      </c>
      <c r="AE12" s="1105">
        <v>2000</v>
      </c>
      <c r="AF12" s="1105">
        <v>2300</v>
      </c>
      <c r="AG12" s="1105">
        <v>2500</v>
      </c>
    </row>
    <row r="13" spans="1:33">
      <c r="C13" s="809"/>
      <c r="D13" s="809"/>
      <c r="E13" s="809"/>
      <c r="F13" s="809"/>
      <c r="G13" s="809"/>
      <c r="H13" s="1813"/>
      <c r="I13" s="1813"/>
      <c r="J13" s="809"/>
      <c r="K13" s="809"/>
      <c r="L13" s="809"/>
      <c r="M13" s="809"/>
      <c r="N13" s="809"/>
      <c r="O13" s="809"/>
      <c r="P13" s="809"/>
      <c r="Q13" s="809"/>
      <c r="R13" s="809"/>
      <c r="S13" s="809"/>
      <c r="T13" s="809"/>
      <c r="U13" s="809"/>
      <c r="V13" s="809"/>
      <c r="W13" s="809"/>
      <c r="X13" s="809"/>
      <c r="Y13" s="809"/>
    </row>
    <row r="14" spans="1:33" ht="15.75">
      <c r="C14" s="1995" t="s">
        <v>1326</v>
      </c>
      <c r="D14" s="1996"/>
      <c r="E14" s="1996"/>
      <c r="F14" s="1996"/>
      <c r="G14" s="1996"/>
      <c r="H14" s="1816"/>
      <c r="I14" s="1816"/>
      <c r="J14" s="809"/>
      <c r="K14" s="1995" t="s">
        <v>1327</v>
      </c>
      <c r="L14" s="1996"/>
      <c r="M14" s="1996"/>
      <c r="N14" s="1996"/>
      <c r="O14" s="1996"/>
      <c r="P14" s="1605"/>
      <c r="Q14" s="1605"/>
      <c r="R14" s="809"/>
      <c r="S14" s="1995" t="s">
        <v>1328</v>
      </c>
      <c r="T14" s="1996"/>
      <c r="U14" s="1996"/>
      <c r="V14" s="1996"/>
      <c r="W14" s="1996"/>
      <c r="X14" s="1604"/>
      <c r="Y14" s="1604"/>
      <c r="AA14" s="1993" t="s">
        <v>1329</v>
      </c>
      <c r="AB14" s="1994"/>
      <c r="AC14" s="1994"/>
      <c r="AD14" s="1994"/>
      <c r="AE14" s="1994"/>
      <c r="AF14" s="1814"/>
      <c r="AG14" s="1814"/>
    </row>
    <row r="15" spans="1:33" ht="15">
      <c r="B15" s="983" t="s">
        <v>1300</v>
      </c>
      <c r="C15" s="1001" t="str">
        <f>'Equipment Costs'!$C$4</f>
        <v>Position 1</v>
      </c>
      <c r="D15" s="1001" t="str">
        <f>'Equipment Costs'!$H$4</f>
        <v>Position 2</v>
      </c>
      <c r="E15" s="1001" t="str">
        <f>'Equipment Costs'!$M$4</f>
        <v>Position 3</v>
      </c>
      <c r="F15" s="1001" t="str">
        <f>'Equipment Costs'!$R$4</f>
        <v>Position 4</v>
      </c>
      <c r="G15" s="1001" t="str">
        <f>'Equipment Costs'!$W$4</f>
        <v>Position 5</v>
      </c>
      <c r="H15" s="1001" t="str">
        <f>'Equipment Costs'!$AB$4</f>
        <v>Position 6</v>
      </c>
      <c r="I15" s="1001" t="str">
        <f>'Equipment Costs'!$AG$4</f>
        <v>Position 7</v>
      </c>
      <c r="J15" s="809"/>
      <c r="K15" s="1001" t="str">
        <f>'Equipment Costs'!$C$4</f>
        <v>Position 1</v>
      </c>
      <c r="L15" s="1001" t="str">
        <f>'Equipment Costs'!$H$4</f>
        <v>Position 2</v>
      </c>
      <c r="M15" s="1001" t="str">
        <f>'Equipment Costs'!$M$4</f>
        <v>Position 3</v>
      </c>
      <c r="N15" s="1001" t="str">
        <f>'Equipment Costs'!$R$4</f>
        <v>Position 4</v>
      </c>
      <c r="O15" s="1001" t="str">
        <f>'Equipment Costs'!$W$4</f>
        <v>Position 5</v>
      </c>
      <c r="P15" s="1001" t="str">
        <f>'Equipment Costs'!$AB$4</f>
        <v>Position 6</v>
      </c>
      <c r="Q15" s="1001" t="str">
        <f>'Equipment Costs'!$AG$4</f>
        <v>Position 7</v>
      </c>
      <c r="R15" s="1118" t="str">
        <f>B15</f>
        <v>SPLIT_HP</v>
      </c>
      <c r="S15" s="1001" t="str">
        <f>'Equipment Costs'!$C$4</f>
        <v>Position 1</v>
      </c>
      <c r="T15" s="1001" t="str">
        <f>'Equipment Costs'!$H$4</f>
        <v>Position 2</v>
      </c>
      <c r="U15" s="1001" t="str">
        <f>'Equipment Costs'!$M$4</f>
        <v>Position 3</v>
      </c>
      <c r="V15" s="1001" t="str">
        <f>'Equipment Costs'!$R$4</f>
        <v>Position 4</v>
      </c>
      <c r="W15" s="1001" t="str">
        <f>'Equipment Costs'!$W$4</f>
        <v>Position 5</v>
      </c>
      <c r="X15" s="1001" t="str">
        <f>'Equipment Costs'!$AB$4</f>
        <v>Position 6</v>
      </c>
      <c r="Y15" s="1001" t="str">
        <f>'Equipment Costs'!$AG$4</f>
        <v>Position 7</v>
      </c>
      <c r="AA15" s="1001" t="str">
        <f>'Equipment Costs'!$C$4</f>
        <v>Position 1</v>
      </c>
      <c r="AB15" s="1001" t="str">
        <f>'Equipment Costs'!$H$4</f>
        <v>Position 2</v>
      </c>
      <c r="AC15" s="1001" t="str">
        <f>'Equipment Costs'!$M$4</f>
        <v>Position 3</v>
      </c>
      <c r="AD15" s="1001" t="str">
        <f>'Equipment Costs'!$R$4</f>
        <v>Position 4</v>
      </c>
      <c r="AE15" s="1001" t="str">
        <f>'Equipment Costs'!$W$4</f>
        <v>Position 5</v>
      </c>
      <c r="AF15" s="1001" t="str">
        <f>'Equipment Costs'!$AB$4</f>
        <v>Position 6</v>
      </c>
      <c r="AG15" s="1001" t="str">
        <f>'Equipment Costs'!$AG$4</f>
        <v>Position 7</v>
      </c>
    </row>
    <row r="16" spans="1:33" ht="15">
      <c r="B16" s="1104">
        <v>2</v>
      </c>
      <c r="C16" s="1107">
        <f>+((((('Equipment Costs'!G18)+'System Variables'!$G$54)+(K16)))/(1-C$3)/(1-$C$4))</f>
        <v>3940.3297506925214</v>
      </c>
      <c r="D16" s="1107">
        <f>+((((('Equipment Costs'!L18)+'System Variables'!$G$54)+(L16)))/(1-D$3)/(1-$C$4))</f>
        <v>4654.140649496082</v>
      </c>
      <c r="E16" s="1107">
        <f>+((((('Equipment Costs'!Q18)+'System Variables'!$G$54)+(M16)))/(1-E$3)/(1-$C$4))</f>
        <v>5270.1161290322589</v>
      </c>
      <c r="F16" s="1107">
        <f>+((((('Equipment Costs'!V18)+'System Variables'!$G$54)+(N16)))/(1-F$3)/(1-$C$4))</f>
        <v>5732.9642567958363</v>
      </c>
      <c r="G16" s="1107">
        <f>+((((('Equipment Costs'!AA18)+'System Variables'!$G$54)+(O16)))/(1-G$3)/(1-$C$4))</f>
        <v>6098.3413364872858</v>
      </c>
      <c r="H16" s="1107">
        <f>+((((('Equipment Costs'!AF18)+'System Variables'!$E$54)+(P16)))/(1-H$3)/(1-$C$4))</f>
        <v>6549.7459330143556</v>
      </c>
      <c r="I16" s="1107">
        <f>+((((('Equipment Costs'!AK18)+'System Variables'!$E$54)+(Q16)))/(1-I$3)/(1-$C$4))</f>
        <v>6788.9803827751211</v>
      </c>
      <c r="J16" s="1116"/>
      <c r="K16" s="1107">
        <f>'Labor Rate'!$M$8+'Pricing-GP-Margin'!AA16</f>
        <v>400</v>
      </c>
      <c r="L16" s="1107">
        <f>'Labor Rate'!$M$8+'Pricing-GP-Margin'!AB16</f>
        <v>1000</v>
      </c>
      <c r="M16" s="1107">
        <f>'Labor Rate'!$M$8+'Pricing-GP-Margin'!AC16</f>
        <v>1500</v>
      </c>
      <c r="N16" s="1107">
        <f>'Labor Rate'!$M$8+'Pricing-GP-Margin'!AD16</f>
        <v>1800</v>
      </c>
      <c r="O16" s="1107">
        <f>'Labor Rate'!$M$8+'Pricing-GP-Margin'!AE16</f>
        <v>2000</v>
      </c>
      <c r="P16" s="1107">
        <f>'Labor Rate'!$M$8+'Pricing-GP-Margin'!AF16</f>
        <v>2300</v>
      </c>
      <c r="Q16" s="1107">
        <f>'Labor Rate'!$M$8+'Pricing-GP-Margin'!AG16</f>
        <v>2500</v>
      </c>
      <c r="R16" s="1117">
        <v>2</v>
      </c>
      <c r="S16" s="1108">
        <f t="shared" ref="S16:W17" si="5">+(K16/C16)</f>
        <v>0.10151434659236303</v>
      </c>
      <c r="T16" s="1108">
        <f t="shared" si="5"/>
        <v>0.21486243655061715</v>
      </c>
      <c r="U16" s="1108">
        <f t="shared" si="5"/>
        <v>0.28462370909375806</v>
      </c>
      <c r="V16" s="1108">
        <f t="shared" si="5"/>
        <v>0.3139737000568748</v>
      </c>
      <c r="W16" s="1108">
        <f t="shared" si="5"/>
        <v>0.32795802819919273</v>
      </c>
      <c r="X16" s="1108">
        <f t="shared" ref="X16:X21" si="6">+(P16/H16)</f>
        <v>0.35115865920946998</v>
      </c>
      <c r="Y16" s="1108">
        <f t="shared" ref="Y16:Y21" si="7">+(Q16/I16)</f>
        <v>0.36824380968060461</v>
      </c>
      <c r="Z16" s="555"/>
      <c r="AA16" s="1105">
        <v>400</v>
      </c>
      <c r="AB16" s="1105">
        <v>1000</v>
      </c>
      <c r="AC16" s="1105">
        <v>1500</v>
      </c>
      <c r="AD16" s="1105">
        <v>1800</v>
      </c>
      <c r="AE16" s="1105">
        <v>2000</v>
      </c>
      <c r="AF16" s="1105">
        <v>2300</v>
      </c>
      <c r="AG16" s="1105">
        <v>2500</v>
      </c>
    </row>
    <row r="17" spans="2:33" ht="15">
      <c r="B17" s="1104">
        <v>2.5</v>
      </c>
      <c r="C17" s="1107">
        <f>+((((('Equipment Costs'!G19)+'System Variables'!$G$54)+(K17)))/(1-C$3)/(1-$C$4))</f>
        <v>3940.3297506925214</v>
      </c>
      <c r="D17" s="1107">
        <f>+((((('Equipment Costs'!L19)+'System Variables'!$G$54)+(L17)))/(1-D$3)/(1-$C$4))</f>
        <v>4654.140649496082</v>
      </c>
      <c r="E17" s="1107">
        <f>+((((('Equipment Costs'!Q19)+'System Variables'!$G$54)+(M17)))/(1-E$3)/(1-$C$4))</f>
        <v>5270.1161290322589</v>
      </c>
      <c r="F17" s="1107">
        <f>+((((('Equipment Costs'!V19)+'System Variables'!$G$54)+(N17)))/(1-F$3)/(1-$C$4))</f>
        <v>5732.9642567958363</v>
      </c>
      <c r="G17" s="1107">
        <f>+((((('Equipment Costs'!AA19)+'System Variables'!$G$54)+(O17)))/(1-G$3)/(1-$C$4))</f>
        <v>6098.3413364872858</v>
      </c>
      <c r="H17" s="1107">
        <f>+((((('Equipment Costs'!AF19)+'System Variables'!$E$54)+(P17)))/(1-H$3)/(1-$C$4))</f>
        <v>6549.7459330143556</v>
      </c>
      <c r="I17" s="1107">
        <f>+((((('Equipment Costs'!AK19)+'System Variables'!$E$54)+(Q17)))/(1-I$3)/(1-$C$4))</f>
        <v>6788.9803827751211</v>
      </c>
      <c r="J17" s="1116"/>
      <c r="K17" s="1107">
        <f>'Labor Rate'!$M$8+'Pricing-GP-Margin'!AA17</f>
        <v>400</v>
      </c>
      <c r="L17" s="1107">
        <f>'Labor Rate'!$M$8+'Pricing-GP-Margin'!AB17</f>
        <v>1000</v>
      </c>
      <c r="M17" s="1107">
        <f>'Labor Rate'!$M$8+'Pricing-GP-Margin'!AC17</f>
        <v>1500</v>
      </c>
      <c r="N17" s="1107">
        <f>'Labor Rate'!$M$8+'Pricing-GP-Margin'!AD17</f>
        <v>1800</v>
      </c>
      <c r="O17" s="1107">
        <f>'Labor Rate'!$M$8+'Pricing-GP-Margin'!AE17</f>
        <v>2000</v>
      </c>
      <c r="P17" s="1107">
        <f>'Labor Rate'!$M$8+'Pricing-GP-Margin'!AF17</f>
        <v>2300</v>
      </c>
      <c r="Q17" s="1107">
        <f>'Labor Rate'!$M$8+'Pricing-GP-Margin'!AG17</f>
        <v>2500</v>
      </c>
      <c r="R17" s="1117">
        <v>2.5</v>
      </c>
      <c r="S17" s="1108">
        <f t="shared" si="5"/>
        <v>0.10151434659236303</v>
      </c>
      <c r="T17" s="1108">
        <f t="shared" si="5"/>
        <v>0.21486243655061715</v>
      </c>
      <c r="U17" s="1108">
        <f t="shared" si="5"/>
        <v>0.28462370909375806</v>
      </c>
      <c r="V17" s="1108">
        <f t="shared" si="5"/>
        <v>0.3139737000568748</v>
      </c>
      <c r="W17" s="1108">
        <f t="shared" si="5"/>
        <v>0.32795802819919273</v>
      </c>
      <c r="X17" s="1108">
        <f t="shared" si="6"/>
        <v>0.35115865920946998</v>
      </c>
      <c r="Y17" s="1108">
        <f t="shared" si="7"/>
        <v>0.36824380968060461</v>
      </c>
      <c r="Z17" s="555"/>
      <c r="AA17" s="1105">
        <v>400</v>
      </c>
      <c r="AB17" s="1105">
        <v>1000</v>
      </c>
      <c r="AC17" s="1105">
        <v>1500</v>
      </c>
      <c r="AD17" s="1105">
        <v>1800</v>
      </c>
      <c r="AE17" s="1105">
        <v>2000</v>
      </c>
      <c r="AF17" s="1105">
        <v>2300</v>
      </c>
      <c r="AG17" s="1105">
        <v>2500</v>
      </c>
    </row>
    <row r="18" spans="2:33" ht="15">
      <c r="B18" s="1104">
        <v>3</v>
      </c>
      <c r="C18" s="1107">
        <f>+((((('Equipment Costs'!G20)+'System Variables'!$G$54)+(K18)))/(1-C$3)/(1-$C$4))</f>
        <v>3940.3297506925214</v>
      </c>
      <c r="D18" s="1107">
        <f>+((((('Equipment Costs'!L20)+'System Variables'!$G$54)+(L18)))/(1-D$3)/(1-$C$4))</f>
        <v>4654.140649496082</v>
      </c>
      <c r="E18" s="1107">
        <f>+((((('Equipment Costs'!Q20)+'System Variables'!$G$54)+(M18)))/(1-E$3)/(1-$C$4))</f>
        <v>5270.1161290322589</v>
      </c>
      <c r="F18" s="1107">
        <f>+((((('Equipment Costs'!V20)+'System Variables'!$G$54)+(N18)))/(1-F$3)/(1-$C$4))</f>
        <v>5732.9642567958363</v>
      </c>
      <c r="G18" s="1107">
        <f>+((((('Equipment Costs'!AA20)+'System Variables'!$G$54)+(O18)))/(1-G$3)/(1-$C$4))</f>
        <v>6098.3413364872858</v>
      </c>
      <c r="H18" s="1107">
        <f>+((((('Equipment Costs'!AF20)+'System Variables'!$E$54)+(P18)))/(1-H$3)/(1-$C$4))</f>
        <v>6549.7459330143556</v>
      </c>
      <c r="I18" s="1107">
        <f>+((((('Equipment Costs'!AK20)+'System Variables'!$E$54)+(Q18)))/(1-I$3)/(1-$C$4))</f>
        <v>6788.9803827751211</v>
      </c>
      <c r="J18" s="1116"/>
      <c r="K18" s="1107">
        <f>'Labor Rate'!$M$8+'Pricing-GP-Margin'!AA18</f>
        <v>400</v>
      </c>
      <c r="L18" s="1107">
        <f>'Labor Rate'!$M$8+'Pricing-GP-Margin'!AB18</f>
        <v>1000</v>
      </c>
      <c r="M18" s="1107">
        <f>'Labor Rate'!$M$8+'Pricing-GP-Margin'!AC18</f>
        <v>1500</v>
      </c>
      <c r="N18" s="1107">
        <f>'Labor Rate'!$M$8+'Pricing-GP-Margin'!AD18</f>
        <v>1800</v>
      </c>
      <c r="O18" s="1107">
        <f>'Labor Rate'!$M$8+'Pricing-GP-Margin'!AE18</f>
        <v>2000</v>
      </c>
      <c r="P18" s="1107">
        <f>'Labor Rate'!$M$8+'Pricing-GP-Margin'!AF18</f>
        <v>2300</v>
      </c>
      <c r="Q18" s="1107">
        <f>'Labor Rate'!$M$8+'Pricing-GP-Margin'!AG18</f>
        <v>2500</v>
      </c>
      <c r="R18" s="1117">
        <v>3</v>
      </c>
      <c r="S18" s="1108">
        <f t="shared" ref="S18:S21" si="8">+(K18/C18)</f>
        <v>0.10151434659236303</v>
      </c>
      <c r="T18" s="1108">
        <f t="shared" ref="T18:W21" si="9">+(L18/D18)</f>
        <v>0.21486243655061715</v>
      </c>
      <c r="U18" s="1108">
        <f t="shared" si="9"/>
        <v>0.28462370909375806</v>
      </c>
      <c r="V18" s="1108">
        <f t="shared" si="9"/>
        <v>0.3139737000568748</v>
      </c>
      <c r="W18" s="1108">
        <f t="shared" si="9"/>
        <v>0.32795802819919273</v>
      </c>
      <c r="X18" s="1108">
        <f t="shared" si="6"/>
        <v>0.35115865920946998</v>
      </c>
      <c r="Y18" s="1108">
        <f t="shared" si="7"/>
        <v>0.36824380968060461</v>
      </c>
      <c r="Z18" s="555"/>
      <c r="AA18" s="1105">
        <v>400</v>
      </c>
      <c r="AB18" s="1105">
        <v>1000</v>
      </c>
      <c r="AC18" s="1105">
        <v>1500</v>
      </c>
      <c r="AD18" s="1105">
        <v>1800</v>
      </c>
      <c r="AE18" s="1105">
        <v>2000</v>
      </c>
      <c r="AF18" s="1105">
        <v>2300</v>
      </c>
      <c r="AG18" s="1105">
        <v>2500</v>
      </c>
    </row>
    <row r="19" spans="2:33" ht="15">
      <c r="B19" s="1104">
        <v>3.5</v>
      </c>
      <c r="C19" s="1107">
        <f>+((((('Equipment Costs'!G21)+'System Variables'!$G$54)+(K19)))/(1-C$3)/(1-$C$4))</f>
        <v>3940.3297506925214</v>
      </c>
      <c r="D19" s="1107">
        <f>+((((('Equipment Costs'!L21)+'System Variables'!$G$54)+(L19)))/(1-D$3)/(1-$C$4))</f>
        <v>4654.140649496082</v>
      </c>
      <c r="E19" s="1107">
        <f>+((((('Equipment Costs'!Q21)+'System Variables'!$G$54)+(M19)))/(1-E$3)/(1-$C$4))</f>
        <v>5270.1161290322589</v>
      </c>
      <c r="F19" s="1107">
        <f>+((((('Equipment Costs'!V21)+'System Variables'!$G$54)+(N19)))/(1-F$3)/(1-$C$4))</f>
        <v>5732.9642567958363</v>
      </c>
      <c r="G19" s="1107">
        <f>+((((('Equipment Costs'!AA21)+'System Variables'!$G$54)+(O19)))/(1-G$3)/(1-$C$4))</f>
        <v>6098.3413364872858</v>
      </c>
      <c r="H19" s="1107">
        <f>+((((('Equipment Costs'!AF21)+'System Variables'!$E$54)+(P19)))/(1-H$3)/(1-$C$4))</f>
        <v>6549.7459330143556</v>
      </c>
      <c r="I19" s="1107">
        <f>+((((('Equipment Costs'!AK21)+'System Variables'!$E$54)+(Q19)))/(1-I$3)/(1-$C$4))</f>
        <v>6788.9803827751211</v>
      </c>
      <c r="J19" s="1116"/>
      <c r="K19" s="1107">
        <f>'Labor Rate'!$M$8+'Pricing-GP-Margin'!AA19</f>
        <v>400</v>
      </c>
      <c r="L19" s="1107">
        <f>'Labor Rate'!$M$8+'Pricing-GP-Margin'!AB19</f>
        <v>1000</v>
      </c>
      <c r="M19" s="1107">
        <f>'Labor Rate'!$M$8+'Pricing-GP-Margin'!AC19</f>
        <v>1500</v>
      </c>
      <c r="N19" s="1107">
        <f>'Labor Rate'!$M$8+'Pricing-GP-Margin'!AD19</f>
        <v>1800</v>
      </c>
      <c r="O19" s="1107">
        <f>'Labor Rate'!$M$8+'Pricing-GP-Margin'!AE19</f>
        <v>2000</v>
      </c>
      <c r="P19" s="1107">
        <f>'Labor Rate'!$M$8+'Pricing-GP-Margin'!AF19</f>
        <v>2300</v>
      </c>
      <c r="Q19" s="1107">
        <f>'Labor Rate'!$M$8+'Pricing-GP-Margin'!AG19</f>
        <v>2500</v>
      </c>
      <c r="R19" s="1117">
        <v>3.5</v>
      </c>
      <c r="S19" s="1108">
        <f t="shared" si="8"/>
        <v>0.10151434659236303</v>
      </c>
      <c r="T19" s="1108">
        <f t="shared" si="9"/>
        <v>0.21486243655061715</v>
      </c>
      <c r="U19" s="1108">
        <f t="shared" si="9"/>
        <v>0.28462370909375806</v>
      </c>
      <c r="V19" s="1108">
        <f t="shared" si="9"/>
        <v>0.3139737000568748</v>
      </c>
      <c r="W19" s="1108">
        <f t="shared" si="9"/>
        <v>0.32795802819919273</v>
      </c>
      <c r="X19" s="1108">
        <f t="shared" si="6"/>
        <v>0.35115865920946998</v>
      </c>
      <c r="Y19" s="1108">
        <f t="shared" si="7"/>
        <v>0.36824380968060461</v>
      </c>
      <c r="Z19" s="555"/>
      <c r="AA19" s="1105">
        <v>400</v>
      </c>
      <c r="AB19" s="1105">
        <v>1000</v>
      </c>
      <c r="AC19" s="1105">
        <v>1500</v>
      </c>
      <c r="AD19" s="1105">
        <v>1800</v>
      </c>
      <c r="AE19" s="1105">
        <v>2000</v>
      </c>
      <c r="AF19" s="1105">
        <v>2300</v>
      </c>
      <c r="AG19" s="1105">
        <v>2500</v>
      </c>
    </row>
    <row r="20" spans="2:33" ht="15">
      <c r="B20" s="1104">
        <v>4</v>
      </c>
      <c r="C20" s="1107">
        <f>+((((('Equipment Costs'!G22)+'System Variables'!$G$54)+(K20)))/(1-C$3)/(1-$C$4))</f>
        <v>3940.3297506925214</v>
      </c>
      <c r="D20" s="1107">
        <f>+((((('Equipment Costs'!L22)+'System Variables'!$G$54)+(L20)))/(1-D$3)/(1-$C$4))</f>
        <v>4654.140649496082</v>
      </c>
      <c r="E20" s="1107">
        <f>+((((('Equipment Costs'!Q22)+'System Variables'!$G$54)+(M20)))/(1-E$3)/(1-$C$4))</f>
        <v>5270.1161290322589</v>
      </c>
      <c r="F20" s="1107">
        <f>+((((('Equipment Costs'!V22)+'System Variables'!$G$54)+(N20)))/(1-F$3)/(1-$C$4))</f>
        <v>5732.9642567958363</v>
      </c>
      <c r="G20" s="1107">
        <f>+((((('Equipment Costs'!AA22)+'System Variables'!$G$54)+(O20)))/(1-G$3)/(1-$C$4))</f>
        <v>6098.3413364872858</v>
      </c>
      <c r="H20" s="1107">
        <f>+((((('Equipment Costs'!AF22)+'System Variables'!$E$54)+(P20)))/(1-H$3)/(1-$C$4))</f>
        <v>6549.7459330143556</v>
      </c>
      <c r="I20" s="1107">
        <f>+((((('Equipment Costs'!AK22)+'System Variables'!$E$54)+(Q20)))/(1-I$3)/(1-$C$4))</f>
        <v>6788.9803827751211</v>
      </c>
      <c r="J20" s="1116"/>
      <c r="K20" s="1107">
        <f>'Labor Rate'!$M$8+'Pricing-GP-Margin'!AA20</f>
        <v>400</v>
      </c>
      <c r="L20" s="1107">
        <f>'Labor Rate'!$M$8+'Pricing-GP-Margin'!AB20</f>
        <v>1000</v>
      </c>
      <c r="M20" s="1107">
        <f>'Labor Rate'!$M$8+'Pricing-GP-Margin'!AC20</f>
        <v>1500</v>
      </c>
      <c r="N20" s="1107">
        <f>'Labor Rate'!$M$8+'Pricing-GP-Margin'!AD20</f>
        <v>1800</v>
      </c>
      <c r="O20" s="1107">
        <f>'Labor Rate'!$M$8+'Pricing-GP-Margin'!AE20</f>
        <v>2000</v>
      </c>
      <c r="P20" s="1107">
        <f>'Labor Rate'!$M$8+'Pricing-GP-Margin'!AF20</f>
        <v>2300</v>
      </c>
      <c r="Q20" s="1107">
        <f>'Labor Rate'!$M$8+'Pricing-GP-Margin'!AG20</f>
        <v>2500</v>
      </c>
      <c r="R20" s="1117">
        <v>4</v>
      </c>
      <c r="S20" s="1108">
        <f t="shared" si="8"/>
        <v>0.10151434659236303</v>
      </c>
      <c r="T20" s="1108">
        <f t="shared" si="9"/>
        <v>0.21486243655061715</v>
      </c>
      <c r="U20" s="1108">
        <f t="shared" si="9"/>
        <v>0.28462370909375806</v>
      </c>
      <c r="V20" s="1108">
        <f t="shared" si="9"/>
        <v>0.3139737000568748</v>
      </c>
      <c r="W20" s="1108">
        <f t="shared" si="9"/>
        <v>0.32795802819919273</v>
      </c>
      <c r="X20" s="1108">
        <f t="shared" si="6"/>
        <v>0.35115865920946998</v>
      </c>
      <c r="Y20" s="1108">
        <f t="shared" si="7"/>
        <v>0.36824380968060461</v>
      </c>
      <c r="Z20" s="555"/>
      <c r="AA20" s="1105">
        <v>400</v>
      </c>
      <c r="AB20" s="1105">
        <v>1000</v>
      </c>
      <c r="AC20" s="1105">
        <v>1500</v>
      </c>
      <c r="AD20" s="1105">
        <v>1800</v>
      </c>
      <c r="AE20" s="1105">
        <v>2000</v>
      </c>
      <c r="AF20" s="1105">
        <v>2300</v>
      </c>
      <c r="AG20" s="1105">
        <v>2500</v>
      </c>
    </row>
    <row r="21" spans="2:33" ht="15">
      <c r="B21" s="1104">
        <v>5</v>
      </c>
      <c r="C21" s="1107">
        <f>+((((('Equipment Costs'!G23)+'System Variables'!$G$54)+(K21)))/(1-C$3)/(1-$C$4))</f>
        <v>3940.3297506925214</v>
      </c>
      <c r="D21" s="1107">
        <f>+((((('Equipment Costs'!L23)+'System Variables'!$G$54)+(L21)))/(1-D$3)/(1-$C$4))</f>
        <v>4654.140649496082</v>
      </c>
      <c r="E21" s="1107">
        <f>+((((('Equipment Costs'!Q23)+'System Variables'!$G$54)+(M21)))/(1-E$3)/(1-$C$4))</f>
        <v>5270.1161290322589</v>
      </c>
      <c r="F21" s="1107">
        <f>+((((('Equipment Costs'!V23)+'System Variables'!$G$54)+(N21)))/(1-F$3)/(1-$C$4))</f>
        <v>5732.9642567958363</v>
      </c>
      <c r="G21" s="1107">
        <f>+((((('Equipment Costs'!AA23)+'System Variables'!$G$54)+(O21)))/(1-G$3)/(1-$C$4))</f>
        <v>6098.3413364872858</v>
      </c>
      <c r="H21" s="1107">
        <f>+((((('Equipment Costs'!AF23)+'System Variables'!$E$54)+(P21)))/(1-H$3)/(1-$C$4))</f>
        <v>6549.7459330143556</v>
      </c>
      <c r="I21" s="1107">
        <f>+((((('Equipment Costs'!AK23)+'System Variables'!$E$54)+(Q21)))/(1-I$3)/(1-$C$4))</f>
        <v>6788.9803827751211</v>
      </c>
      <c r="J21" s="1116"/>
      <c r="K21" s="1107">
        <f>'Labor Rate'!$M$8+'Pricing-GP-Margin'!AA21</f>
        <v>400</v>
      </c>
      <c r="L21" s="1107">
        <f>'Labor Rate'!$M$8+'Pricing-GP-Margin'!AB21</f>
        <v>1000</v>
      </c>
      <c r="M21" s="1107">
        <f>'Labor Rate'!$M$8+'Pricing-GP-Margin'!AC21</f>
        <v>1500</v>
      </c>
      <c r="N21" s="1107">
        <f>'Labor Rate'!$M$8+'Pricing-GP-Margin'!AD21</f>
        <v>1800</v>
      </c>
      <c r="O21" s="1107">
        <f>'Labor Rate'!$M$8+'Pricing-GP-Margin'!AE21</f>
        <v>2000</v>
      </c>
      <c r="P21" s="1107">
        <f>'Labor Rate'!$M$8+'Pricing-GP-Margin'!AF21</f>
        <v>2300</v>
      </c>
      <c r="Q21" s="1107">
        <f>'Labor Rate'!$M$8+'Pricing-GP-Margin'!AG21</f>
        <v>2500</v>
      </c>
      <c r="R21" s="1117">
        <v>5</v>
      </c>
      <c r="S21" s="1108">
        <f t="shared" si="8"/>
        <v>0.10151434659236303</v>
      </c>
      <c r="T21" s="1108">
        <f t="shared" si="9"/>
        <v>0.21486243655061715</v>
      </c>
      <c r="U21" s="1108">
        <f t="shared" si="9"/>
        <v>0.28462370909375806</v>
      </c>
      <c r="V21" s="1108">
        <f t="shared" si="9"/>
        <v>0.3139737000568748</v>
      </c>
      <c r="W21" s="1108">
        <f t="shared" si="9"/>
        <v>0.32795802819919273</v>
      </c>
      <c r="X21" s="1108">
        <f t="shared" si="6"/>
        <v>0.35115865920946998</v>
      </c>
      <c r="Y21" s="1108">
        <f t="shared" si="7"/>
        <v>0.36824380968060461</v>
      </c>
      <c r="Z21" s="555"/>
      <c r="AA21" s="1105">
        <v>400</v>
      </c>
      <c r="AB21" s="1105">
        <v>1000</v>
      </c>
      <c r="AC21" s="1105">
        <v>1500</v>
      </c>
      <c r="AD21" s="1105">
        <v>1800</v>
      </c>
      <c r="AE21" s="1105">
        <v>2000</v>
      </c>
      <c r="AF21" s="1105">
        <v>2300</v>
      </c>
      <c r="AG21" s="1105">
        <v>2500</v>
      </c>
    </row>
    <row r="22" spans="2:33">
      <c r="C22" s="809"/>
      <c r="D22" s="809"/>
      <c r="E22" s="809"/>
      <c r="F22" s="809"/>
      <c r="G22" s="809"/>
      <c r="H22" s="809"/>
      <c r="I22" s="809"/>
      <c r="J22" s="809"/>
      <c r="K22" s="809"/>
      <c r="L22" s="809"/>
      <c r="M22" s="809"/>
      <c r="N22" s="809"/>
      <c r="O22" s="809"/>
      <c r="P22" s="809"/>
      <c r="Q22" s="809"/>
      <c r="R22" s="809"/>
      <c r="S22" s="809"/>
      <c r="T22" s="809"/>
      <c r="U22" s="809"/>
      <c r="V22" s="809"/>
      <c r="W22" s="809"/>
      <c r="X22" s="809"/>
      <c r="Y22" s="809"/>
    </row>
    <row r="23" spans="2:33" ht="15.75">
      <c r="C23" s="1995" t="s">
        <v>1326</v>
      </c>
      <c r="D23" s="1996"/>
      <c r="E23" s="1996"/>
      <c r="F23" s="1996"/>
      <c r="G23" s="1996"/>
      <c r="H23" s="1816"/>
      <c r="I23" s="1816"/>
      <c r="J23" s="809"/>
      <c r="K23" s="1995" t="s">
        <v>1327</v>
      </c>
      <c r="L23" s="1996"/>
      <c r="M23" s="1996"/>
      <c r="N23" s="1996"/>
      <c r="O23" s="1996"/>
      <c r="P23" s="1605"/>
      <c r="Q23" s="1605"/>
      <c r="R23" s="809"/>
      <c r="S23" s="1995" t="s">
        <v>1328</v>
      </c>
      <c r="T23" s="1996"/>
      <c r="U23" s="1996"/>
      <c r="V23" s="1996"/>
      <c r="W23" s="1996"/>
      <c r="X23" s="1604"/>
      <c r="Y23" s="1604"/>
      <c r="AA23" s="1993" t="s">
        <v>1329</v>
      </c>
      <c r="AB23" s="1994"/>
      <c r="AC23" s="1994"/>
      <c r="AD23" s="1994"/>
      <c r="AE23" s="1994"/>
      <c r="AF23" s="1814"/>
      <c r="AG23" s="1814"/>
    </row>
    <row r="24" spans="2:33" ht="15">
      <c r="B24" s="983" t="s">
        <v>1305</v>
      </c>
      <c r="C24" s="1001" t="str">
        <f>'Equipment Costs'!$C$4</f>
        <v>Position 1</v>
      </c>
      <c r="D24" s="1001" t="str">
        <f>'Equipment Costs'!$H$4</f>
        <v>Position 2</v>
      </c>
      <c r="E24" s="1001" t="str">
        <f>'Equipment Costs'!$M$4</f>
        <v>Position 3</v>
      </c>
      <c r="F24" s="1001" t="str">
        <f>'Equipment Costs'!$R$4</f>
        <v>Position 4</v>
      </c>
      <c r="G24" s="1001" t="str">
        <f>'Equipment Costs'!$W$4</f>
        <v>Position 5</v>
      </c>
      <c r="H24" s="1001" t="str">
        <f>'Equipment Costs'!$AB$4</f>
        <v>Position 6</v>
      </c>
      <c r="I24" s="1001" t="str">
        <f>'Equipment Costs'!$AG$4</f>
        <v>Position 7</v>
      </c>
      <c r="J24" s="809"/>
      <c r="K24" s="1001" t="str">
        <f>'Equipment Costs'!$C$4</f>
        <v>Position 1</v>
      </c>
      <c r="L24" s="1001" t="str">
        <f>'Equipment Costs'!$H$4</f>
        <v>Position 2</v>
      </c>
      <c r="M24" s="1001" t="str">
        <f>'Equipment Costs'!$M$4</f>
        <v>Position 3</v>
      </c>
      <c r="N24" s="1001" t="str">
        <f>'Equipment Costs'!$R$4</f>
        <v>Position 4</v>
      </c>
      <c r="O24" s="1001" t="str">
        <f>'Equipment Costs'!$W$4</f>
        <v>Position 5</v>
      </c>
      <c r="P24" s="1001" t="str">
        <f>'Equipment Costs'!$AB$4</f>
        <v>Position 6</v>
      </c>
      <c r="Q24" s="1001" t="str">
        <f>'Equipment Costs'!$AG$4</f>
        <v>Position 7</v>
      </c>
      <c r="R24" s="1118" t="str">
        <f>B24</f>
        <v>PACKAGE_GAS</v>
      </c>
      <c r="S24" s="1001" t="str">
        <f>'Equipment Costs'!$C$4</f>
        <v>Position 1</v>
      </c>
      <c r="T24" s="1001" t="str">
        <f>'Equipment Costs'!$H$4</f>
        <v>Position 2</v>
      </c>
      <c r="U24" s="1001" t="str">
        <f>'Equipment Costs'!$M$4</f>
        <v>Position 3</v>
      </c>
      <c r="V24" s="1001" t="str">
        <f>'Equipment Costs'!$R$4</f>
        <v>Position 4</v>
      </c>
      <c r="W24" s="1001" t="str">
        <f>'Equipment Costs'!$W$4</f>
        <v>Position 5</v>
      </c>
      <c r="X24" s="1001" t="str">
        <f>'Equipment Costs'!$AB$4</f>
        <v>Position 6</v>
      </c>
      <c r="Y24" s="1001" t="str">
        <f>'Equipment Costs'!$AG$4</f>
        <v>Position 7</v>
      </c>
      <c r="AA24" s="1001" t="str">
        <f>'Equipment Costs'!$C$4</f>
        <v>Position 1</v>
      </c>
      <c r="AB24" s="1001" t="str">
        <f>'Equipment Costs'!$H$4</f>
        <v>Position 2</v>
      </c>
      <c r="AC24" s="1001" t="str">
        <f>'Equipment Costs'!$M$4</f>
        <v>Position 3</v>
      </c>
      <c r="AD24" s="1001" t="str">
        <f>'Equipment Costs'!$R$4</f>
        <v>Position 4</v>
      </c>
      <c r="AE24" s="1001" t="str">
        <f>'Equipment Costs'!$W$4</f>
        <v>Position 5</v>
      </c>
      <c r="AF24" s="1001" t="str">
        <f>'Equipment Costs'!$AB$4</f>
        <v>Position 6</v>
      </c>
      <c r="AG24" s="1001" t="str">
        <f>'Equipment Costs'!$AG$4</f>
        <v>Position 7</v>
      </c>
    </row>
    <row r="25" spans="2:33" ht="15">
      <c r="B25" s="1104">
        <v>2</v>
      </c>
      <c r="C25" s="1107">
        <f>+((((('Equipment Costs'!G26)+'System Variables'!$I$54)+(K25)))/(1-C$3)/(1-$C$4))</f>
        <v>3410.2364542936293</v>
      </c>
      <c r="D25" s="1107">
        <f>+((((('Equipment Costs'!L26)+'System Variables'!$I$54)+(L25)))/(1-D$3)/(1-$C$4))</f>
        <v>4118.4080627099675</v>
      </c>
      <c r="E25" s="1107">
        <f>+((((('Equipment Costs'!Q26)+'System Variables'!$I$54)+(M25)))/(1-E$3)/(1-$C$4))</f>
        <v>4728.6229767968316</v>
      </c>
      <c r="F25" s="1107">
        <f>+((((('Equipment Costs'!V26)+'System Variables'!$I$54)+(N25)))/(1-F$3)/(1-$C$4))</f>
        <v>5179.5701561596306</v>
      </c>
      <c r="G25" s="1107">
        <f>+((((('Equipment Costs'!AA26)+'System Variables'!$I$54)+(O25)))/(1-G$3)/(1-$C$4))</f>
        <v>5532.5114133648731</v>
      </c>
      <c r="H25" s="1107">
        <f>+((((('Equipment Costs'!AF26)+'System Variables'!$E$54)+(P25)))/(1-H$3)/(1-$C$4))</f>
        <v>6549.7459330143556</v>
      </c>
      <c r="I25" s="1107">
        <f>+((((('Equipment Costs'!AK26)+'System Variables'!$E$54)+(Q25)))/(1-I$3)/(1-$C$4))</f>
        <v>6788.9803827751211</v>
      </c>
      <c r="J25" s="1116"/>
      <c r="K25" s="1107">
        <f>'Labor Rate'!$M$8+'Pricing-GP-Margin'!AA25</f>
        <v>400</v>
      </c>
      <c r="L25" s="1107">
        <f>'Labor Rate'!$M$8+'Pricing-GP-Margin'!AB25</f>
        <v>1000</v>
      </c>
      <c r="M25" s="1107">
        <f>'Labor Rate'!$M$8+'Pricing-GP-Margin'!AC25</f>
        <v>1500</v>
      </c>
      <c r="N25" s="1107">
        <f>'Labor Rate'!$M$8+'Pricing-GP-Margin'!AD25</f>
        <v>1800</v>
      </c>
      <c r="O25" s="1107">
        <f>'Labor Rate'!$M$8+'Pricing-GP-Margin'!AE25</f>
        <v>2000</v>
      </c>
      <c r="P25" s="1107">
        <f>'Labor Rate'!$M$8+'Pricing-GP-Margin'!AF25</f>
        <v>2300</v>
      </c>
      <c r="Q25" s="1107">
        <f>'Labor Rate'!$M$8+'Pricing-GP-Margin'!AG25</f>
        <v>2500</v>
      </c>
      <c r="R25" s="1117">
        <v>2</v>
      </c>
      <c r="S25" s="1108">
        <f t="shared" ref="S25:W26" si="10">+(K25/C25)</f>
        <v>0.1172939194572222</v>
      </c>
      <c r="T25" s="1108">
        <f t="shared" si="10"/>
        <v>0.24281226745219284</v>
      </c>
      <c r="U25" s="1108">
        <f t="shared" si="10"/>
        <v>0.31721708568444584</v>
      </c>
      <c r="V25" s="1108">
        <f t="shared" si="10"/>
        <v>0.34751918513149399</v>
      </c>
      <c r="W25" s="1108">
        <f t="shared" si="10"/>
        <v>0.36149948017614664</v>
      </c>
      <c r="X25" s="1108">
        <f t="shared" ref="X25:X30" si="11">+(P25/H25)</f>
        <v>0.35115865920946998</v>
      </c>
      <c r="Y25" s="1108">
        <f t="shared" ref="Y25:Y30" si="12">+(Q25/I25)</f>
        <v>0.36824380968060461</v>
      </c>
      <c r="Z25" s="555"/>
      <c r="AA25" s="1105">
        <v>400</v>
      </c>
      <c r="AB25" s="1105">
        <v>1000</v>
      </c>
      <c r="AC25" s="1105">
        <v>1500</v>
      </c>
      <c r="AD25" s="1105">
        <v>1800</v>
      </c>
      <c r="AE25" s="1105">
        <v>2000</v>
      </c>
      <c r="AF25" s="1105">
        <v>2300</v>
      </c>
      <c r="AG25" s="1105">
        <v>2500</v>
      </c>
    </row>
    <row r="26" spans="2:33" ht="15">
      <c r="B26" s="1104">
        <v>2.5</v>
      </c>
      <c r="C26" s="1107">
        <f>+((((('Equipment Costs'!G27)+'System Variables'!$I$54)+(K26)))/(1-C$3)/(1-$C$4))</f>
        <v>3410.2364542936293</v>
      </c>
      <c r="D26" s="1107">
        <f>+((((('Equipment Costs'!L27)+'System Variables'!$I$54)+(L26)))/(1-D$3)/(1-$C$4))</f>
        <v>4118.4080627099675</v>
      </c>
      <c r="E26" s="1107">
        <f>+((((('Equipment Costs'!Q27)+'System Variables'!$I$54)+(M26)))/(1-E$3)/(1-$C$4))</f>
        <v>4728.6229767968316</v>
      </c>
      <c r="F26" s="1107">
        <f>+((((('Equipment Costs'!V27)+'System Variables'!$I$54)+(N26)))/(1-F$3)/(1-$C$4))</f>
        <v>5179.5701561596306</v>
      </c>
      <c r="G26" s="1107">
        <f>+((((('Equipment Costs'!AA27)+'System Variables'!$I$54)+(O26)))/(1-G$3)/(1-$C$4))</f>
        <v>5532.5114133648731</v>
      </c>
      <c r="H26" s="1107">
        <f>+((((('Equipment Costs'!AF27)+'System Variables'!$E$54)+(P26)))/(1-H$3)/(1-$C$4))</f>
        <v>6549.7459330143556</v>
      </c>
      <c r="I26" s="1107">
        <f>+((((('Equipment Costs'!AK27)+'System Variables'!$E$54)+(Q26)))/(1-I$3)/(1-$C$4))</f>
        <v>6788.9803827751211</v>
      </c>
      <c r="J26" s="1116"/>
      <c r="K26" s="1107">
        <f>'Labor Rate'!$M$8+'Pricing-GP-Margin'!AA26</f>
        <v>400</v>
      </c>
      <c r="L26" s="1107">
        <f>'Labor Rate'!$M$8+'Pricing-GP-Margin'!AB26</f>
        <v>1000</v>
      </c>
      <c r="M26" s="1107">
        <f>'Labor Rate'!$M$8+'Pricing-GP-Margin'!AC26</f>
        <v>1500</v>
      </c>
      <c r="N26" s="1107">
        <f>'Labor Rate'!$M$8+'Pricing-GP-Margin'!AD26</f>
        <v>1800</v>
      </c>
      <c r="O26" s="1107">
        <f>'Labor Rate'!$M$8+'Pricing-GP-Margin'!AE26</f>
        <v>2000</v>
      </c>
      <c r="P26" s="1107">
        <f>'Labor Rate'!$M$8+'Pricing-GP-Margin'!AF26</f>
        <v>2300</v>
      </c>
      <c r="Q26" s="1107">
        <f>'Labor Rate'!$M$8+'Pricing-GP-Margin'!AG26</f>
        <v>2500</v>
      </c>
      <c r="R26" s="1117">
        <v>2.5</v>
      </c>
      <c r="S26" s="1108">
        <f t="shared" si="10"/>
        <v>0.1172939194572222</v>
      </c>
      <c r="T26" s="1108">
        <f t="shared" si="10"/>
        <v>0.24281226745219284</v>
      </c>
      <c r="U26" s="1108">
        <f t="shared" si="10"/>
        <v>0.31721708568444584</v>
      </c>
      <c r="V26" s="1108">
        <f t="shared" si="10"/>
        <v>0.34751918513149399</v>
      </c>
      <c r="W26" s="1108">
        <f t="shared" si="10"/>
        <v>0.36149948017614664</v>
      </c>
      <c r="X26" s="1108">
        <f t="shared" si="11"/>
        <v>0.35115865920946998</v>
      </c>
      <c r="Y26" s="1108">
        <f t="shared" si="12"/>
        <v>0.36824380968060461</v>
      </c>
      <c r="Z26" s="555"/>
      <c r="AA26" s="1105">
        <v>400</v>
      </c>
      <c r="AB26" s="1105">
        <v>1000</v>
      </c>
      <c r="AC26" s="1105">
        <v>1500</v>
      </c>
      <c r="AD26" s="1105">
        <v>1800</v>
      </c>
      <c r="AE26" s="1105">
        <v>2000</v>
      </c>
      <c r="AF26" s="1105">
        <v>2300</v>
      </c>
      <c r="AG26" s="1105">
        <v>2500</v>
      </c>
    </row>
    <row r="27" spans="2:33" ht="15">
      <c r="B27" s="1104">
        <v>3</v>
      </c>
      <c r="C27" s="1107">
        <f>+((((('Equipment Costs'!G28)+'System Variables'!$I$54)+(K27)))/(1-C$3)/(1-$C$4))</f>
        <v>3410.2364542936293</v>
      </c>
      <c r="D27" s="1107">
        <f>+((((('Equipment Costs'!L28)+'System Variables'!$I$54)+(L27)))/(1-D$3)/(1-$C$4))</f>
        <v>4118.4080627099675</v>
      </c>
      <c r="E27" s="1107">
        <f>+((((('Equipment Costs'!Q28)+'System Variables'!$I$54)+(M27)))/(1-E$3)/(1-$C$4))</f>
        <v>4728.6229767968316</v>
      </c>
      <c r="F27" s="1107">
        <f>+((((('Equipment Costs'!V28)+'System Variables'!$I$54)+(N27)))/(1-F$3)/(1-$C$4))</f>
        <v>5179.5701561596306</v>
      </c>
      <c r="G27" s="1107">
        <f>+((((('Equipment Costs'!AA28)+'System Variables'!$I$54)+(O27)))/(1-G$3)/(1-$C$4))</f>
        <v>5532.5114133648731</v>
      </c>
      <c r="H27" s="1107">
        <f>+((((('Equipment Costs'!AF28)+'System Variables'!$E$54)+(P27)))/(1-H$3)/(1-$C$4))</f>
        <v>6549.7459330143556</v>
      </c>
      <c r="I27" s="1107">
        <f>+((((('Equipment Costs'!AK28)+'System Variables'!$E$54)+(Q27)))/(1-I$3)/(1-$C$4))</f>
        <v>6788.9803827751211</v>
      </c>
      <c r="J27" s="1116"/>
      <c r="K27" s="1107">
        <f>'Labor Rate'!$M$8+'Pricing-GP-Margin'!AA27</f>
        <v>400</v>
      </c>
      <c r="L27" s="1107">
        <f>'Labor Rate'!$M$8+'Pricing-GP-Margin'!AB27</f>
        <v>1000</v>
      </c>
      <c r="M27" s="1107">
        <f>'Labor Rate'!$M$8+'Pricing-GP-Margin'!AC27</f>
        <v>1500</v>
      </c>
      <c r="N27" s="1107">
        <f>'Labor Rate'!$M$8+'Pricing-GP-Margin'!AD27</f>
        <v>1800</v>
      </c>
      <c r="O27" s="1107">
        <f>'Labor Rate'!$M$8+'Pricing-GP-Margin'!AE27</f>
        <v>2000</v>
      </c>
      <c r="P27" s="1107">
        <f>'Labor Rate'!$M$8+'Pricing-GP-Margin'!AF27</f>
        <v>2300</v>
      </c>
      <c r="Q27" s="1107">
        <f>'Labor Rate'!$M$8+'Pricing-GP-Margin'!AG27</f>
        <v>2500</v>
      </c>
      <c r="R27" s="1117">
        <v>3</v>
      </c>
      <c r="S27" s="1108">
        <f t="shared" ref="S27:S30" si="13">+(K27/C27)</f>
        <v>0.1172939194572222</v>
      </c>
      <c r="T27" s="1108">
        <f t="shared" ref="T27:W30" si="14">+(L27/D27)</f>
        <v>0.24281226745219284</v>
      </c>
      <c r="U27" s="1108">
        <f t="shared" si="14"/>
        <v>0.31721708568444584</v>
      </c>
      <c r="V27" s="1108">
        <f t="shared" si="14"/>
        <v>0.34751918513149399</v>
      </c>
      <c r="W27" s="1108">
        <f t="shared" si="14"/>
        <v>0.36149948017614664</v>
      </c>
      <c r="X27" s="1108">
        <f t="shared" si="11"/>
        <v>0.35115865920946998</v>
      </c>
      <c r="Y27" s="1108">
        <f t="shared" si="12"/>
        <v>0.36824380968060461</v>
      </c>
      <c r="Z27" s="555"/>
      <c r="AA27" s="1105">
        <v>400</v>
      </c>
      <c r="AB27" s="1105">
        <v>1000</v>
      </c>
      <c r="AC27" s="1105">
        <v>1500</v>
      </c>
      <c r="AD27" s="1105">
        <v>1800</v>
      </c>
      <c r="AE27" s="1105">
        <v>2000</v>
      </c>
      <c r="AF27" s="1105">
        <v>2300</v>
      </c>
      <c r="AG27" s="1105">
        <v>2500</v>
      </c>
    </row>
    <row r="28" spans="2:33" ht="15">
      <c r="B28" s="1104">
        <v>3.5</v>
      </c>
      <c r="C28" s="1107">
        <f>+((((('Equipment Costs'!G29)+'System Variables'!$I$54)+(K28)))/(1-C$3)/(1-$C$4))</f>
        <v>3410.2364542936293</v>
      </c>
      <c r="D28" s="1107">
        <f>+((((('Equipment Costs'!L29)+'System Variables'!$I$54)+(L28)))/(1-D$3)/(1-$C$4))</f>
        <v>4118.4080627099675</v>
      </c>
      <c r="E28" s="1107">
        <f>+((((('Equipment Costs'!Q29)+'System Variables'!$I$54)+(M28)))/(1-E$3)/(1-$C$4))</f>
        <v>4728.6229767968316</v>
      </c>
      <c r="F28" s="1107">
        <f>+((((('Equipment Costs'!V29)+'System Variables'!$I$54)+(N28)))/(1-F$3)/(1-$C$4))</f>
        <v>5179.5701561596306</v>
      </c>
      <c r="G28" s="1107">
        <f>+((((('Equipment Costs'!AA29)+'System Variables'!$I$54)+(O28)))/(1-G$3)/(1-$C$4))</f>
        <v>5532.5114133648731</v>
      </c>
      <c r="H28" s="1107">
        <f>+((((('Equipment Costs'!AF29)+'System Variables'!$E$54)+(P28)))/(1-H$3)/(1-$C$4))</f>
        <v>6549.7459330143556</v>
      </c>
      <c r="I28" s="1107">
        <f>+((((('Equipment Costs'!AK29)+'System Variables'!$E$54)+(Q28)))/(1-I$3)/(1-$C$4))</f>
        <v>6788.9803827751211</v>
      </c>
      <c r="J28" s="1116"/>
      <c r="K28" s="1107">
        <f>'Labor Rate'!$M$8+'Pricing-GP-Margin'!AA28</f>
        <v>400</v>
      </c>
      <c r="L28" s="1107">
        <f>'Labor Rate'!$M$8+'Pricing-GP-Margin'!AB28</f>
        <v>1000</v>
      </c>
      <c r="M28" s="1107">
        <f>'Labor Rate'!$M$8+'Pricing-GP-Margin'!AC28</f>
        <v>1500</v>
      </c>
      <c r="N28" s="1107">
        <f>'Labor Rate'!$M$8+'Pricing-GP-Margin'!AD28</f>
        <v>1800</v>
      </c>
      <c r="O28" s="1107">
        <f>'Labor Rate'!$M$8+'Pricing-GP-Margin'!AE28</f>
        <v>2000</v>
      </c>
      <c r="P28" s="1107">
        <f>'Labor Rate'!$M$8+'Pricing-GP-Margin'!AF28</f>
        <v>2300</v>
      </c>
      <c r="Q28" s="1107">
        <f>'Labor Rate'!$M$8+'Pricing-GP-Margin'!AG28</f>
        <v>2500</v>
      </c>
      <c r="R28" s="1117">
        <v>3.5</v>
      </c>
      <c r="S28" s="1108">
        <f t="shared" si="13"/>
        <v>0.1172939194572222</v>
      </c>
      <c r="T28" s="1108">
        <f t="shared" si="14"/>
        <v>0.24281226745219284</v>
      </c>
      <c r="U28" s="1108">
        <f t="shared" si="14"/>
        <v>0.31721708568444584</v>
      </c>
      <c r="V28" s="1108">
        <f t="shared" si="14"/>
        <v>0.34751918513149399</v>
      </c>
      <c r="W28" s="1108">
        <f t="shared" si="14"/>
        <v>0.36149948017614664</v>
      </c>
      <c r="X28" s="1108">
        <f t="shared" si="11"/>
        <v>0.35115865920946998</v>
      </c>
      <c r="Y28" s="1108">
        <f t="shared" si="12"/>
        <v>0.36824380968060461</v>
      </c>
      <c r="Z28" s="555"/>
      <c r="AA28" s="1105">
        <v>400</v>
      </c>
      <c r="AB28" s="1105">
        <v>1000</v>
      </c>
      <c r="AC28" s="1105">
        <v>1500</v>
      </c>
      <c r="AD28" s="1105">
        <v>1800</v>
      </c>
      <c r="AE28" s="1105">
        <v>2000</v>
      </c>
      <c r="AF28" s="1105">
        <v>2300</v>
      </c>
      <c r="AG28" s="1105">
        <v>2500</v>
      </c>
    </row>
    <row r="29" spans="2:33" ht="15">
      <c r="B29" s="1104">
        <v>4</v>
      </c>
      <c r="C29" s="1107">
        <f>+((((('Equipment Costs'!G30)+'System Variables'!$I$54)+(K29)))/(1-C$3)/(1-$C$4))</f>
        <v>3410.2364542936293</v>
      </c>
      <c r="D29" s="1107">
        <f>+((((('Equipment Costs'!L30)+'System Variables'!$I$54)+(L29)))/(1-D$3)/(1-$C$4))</f>
        <v>4118.4080627099675</v>
      </c>
      <c r="E29" s="1107">
        <f>+((((('Equipment Costs'!Q30)+'System Variables'!$I$54)+(M29)))/(1-E$3)/(1-$C$4))</f>
        <v>4728.6229767968316</v>
      </c>
      <c r="F29" s="1107">
        <f>+((((('Equipment Costs'!V30)+'System Variables'!$I$54)+(N29)))/(1-F$3)/(1-$C$4))</f>
        <v>5179.5701561596306</v>
      </c>
      <c r="G29" s="1107">
        <f>+((((('Equipment Costs'!AA30)+'System Variables'!$I$54)+(O29)))/(1-G$3)/(1-$C$4))</f>
        <v>5532.5114133648731</v>
      </c>
      <c r="H29" s="1107">
        <f>+((((('Equipment Costs'!AF30)+'System Variables'!$E$54)+(P29)))/(1-H$3)/(1-$C$4))</f>
        <v>6549.7459330143556</v>
      </c>
      <c r="I29" s="1107">
        <f>+((((('Equipment Costs'!AK30)+'System Variables'!$E$54)+(Q29)))/(1-I$3)/(1-$C$4))</f>
        <v>6788.9803827751211</v>
      </c>
      <c r="J29" s="1116"/>
      <c r="K29" s="1107">
        <f>'Labor Rate'!$M$8+'Pricing-GP-Margin'!AA29</f>
        <v>400</v>
      </c>
      <c r="L29" s="1107">
        <f>'Labor Rate'!$M$8+'Pricing-GP-Margin'!AB29</f>
        <v>1000</v>
      </c>
      <c r="M29" s="1107">
        <f>'Labor Rate'!$M$8+'Pricing-GP-Margin'!AC29</f>
        <v>1500</v>
      </c>
      <c r="N29" s="1107">
        <f>'Labor Rate'!$M$8+'Pricing-GP-Margin'!AD29</f>
        <v>1800</v>
      </c>
      <c r="O29" s="1107">
        <f>'Labor Rate'!$M$8+'Pricing-GP-Margin'!AE29</f>
        <v>2000</v>
      </c>
      <c r="P29" s="1107">
        <f>'Labor Rate'!$M$8+'Pricing-GP-Margin'!AF29</f>
        <v>2300</v>
      </c>
      <c r="Q29" s="1107">
        <f>'Labor Rate'!$M$8+'Pricing-GP-Margin'!AG29</f>
        <v>2500</v>
      </c>
      <c r="R29" s="1117">
        <v>4</v>
      </c>
      <c r="S29" s="1108">
        <f t="shared" si="13"/>
        <v>0.1172939194572222</v>
      </c>
      <c r="T29" s="1108">
        <f t="shared" si="14"/>
        <v>0.24281226745219284</v>
      </c>
      <c r="U29" s="1108">
        <f t="shared" si="14"/>
        <v>0.31721708568444584</v>
      </c>
      <c r="V29" s="1108">
        <f t="shared" si="14"/>
        <v>0.34751918513149399</v>
      </c>
      <c r="W29" s="1108">
        <f t="shared" si="14"/>
        <v>0.36149948017614664</v>
      </c>
      <c r="X29" s="1108">
        <f t="shared" si="11"/>
        <v>0.35115865920946998</v>
      </c>
      <c r="Y29" s="1108">
        <f t="shared" si="12"/>
        <v>0.36824380968060461</v>
      </c>
      <c r="Z29" s="555"/>
      <c r="AA29" s="1105">
        <v>400</v>
      </c>
      <c r="AB29" s="1105">
        <v>1000</v>
      </c>
      <c r="AC29" s="1105">
        <v>1500</v>
      </c>
      <c r="AD29" s="1105">
        <v>1800</v>
      </c>
      <c r="AE29" s="1105">
        <v>2000</v>
      </c>
      <c r="AF29" s="1105">
        <v>2300</v>
      </c>
      <c r="AG29" s="1105">
        <v>2500</v>
      </c>
    </row>
    <row r="30" spans="2:33" ht="15">
      <c r="B30" s="1104">
        <v>5</v>
      </c>
      <c r="C30" s="1107">
        <f>+((((('Equipment Costs'!G31)+'System Variables'!$I$54)+(K30)))/(1-C$3)/(1-$C$4))</f>
        <v>3410.2364542936293</v>
      </c>
      <c r="D30" s="1107">
        <f>+((((('Equipment Costs'!L31)+'System Variables'!$I$54)+(L30)))/(1-D$3)/(1-$C$4))</f>
        <v>4118.4080627099675</v>
      </c>
      <c r="E30" s="1107">
        <f>+((((('Equipment Costs'!Q31)+'System Variables'!$I$54)+(M30)))/(1-E$3)/(1-$C$4))</f>
        <v>4728.6229767968316</v>
      </c>
      <c r="F30" s="1107">
        <f>+((((('Equipment Costs'!V31)+'System Variables'!$I$54)+(N30)))/(1-F$3)/(1-$C$4))</f>
        <v>5179.5701561596306</v>
      </c>
      <c r="G30" s="1107">
        <f>+((((('Equipment Costs'!AA31)+'System Variables'!$I$54)+(O30)))/(1-G$3)/(1-$C$4))</f>
        <v>5532.5114133648731</v>
      </c>
      <c r="H30" s="1107">
        <f>+((((('Equipment Costs'!AF31)+'System Variables'!$E$54)+(P30)))/(1-H$3)/(1-$C$4))</f>
        <v>6549.7459330143556</v>
      </c>
      <c r="I30" s="1107">
        <f>+((((('Equipment Costs'!AK31)+'System Variables'!$E$54)+(Q30)))/(1-I$3)/(1-$C$4))</f>
        <v>6788.9803827751211</v>
      </c>
      <c r="J30" s="1116"/>
      <c r="K30" s="1107">
        <f>'Labor Rate'!$M$8+'Pricing-GP-Margin'!AA30</f>
        <v>400</v>
      </c>
      <c r="L30" s="1107">
        <f>'Labor Rate'!$M$8+'Pricing-GP-Margin'!AB30</f>
        <v>1000</v>
      </c>
      <c r="M30" s="1107">
        <f>'Labor Rate'!$M$8+'Pricing-GP-Margin'!AC30</f>
        <v>1500</v>
      </c>
      <c r="N30" s="1107">
        <f>'Labor Rate'!$M$8+'Pricing-GP-Margin'!AD30</f>
        <v>1800</v>
      </c>
      <c r="O30" s="1107">
        <f>'Labor Rate'!$M$8+'Pricing-GP-Margin'!AE30</f>
        <v>2000</v>
      </c>
      <c r="P30" s="1107">
        <f>'Labor Rate'!$M$8+'Pricing-GP-Margin'!AF30</f>
        <v>2300</v>
      </c>
      <c r="Q30" s="1107">
        <f>'Labor Rate'!$M$8+'Pricing-GP-Margin'!AG30</f>
        <v>2500</v>
      </c>
      <c r="R30" s="1117">
        <v>5</v>
      </c>
      <c r="S30" s="1108">
        <f t="shared" si="13"/>
        <v>0.1172939194572222</v>
      </c>
      <c r="T30" s="1108">
        <f t="shared" si="14"/>
        <v>0.24281226745219284</v>
      </c>
      <c r="U30" s="1108">
        <f t="shared" si="14"/>
        <v>0.31721708568444584</v>
      </c>
      <c r="V30" s="1108">
        <f t="shared" si="14"/>
        <v>0.34751918513149399</v>
      </c>
      <c r="W30" s="1108">
        <f t="shared" si="14"/>
        <v>0.36149948017614664</v>
      </c>
      <c r="X30" s="1108">
        <f t="shared" si="11"/>
        <v>0.35115865920946998</v>
      </c>
      <c r="Y30" s="1108">
        <f t="shared" si="12"/>
        <v>0.36824380968060461</v>
      </c>
      <c r="Z30" s="555"/>
      <c r="AA30" s="1105">
        <v>400</v>
      </c>
      <c r="AB30" s="1105">
        <v>1000</v>
      </c>
      <c r="AC30" s="1105">
        <v>1500</v>
      </c>
      <c r="AD30" s="1105">
        <v>1800</v>
      </c>
      <c r="AE30" s="1105">
        <v>2000</v>
      </c>
      <c r="AF30" s="1105">
        <v>2300</v>
      </c>
      <c r="AG30" s="1105">
        <v>2500</v>
      </c>
    </row>
    <row r="31" spans="2:33">
      <c r="C31" s="809"/>
      <c r="D31" s="809"/>
      <c r="E31" s="809"/>
      <c r="F31" s="809"/>
      <c r="G31" s="809"/>
      <c r="H31" s="809"/>
      <c r="I31" s="809"/>
      <c r="J31" s="809"/>
      <c r="K31" s="809"/>
      <c r="L31" s="809"/>
      <c r="M31" s="809"/>
      <c r="N31" s="809"/>
      <c r="O31" s="809"/>
      <c r="P31" s="809"/>
      <c r="Q31" s="809"/>
      <c r="R31" s="809"/>
      <c r="S31" s="809"/>
      <c r="T31" s="809"/>
      <c r="U31" s="809"/>
      <c r="V31" s="809"/>
      <c r="W31" s="809"/>
      <c r="X31" s="809"/>
      <c r="Y31" s="809"/>
    </row>
    <row r="32" spans="2:33" ht="15.75">
      <c r="C32" s="1995" t="s">
        <v>1326</v>
      </c>
      <c r="D32" s="1996"/>
      <c r="E32" s="1996"/>
      <c r="F32" s="1996"/>
      <c r="G32" s="1996"/>
      <c r="H32" s="1816"/>
      <c r="I32" s="1816"/>
      <c r="J32" s="809"/>
      <c r="K32" s="1995" t="s">
        <v>1327</v>
      </c>
      <c r="L32" s="1996"/>
      <c r="M32" s="1996"/>
      <c r="N32" s="1996"/>
      <c r="O32" s="1996"/>
      <c r="P32" s="1605"/>
      <c r="Q32" s="1605"/>
      <c r="R32" s="809"/>
      <c r="S32" s="1995" t="s">
        <v>1328</v>
      </c>
      <c r="T32" s="1996"/>
      <c r="U32" s="1996"/>
      <c r="V32" s="1996"/>
      <c r="W32" s="1996"/>
      <c r="X32" s="1604"/>
      <c r="Y32" s="1604"/>
      <c r="AA32" s="1993" t="s">
        <v>1329</v>
      </c>
      <c r="AB32" s="1994"/>
      <c r="AC32" s="1994"/>
      <c r="AD32" s="1994"/>
      <c r="AE32" s="1994"/>
      <c r="AF32" s="1814"/>
      <c r="AG32" s="1814"/>
    </row>
    <row r="33" spans="2:33" ht="15">
      <c r="B33" s="983" t="s">
        <v>1310</v>
      </c>
      <c r="C33" s="1001" t="str">
        <f>'Equipment Costs'!$C$4</f>
        <v>Position 1</v>
      </c>
      <c r="D33" s="1001" t="str">
        <f>'Equipment Costs'!$H$4</f>
        <v>Position 2</v>
      </c>
      <c r="E33" s="1001" t="str">
        <f>'Equipment Costs'!$M$4</f>
        <v>Position 3</v>
      </c>
      <c r="F33" s="1001" t="str">
        <f>'Equipment Costs'!$R$4</f>
        <v>Position 4</v>
      </c>
      <c r="G33" s="1001" t="str">
        <f>'Equipment Costs'!$W$4</f>
        <v>Position 5</v>
      </c>
      <c r="H33" s="1001" t="str">
        <f>'Equipment Costs'!$AB$4</f>
        <v>Position 6</v>
      </c>
      <c r="I33" s="1001" t="str">
        <f>'Equipment Costs'!$AG$4</f>
        <v>Position 7</v>
      </c>
      <c r="J33" s="809"/>
      <c r="K33" s="1001" t="str">
        <f>'Equipment Costs'!$C$4</f>
        <v>Position 1</v>
      </c>
      <c r="L33" s="1001" t="str">
        <f>'Equipment Costs'!$H$4</f>
        <v>Position 2</v>
      </c>
      <c r="M33" s="1001" t="str">
        <f>'Equipment Costs'!$M$4</f>
        <v>Position 3</v>
      </c>
      <c r="N33" s="1001" t="str">
        <f>'Equipment Costs'!$R$4</f>
        <v>Position 4</v>
      </c>
      <c r="O33" s="1001" t="str">
        <f>'Equipment Costs'!$W$4</f>
        <v>Position 5</v>
      </c>
      <c r="P33" s="1001" t="str">
        <f>'Equipment Costs'!$AB$4</f>
        <v>Position 6</v>
      </c>
      <c r="Q33" s="1001" t="str">
        <f>'Equipment Costs'!$AG$4</f>
        <v>Position 7</v>
      </c>
      <c r="R33" s="1118" t="str">
        <f>B33</f>
        <v>PACKAGE_HP</v>
      </c>
      <c r="S33" s="1001" t="str">
        <f>'Equipment Costs'!$C$4</f>
        <v>Position 1</v>
      </c>
      <c r="T33" s="1001" t="str">
        <f>'Equipment Costs'!$H$4</f>
        <v>Position 2</v>
      </c>
      <c r="U33" s="1001" t="str">
        <f>'Equipment Costs'!$M$4</f>
        <v>Position 3</v>
      </c>
      <c r="V33" s="1001" t="str">
        <f>'Equipment Costs'!$R$4</f>
        <v>Position 4</v>
      </c>
      <c r="W33" s="1001" t="str">
        <f>'Equipment Costs'!$W$4</f>
        <v>Position 5</v>
      </c>
      <c r="X33" s="1001" t="str">
        <f>'Equipment Costs'!$AB$4</f>
        <v>Position 6</v>
      </c>
      <c r="Y33" s="1001" t="str">
        <f>'Equipment Costs'!$AG$4</f>
        <v>Position 7</v>
      </c>
      <c r="AA33" s="1001" t="str">
        <f>'Equipment Costs'!$C$4</f>
        <v>Position 1</v>
      </c>
      <c r="AB33" s="1001" t="str">
        <f>'Equipment Costs'!$H$4</f>
        <v>Position 2</v>
      </c>
      <c r="AC33" s="1001" t="str">
        <f>'Equipment Costs'!$M$4</f>
        <v>Position 3</v>
      </c>
      <c r="AD33" s="1001" t="str">
        <f>'Equipment Costs'!$R$4</f>
        <v>Position 4</v>
      </c>
      <c r="AE33" s="1001" t="str">
        <f>'Equipment Costs'!$W$4</f>
        <v>Position 5</v>
      </c>
      <c r="AF33" s="1001" t="str">
        <f>'Equipment Costs'!$AB$4</f>
        <v>Position 6</v>
      </c>
      <c r="AG33" s="1001" t="str">
        <f>'Equipment Costs'!$AG$4</f>
        <v>Position 7</v>
      </c>
    </row>
    <row r="34" spans="2:33" ht="15">
      <c r="B34" s="1104">
        <v>2</v>
      </c>
      <c r="C34" s="1107">
        <f>+((((('Equipment Costs'!G34)+'System Variables'!$K$54)+(K34)))/(1-C$3)/(1-$C$4))</f>
        <v>3410.2364542936293</v>
      </c>
      <c r="D34" s="1107">
        <f>+((((('Equipment Costs'!L34)+'System Variables'!$K$54)+(L34)))/(1-D$3)/(1-$C$4))</f>
        <v>4118.4080627099675</v>
      </c>
      <c r="E34" s="1107">
        <f>+((((('Equipment Costs'!Q34)+'System Variables'!$K$54)+(M34)))/(1-E$3)/(1-$C$4))</f>
        <v>4728.6229767968316</v>
      </c>
      <c r="F34" s="1107">
        <f>+((((('Equipment Costs'!V34)+'System Variables'!$K$54)+(N34)))/(1-F$3)/(1-$C$4))</f>
        <v>5179.5701561596306</v>
      </c>
      <c r="G34" s="1107">
        <f>+((((('Equipment Costs'!AA34)+'System Variables'!$K$54)+(O34)))/(1-G$3)/(1-$C$4))</f>
        <v>5532.5114133648731</v>
      </c>
      <c r="H34" s="1107">
        <f>+((((('Equipment Costs'!AF34)+'System Variables'!$E$54)+(P34)))/(1-H$3)/(1-$C$4))</f>
        <v>6549.7459330143556</v>
      </c>
      <c r="I34" s="1107">
        <f>+((((('Equipment Costs'!AK34)+'System Variables'!$E$54)+(Q34)))/(1-I$3)/(1-$C$4))</f>
        <v>6788.9803827751211</v>
      </c>
      <c r="J34" s="1116"/>
      <c r="K34" s="1107">
        <f>'Labor Rate'!$M$8+'Pricing-GP-Margin'!AA34</f>
        <v>400</v>
      </c>
      <c r="L34" s="1107">
        <f>'Labor Rate'!$M$8+'Pricing-GP-Margin'!AB34</f>
        <v>1000</v>
      </c>
      <c r="M34" s="1107">
        <f>'Labor Rate'!$M$8+'Pricing-GP-Margin'!AC34</f>
        <v>1500</v>
      </c>
      <c r="N34" s="1107">
        <f>'Labor Rate'!$M$8+'Pricing-GP-Margin'!AD34</f>
        <v>1800</v>
      </c>
      <c r="O34" s="1107">
        <f>'Labor Rate'!$M$8+'Pricing-GP-Margin'!AE34</f>
        <v>2000</v>
      </c>
      <c r="P34" s="1107">
        <f>'Labor Rate'!$M$8+'Pricing-GP-Margin'!AF34</f>
        <v>2300</v>
      </c>
      <c r="Q34" s="1107">
        <f>'Labor Rate'!$M$8+'Pricing-GP-Margin'!AG34</f>
        <v>2500</v>
      </c>
      <c r="R34" s="1117">
        <v>2</v>
      </c>
      <c r="S34" s="1108">
        <f t="shared" ref="S34:W35" si="15">+(K34/C34)</f>
        <v>0.1172939194572222</v>
      </c>
      <c r="T34" s="1108">
        <f t="shared" si="15"/>
        <v>0.24281226745219284</v>
      </c>
      <c r="U34" s="1108">
        <f t="shared" si="15"/>
        <v>0.31721708568444584</v>
      </c>
      <c r="V34" s="1108">
        <f t="shared" si="15"/>
        <v>0.34751918513149399</v>
      </c>
      <c r="W34" s="1108">
        <f t="shared" si="15"/>
        <v>0.36149948017614664</v>
      </c>
      <c r="X34" s="1108">
        <f t="shared" ref="X34:X39" si="16">+(P34/H34)</f>
        <v>0.35115865920946998</v>
      </c>
      <c r="Y34" s="1108">
        <f t="shared" ref="Y34:Y39" si="17">+(Q34/I34)</f>
        <v>0.36824380968060461</v>
      </c>
      <c r="Z34" s="555"/>
      <c r="AA34" s="1105">
        <v>400</v>
      </c>
      <c r="AB34" s="1105">
        <v>1000</v>
      </c>
      <c r="AC34" s="1105">
        <v>1500</v>
      </c>
      <c r="AD34" s="1105">
        <v>1800</v>
      </c>
      <c r="AE34" s="1105">
        <v>2000</v>
      </c>
      <c r="AF34" s="1105">
        <v>2300</v>
      </c>
      <c r="AG34" s="1105">
        <v>2500</v>
      </c>
    </row>
    <row r="35" spans="2:33" ht="15">
      <c r="B35" s="1104">
        <v>2.5</v>
      </c>
      <c r="C35" s="1107">
        <f>+((((('Equipment Costs'!G35)+'System Variables'!$K$54)+(K35)))/(1-C$3)/(1-$C$4))</f>
        <v>3410.2364542936293</v>
      </c>
      <c r="D35" s="1107">
        <f>+((((('Equipment Costs'!L35)+'System Variables'!$K$54)+(L35)))/(1-D$3)/(1-$C$4))</f>
        <v>4118.4080627099675</v>
      </c>
      <c r="E35" s="1107">
        <f>+((((('Equipment Costs'!Q35)+'System Variables'!$K$54)+(M35)))/(1-E$3)/(1-$C$4))</f>
        <v>4728.6229767968316</v>
      </c>
      <c r="F35" s="1107">
        <f>+((((('Equipment Costs'!V35)+'System Variables'!$K$54)+(N35)))/(1-F$3)/(1-$C$4))</f>
        <v>5179.5701561596306</v>
      </c>
      <c r="G35" s="1107">
        <f>+((((('Equipment Costs'!AA35)+'System Variables'!$K$54)+(O35)))/(1-G$3)/(1-$C$4))</f>
        <v>5532.5114133648731</v>
      </c>
      <c r="H35" s="1107">
        <f>+((((('Equipment Costs'!AF35)+'System Variables'!$E$54)+(P35)))/(1-H$3)/(1-$C$4))</f>
        <v>6549.7459330143556</v>
      </c>
      <c r="I35" s="1107">
        <f>+((((('Equipment Costs'!AK35)+'System Variables'!$E$54)+(Q35)))/(1-I$3)/(1-$C$4))</f>
        <v>6788.9803827751211</v>
      </c>
      <c r="J35" s="1116"/>
      <c r="K35" s="1107">
        <f>'Labor Rate'!$M$8+'Pricing-GP-Margin'!AA35</f>
        <v>400</v>
      </c>
      <c r="L35" s="1107">
        <f>'Labor Rate'!$M$8+'Pricing-GP-Margin'!AB35</f>
        <v>1000</v>
      </c>
      <c r="M35" s="1107">
        <f>'Labor Rate'!$M$8+'Pricing-GP-Margin'!AC35</f>
        <v>1500</v>
      </c>
      <c r="N35" s="1107">
        <f>'Labor Rate'!$M$8+'Pricing-GP-Margin'!AD35</f>
        <v>1800</v>
      </c>
      <c r="O35" s="1107">
        <f>'Labor Rate'!$M$8+'Pricing-GP-Margin'!AE35</f>
        <v>2000</v>
      </c>
      <c r="P35" s="1107">
        <f>'Labor Rate'!$M$8+'Pricing-GP-Margin'!AF35</f>
        <v>2300</v>
      </c>
      <c r="Q35" s="1107">
        <f>'Labor Rate'!$M$8+'Pricing-GP-Margin'!AG35</f>
        <v>2500</v>
      </c>
      <c r="R35" s="1117">
        <v>2.5</v>
      </c>
      <c r="S35" s="1108">
        <f t="shared" si="15"/>
        <v>0.1172939194572222</v>
      </c>
      <c r="T35" s="1108">
        <f t="shared" si="15"/>
        <v>0.24281226745219284</v>
      </c>
      <c r="U35" s="1108">
        <f t="shared" si="15"/>
        <v>0.31721708568444584</v>
      </c>
      <c r="V35" s="1108">
        <f t="shared" si="15"/>
        <v>0.34751918513149399</v>
      </c>
      <c r="W35" s="1108">
        <f t="shared" si="15"/>
        <v>0.36149948017614664</v>
      </c>
      <c r="X35" s="1108">
        <f t="shared" si="16"/>
        <v>0.35115865920946998</v>
      </c>
      <c r="Y35" s="1108">
        <f t="shared" si="17"/>
        <v>0.36824380968060461</v>
      </c>
      <c r="Z35" s="555"/>
      <c r="AA35" s="1105">
        <v>400</v>
      </c>
      <c r="AB35" s="1105">
        <v>1000</v>
      </c>
      <c r="AC35" s="1105">
        <v>1500</v>
      </c>
      <c r="AD35" s="1105">
        <v>1800</v>
      </c>
      <c r="AE35" s="1105">
        <v>2000</v>
      </c>
      <c r="AF35" s="1105">
        <v>2300</v>
      </c>
      <c r="AG35" s="1105">
        <v>2500</v>
      </c>
    </row>
    <row r="36" spans="2:33" ht="15">
      <c r="B36" s="1104">
        <v>3</v>
      </c>
      <c r="C36" s="1107">
        <f>+((((('Equipment Costs'!G36)+'System Variables'!$K$54)+(K36)))/(1-C$3)/(1-$C$4))</f>
        <v>3410.2364542936293</v>
      </c>
      <c r="D36" s="1107">
        <f>+((((('Equipment Costs'!L36)+'System Variables'!$K$54)+(L36)))/(1-D$3)/(1-$C$4))</f>
        <v>4118.4080627099675</v>
      </c>
      <c r="E36" s="1107">
        <f>+((((('Equipment Costs'!Q36)+'System Variables'!$K$54)+(M36)))/(1-E$3)/(1-$C$4))</f>
        <v>4728.6229767968316</v>
      </c>
      <c r="F36" s="1107">
        <f>+((((('Equipment Costs'!V36)+'System Variables'!$K$54)+(N36)))/(1-F$3)/(1-$C$4))</f>
        <v>5179.5701561596306</v>
      </c>
      <c r="G36" s="1107">
        <f>+((((('Equipment Costs'!AA36)+'System Variables'!$K$54)+(O36)))/(1-G$3)/(1-$C$4))</f>
        <v>5532.5114133648731</v>
      </c>
      <c r="H36" s="1107">
        <f>+((((('Equipment Costs'!AF36)+'System Variables'!$E$54)+(P36)))/(1-H$3)/(1-$C$4))</f>
        <v>6549.7459330143556</v>
      </c>
      <c r="I36" s="1107">
        <f>+((((('Equipment Costs'!AK36)+'System Variables'!$E$54)+(Q36)))/(1-I$3)/(1-$C$4))</f>
        <v>6788.9803827751211</v>
      </c>
      <c r="J36" s="1116"/>
      <c r="K36" s="1107">
        <f>'Labor Rate'!$M$8+'Pricing-GP-Margin'!AA36</f>
        <v>400</v>
      </c>
      <c r="L36" s="1107">
        <f>'Labor Rate'!$M$8+'Pricing-GP-Margin'!AB36</f>
        <v>1000</v>
      </c>
      <c r="M36" s="1107">
        <f>'Labor Rate'!$M$8+'Pricing-GP-Margin'!AC36</f>
        <v>1500</v>
      </c>
      <c r="N36" s="1107">
        <f>'Labor Rate'!$M$8+'Pricing-GP-Margin'!AD36</f>
        <v>1800</v>
      </c>
      <c r="O36" s="1107">
        <f>'Labor Rate'!$M$8+'Pricing-GP-Margin'!AE36</f>
        <v>2000</v>
      </c>
      <c r="P36" s="1107">
        <f>'Labor Rate'!$M$8+'Pricing-GP-Margin'!AF36</f>
        <v>2300</v>
      </c>
      <c r="Q36" s="1107">
        <f>'Labor Rate'!$M$8+'Pricing-GP-Margin'!AG36</f>
        <v>2500</v>
      </c>
      <c r="R36" s="1117">
        <v>3</v>
      </c>
      <c r="S36" s="1108">
        <f t="shared" ref="S36:S39" si="18">+(K36/C36)</f>
        <v>0.1172939194572222</v>
      </c>
      <c r="T36" s="1108">
        <f t="shared" ref="T36:W39" si="19">+(L36/D36)</f>
        <v>0.24281226745219284</v>
      </c>
      <c r="U36" s="1108">
        <f t="shared" si="19"/>
        <v>0.31721708568444584</v>
      </c>
      <c r="V36" s="1108">
        <f t="shared" si="19"/>
        <v>0.34751918513149399</v>
      </c>
      <c r="W36" s="1108">
        <f t="shared" si="19"/>
        <v>0.36149948017614664</v>
      </c>
      <c r="X36" s="1108">
        <f t="shared" si="16"/>
        <v>0.35115865920946998</v>
      </c>
      <c r="Y36" s="1108">
        <f t="shared" si="17"/>
        <v>0.36824380968060461</v>
      </c>
      <c r="Z36" s="555"/>
      <c r="AA36" s="1105">
        <v>400</v>
      </c>
      <c r="AB36" s="1105">
        <v>1000</v>
      </c>
      <c r="AC36" s="1105">
        <v>1500</v>
      </c>
      <c r="AD36" s="1105">
        <v>1800</v>
      </c>
      <c r="AE36" s="1105">
        <v>2000</v>
      </c>
      <c r="AF36" s="1105">
        <v>2300</v>
      </c>
      <c r="AG36" s="1105">
        <v>2500</v>
      </c>
    </row>
    <row r="37" spans="2:33" ht="15">
      <c r="B37" s="1104">
        <v>3.5</v>
      </c>
      <c r="C37" s="1107">
        <f>+((((('Equipment Costs'!G37)+'System Variables'!$K$54)+(K37)))/(1-C$3)/(1-$C$4))</f>
        <v>3410.2364542936293</v>
      </c>
      <c r="D37" s="1107">
        <f>+((((('Equipment Costs'!L37)+'System Variables'!$K$54)+(L37)))/(1-D$3)/(1-$C$4))</f>
        <v>4118.4080627099675</v>
      </c>
      <c r="E37" s="1107">
        <f>+((((('Equipment Costs'!Q37)+'System Variables'!$K$54)+(M37)))/(1-E$3)/(1-$C$4))</f>
        <v>4728.6229767968316</v>
      </c>
      <c r="F37" s="1107">
        <f>+((((('Equipment Costs'!V37)+'System Variables'!$K$54)+(N37)))/(1-F$3)/(1-$C$4))</f>
        <v>5179.5701561596306</v>
      </c>
      <c r="G37" s="1107">
        <f>+((((('Equipment Costs'!AA37)+'System Variables'!$K$54)+(O37)))/(1-G$3)/(1-$C$4))</f>
        <v>5532.5114133648731</v>
      </c>
      <c r="H37" s="1107">
        <f>+((((('Equipment Costs'!AF37)+'System Variables'!$E$54)+(P37)))/(1-H$3)/(1-$C$4))</f>
        <v>6549.7459330143556</v>
      </c>
      <c r="I37" s="1107">
        <f>+((((('Equipment Costs'!AK37)+'System Variables'!$E$54)+(Q37)))/(1-I$3)/(1-$C$4))</f>
        <v>6788.9803827751211</v>
      </c>
      <c r="J37" s="1116"/>
      <c r="K37" s="1107">
        <f>'Labor Rate'!$M$8+'Pricing-GP-Margin'!AA37</f>
        <v>400</v>
      </c>
      <c r="L37" s="1107">
        <f>'Labor Rate'!$M$8+'Pricing-GP-Margin'!AB37</f>
        <v>1000</v>
      </c>
      <c r="M37" s="1107">
        <f>'Labor Rate'!$M$8+'Pricing-GP-Margin'!AC37</f>
        <v>1500</v>
      </c>
      <c r="N37" s="1107">
        <f>'Labor Rate'!$M$8+'Pricing-GP-Margin'!AD37</f>
        <v>1800</v>
      </c>
      <c r="O37" s="1107">
        <f>'Labor Rate'!$M$8+'Pricing-GP-Margin'!AE37</f>
        <v>2000</v>
      </c>
      <c r="P37" s="1107">
        <f>'Labor Rate'!$M$8+'Pricing-GP-Margin'!AF37</f>
        <v>2300</v>
      </c>
      <c r="Q37" s="1107">
        <f>'Labor Rate'!$M$8+'Pricing-GP-Margin'!AG37</f>
        <v>2500</v>
      </c>
      <c r="R37" s="1117">
        <v>3.5</v>
      </c>
      <c r="S37" s="1108">
        <f t="shared" si="18"/>
        <v>0.1172939194572222</v>
      </c>
      <c r="T37" s="1108">
        <f t="shared" si="19"/>
        <v>0.24281226745219284</v>
      </c>
      <c r="U37" s="1108">
        <f t="shared" si="19"/>
        <v>0.31721708568444584</v>
      </c>
      <c r="V37" s="1108">
        <f t="shared" si="19"/>
        <v>0.34751918513149399</v>
      </c>
      <c r="W37" s="1108">
        <f t="shared" si="19"/>
        <v>0.36149948017614664</v>
      </c>
      <c r="X37" s="1108">
        <f t="shared" si="16"/>
        <v>0.35115865920946998</v>
      </c>
      <c r="Y37" s="1108">
        <f t="shared" si="17"/>
        <v>0.36824380968060461</v>
      </c>
      <c r="Z37" s="555"/>
      <c r="AA37" s="1105">
        <v>400</v>
      </c>
      <c r="AB37" s="1105">
        <v>1000</v>
      </c>
      <c r="AC37" s="1105">
        <v>1500</v>
      </c>
      <c r="AD37" s="1105">
        <v>1800</v>
      </c>
      <c r="AE37" s="1105">
        <v>2000</v>
      </c>
      <c r="AF37" s="1105">
        <v>2300</v>
      </c>
      <c r="AG37" s="1105">
        <v>2500</v>
      </c>
    </row>
    <row r="38" spans="2:33" ht="15">
      <c r="B38" s="1104">
        <v>4</v>
      </c>
      <c r="C38" s="1107">
        <f>+((((('Equipment Costs'!G38)+'System Variables'!$K$54)+(K38)))/(1-C$3)/(1-$C$4))</f>
        <v>3410.2364542936293</v>
      </c>
      <c r="D38" s="1107">
        <f>+((((('Equipment Costs'!L38)+'System Variables'!$K$54)+(L38)))/(1-D$3)/(1-$C$4))</f>
        <v>4118.4080627099675</v>
      </c>
      <c r="E38" s="1107">
        <f>+((((('Equipment Costs'!Q38)+'System Variables'!$K$54)+(M38)))/(1-E$3)/(1-$C$4))</f>
        <v>4728.6229767968316</v>
      </c>
      <c r="F38" s="1107">
        <f>+((((('Equipment Costs'!V38)+'System Variables'!$K$54)+(N38)))/(1-F$3)/(1-$C$4))</f>
        <v>5179.5701561596306</v>
      </c>
      <c r="G38" s="1107">
        <f>+((((('Equipment Costs'!AA38)+'System Variables'!$K$54)+(O38)))/(1-G$3)/(1-$C$4))</f>
        <v>5532.5114133648731</v>
      </c>
      <c r="H38" s="1107">
        <f>+((((('Equipment Costs'!AF38)+'System Variables'!$E$54)+(P38)))/(1-H$3)/(1-$C$4))</f>
        <v>6549.7459330143556</v>
      </c>
      <c r="I38" s="1107">
        <f>+((((('Equipment Costs'!AK38)+'System Variables'!$E$54)+(Q38)))/(1-I$3)/(1-$C$4))</f>
        <v>6788.9803827751211</v>
      </c>
      <c r="J38" s="1116"/>
      <c r="K38" s="1107">
        <f>'Labor Rate'!$M$8+'Pricing-GP-Margin'!AA38</f>
        <v>400</v>
      </c>
      <c r="L38" s="1107">
        <f>'Labor Rate'!$M$8+'Pricing-GP-Margin'!AB38</f>
        <v>1000</v>
      </c>
      <c r="M38" s="1107">
        <f>'Labor Rate'!$M$8+'Pricing-GP-Margin'!AC38</f>
        <v>1500</v>
      </c>
      <c r="N38" s="1107">
        <f>'Labor Rate'!$M$8+'Pricing-GP-Margin'!AD38</f>
        <v>1800</v>
      </c>
      <c r="O38" s="1107">
        <f>'Labor Rate'!$M$8+'Pricing-GP-Margin'!AE38</f>
        <v>2000</v>
      </c>
      <c r="P38" s="1107">
        <f>'Labor Rate'!$M$8+'Pricing-GP-Margin'!AF38</f>
        <v>2300</v>
      </c>
      <c r="Q38" s="1107">
        <f>'Labor Rate'!$M$8+'Pricing-GP-Margin'!AG38</f>
        <v>2500</v>
      </c>
      <c r="R38" s="1117">
        <v>4</v>
      </c>
      <c r="S38" s="1108">
        <f t="shared" si="18"/>
        <v>0.1172939194572222</v>
      </c>
      <c r="T38" s="1108">
        <f t="shared" si="19"/>
        <v>0.24281226745219284</v>
      </c>
      <c r="U38" s="1108">
        <f t="shared" si="19"/>
        <v>0.31721708568444584</v>
      </c>
      <c r="V38" s="1108">
        <f t="shared" si="19"/>
        <v>0.34751918513149399</v>
      </c>
      <c r="W38" s="1108">
        <f t="shared" si="19"/>
        <v>0.36149948017614664</v>
      </c>
      <c r="X38" s="1108">
        <f t="shared" si="16"/>
        <v>0.35115865920946998</v>
      </c>
      <c r="Y38" s="1108">
        <f t="shared" si="17"/>
        <v>0.36824380968060461</v>
      </c>
      <c r="Z38" s="555"/>
      <c r="AA38" s="1105">
        <v>400</v>
      </c>
      <c r="AB38" s="1105">
        <v>1000</v>
      </c>
      <c r="AC38" s="1105">
        <v>1500</v>
      </c>
      <c r="AD38" s="1105">
        <v>1800</v>
      </c>
      <c r="AE38" s="1105">
        <v>2000</v>
      </c>
      <c r="AF38" s="1105">
        <v>2300</v>
      </c>
      <c r="AG38" s="1105">
        <v>2500</v>
      </c>
    </row>
    <row r="39" spans="2:33" ht="15">
      <c r="B39" s="1104">
        <v>5</v>
      </c>
      <c r="C39" s="1107">
        <f>+((((('Equipment Costs'!G39)+'System Variables'!$K$54)+(K39)))/(1-C$3)/(1-$C$4))</f>
        <v>3410.2364542936293</v>
      </c>
      <c r="D39" s="1107">
        <f>+((((('Equipment Costs'!L39)+'System Variables'!$K$54)+(L39)))/(1-D$3)/(1-$C$4))</f>
        <v>4118.4080627099675</v>
      </c>
      <c r="E39" s="1107">
        <f>+((((('Equipment Costs'!Q39)+'System Variables'!$K$54)+(M39)))/(1-E$3)/(1-$C$4))</f>
        <v>4728.6229767968316</v>
      </c>
      <c r="F39" s="1107">
        <f>+((((('Equipment Costs'!V39)+'System Variables'!$K$54)+(N39)))/(1-F$3)/(1-$C$4))</f>
        <v>5179.5701561596306</v>
      </c>
      <c r="G39" s="1107">
        <f>+((((('Equipment Costs'!AA39)+'System Variables'!$K$54)+(O39)))/(1-G$3)/(1-$C$4))</f>
        <v>5532.5114133648731</v>
      </c>
      <c r="H39" s="1107">
        <f>+((((('Equipment Costs'!AF39)+'System Variables'!$E$54)+(P39)))/(1-H$3)/(1-$C$4))</f>
        <v>6549.7459330143556</v>
      </c>
      <c r="I39" s="1107">
        <f>+((((('Equipment Costs'!AK39)+'System Variables'!$E$54)+(Q39)))/(1-I$3)/(1-$C$4))</f>
        <v>6788.9803827751211</v>
      </c>
      <c r="J39" s="1116"/>
      <c r="K39" s="1107">
        <f>'Labor Rate'!$M$8+'Pricing-GP-Margin'!AA39</f>
        <v>400</v>
      </c>
      <c r="L39" s="1107">
        <f>'Labor Rate'!$M$8+'Pricing-GP-Margin'!AB39</f>
        <v>1000</v>
      </c>
      <c r="M39" s="1107">
        <f>'Labor Rate'!$M$8+'Pricing-GP-Margin'!AC39</f>
        <v>1500</v>
      </c>
      <c r="N39" s="1107">
        <f>'Labor Rate'!$M$8+'Pricing-GP-Margin'!AD39</f>
        <v>1800</v>
      </c>
      <c r="O39" s="1107">
        <f>'Labor Rate'!$M$8+'Pricing-GP-Margin'!AE39</f>
        <v>2000</v>
      </c>
      <c r="P39" s="1107">
        <f>'Labor Rate'!$M$8+'Pricing-GP-Margin'!AF39</f>
        <v>2300</v>
      </c>
      <c r="Q39" s="1107">
        <f>'Labor Rate'!$M$8+'Pricing-GP-Margin'!AG39</f>
        <v>2500</v>
      </c>
      <c r="R39" s="1117">
        <v>5</v>
      </c>
      <c r="S39" s="1108">
        <f t="shared" si="18"/>
        <v>0.1172939194572222</v>
      </c>
      <c r="T39" s="1108">
        <f t="shared" si="19"/>
        <v>0.24281226745219284</v>
      </c>
      <c r="U39" s="1108">
        <f t="shared" si="19"/>
        <v>0.31721708568444584</v>
      </c>
      <c r="V39" s="1108">
        <f t="shared" si="19"/>
        <v>0.34751918513149399</v>
      </c>
      <c r="W39" s="1108">
        <f t="shared" si="19"/>
        <v>0.36149948017614664</v>
      </c>
      <c r="X39" s="1108">
        <f t="shared" si="16"/>
        <v>0.35115865920946998</v>
      </c>
      <c r="Y39" s="1108">
        <f t="shared" si="17"/>
        <v>0.36824380968060461</v>
      </c>
      <c r="Z39" s="555"/>
      <c r="AA39" s="1105">
        <v>400</v>
      </c>
      <c r="AB39" s="1105">
        <v>1000</v>
      </c>
      <c r="AC39" s="1105">
        <v>1500</v>
      </c>
      <c r="AD39" s="1105">
        <v>1800</v>
      </c>
      <c r="AE39" s="1105">
        <v>2000</v>
      </c>
      <c r="AF39" s="1105">
        <v>2300</v>
      </c>
      <c r="AG39" s="1105">
        <v>2500</v>
      </c>
    </row>
    <row r="40" spans="2:33">
      <c r="C40" s="809"/>
      <c r="D40" s="809"/>
      <c r="E40" s="809"/>
      <c r="F40" s="809"/>
      <c r="G40" s="809"/>
      <c r="H40" s="809"/>
      <c r="I40" s="809"/>
      <c r="J40" s="809"/>
      <c r="K40" s="809"/>
      <c r="L40" s="809"/>
      <c r="M40" s="809"/>
      <c r="N40" s="809"/>
      <c r="O40" s="809"/>
      <c r="P40" s="809"/>
      <c r="Q40" s="809"/>
      <c r="R40" s="809"/>
      <c r="S40" s="809"/>
      <c r="T40" s="809"/>
      <c r="U40" s="809"/>
      <c r="V40" s="809"/>
      <c r="W40" s="809"/>
      <c r="X40" s="809"/>
      <c r="Y40" s="809"/>
    </row>
    <row r="41" spans="2:33" ht="15.75">
      <c r="C41" s="1995" t="s">
        <v>1326</v>
      </c>
      <c r="D41" s="1996"/>
      <c r="E41" s="1996"/>
      <c r="F41" s="1996"/>
      <c r="G41" s="1996"/>
      <c r="H41" s="1816"/>
      <c r="I41" s="1816"/>
      <c r="J41" s="809"/>
      <c r="K41" s="1995" t="s">
        <v>1327</v>
      </c>
      <c r="L41" s="1996"/>
      <c r="M41" s="1996"/>
      <c r="N41" s="1996"/>
      <c r="O41" s="1996"/>
      <c r="P41" s="1605"/>
      <c r="Q41" s="1605"/>
      <c r="R41" s="809"/>
      <c r="S41" s="1995" t="s">
        <v>1328</v>
      </c>
      <c r="T41" s="1996"/>
      <c r="U41" s="1996"/>
      <c r="V41" s="1996"/>
      <c r="W41" s="1996"/>
      <c r="X41" s="1604"/>
      <c r="Y41" s="1604"/>
      <c r="AA41" s="1993" t="s">
        <v>1329</v>
      </c>
      <c r="AB41" s="1994"/>
      <c r="AC41" s="1994"/>
      <c r="AD41" s="1994"/>
      <c r="AE41" s="1994"/>
      <c r="AF41" s="1814"/>
      <c r="AG41" s="1814"/>
    </row>
    <row r="42" spans="2:33" ht="15">
      <c r="B42" s="983" t="s">
        <v>1316</v>
      </c>
      <c r="C42" s="1001" t="str">
        <f>'Equipment Costs'!$C$4</f>
        <v>Position 1</v>
      </c>
      <c r="D42" s="1001" t="str">
        <f>'Equipment Costs'!$H$4</f>
        <v>Position 2</v>
      </c>
      <c r="E42" s="1001" t="str">
        <f>'Equipment Costs'!$M$4</f>
        <v>Position 3</v>
      </c>
      <c r="F42" s="1001" t="str">
        <f>'Equipment Costs'!$R$4</f>
        <v>Position 4</v>
      </c>
      <c r="G42" s="1001" t="str">
        <f>'Equipment Costs'!$W$4</f>
        <v>Position 5</v>
      </c>
      <c r="H42" s="1001" t="str">
        <f>'Equipment Costs'!$AB$4</f>
        <v>Position 6</v>
      </c>
      <c r="I42" s="1001" t="str">
        <f>'Equipment Costs'!$AG$4</f>
        <v>Position 7</v>
      </c>
      <c r="J42" s="809"/>
      <c r="K42" s="1001" t="str">
        <f>'Equipment Costs'!$C$4</f>
        <v>Position 1</v>
      </c>
      <c r="L42" s="1001" t="str">
        <f>'Equipment Costs'!$H$4</f>
        <v>Position 2</v>
      </c>
      <c r="M42" s="1001" t="str">
        <f>'Equipment Costs'!$M$4</f>
        <v>Position 3</v>
      </c>
      <c r="N42" s="1001" t="str">
        <f>'Equipment Costs'!$R$4</f>
        <v>Position 4</v>
      </c>
      <c r="O42" s="1001" t="str">
        <f>'Equipment Costs'!$W$4</f>
        <v>Position 5</v>
      </c>
      <c r="P42" s="1001" t="str">
        <f>'Equipment Costs'!$AB$4</f>
        <v>Position 6</v>
      </c>
      <c r="Q42" s="1001" t="str">
        <f>'Equipment Costs'!$AG$4</f>
        <v>Position 7</v>
      </c>
      <c r="R42" s="1118" t="str">
        <f>B42</f>
        <v>COND_COIL</v>
      </c>
      <c r="S42" s="1001" t="str">
        <f>'Equipment Costs'!$C$4</f>
        <v>Position 1</v>
      </c>
      <c r="T42" s="1001" t="str">
        <f>'Equipment Costs'!$H$4</f>
        <v>Position 2</v>
      </c>
      <c r="U42" s="1001" t="str">
        <f>'Equipment Costs'!$M$4</f>
        <v>Position 3</v>
      </c>
      <c r="V42" s="1001" t="str">
        <f>'Equipment Costs'!$R$4</f>
        <v>Position 4</v>
      </c>
      <c r="W42" s="1001" t="str">
        <f>'Equipment Costs'!$W$4</f>
        <v>Position 5</v>
      </c>
      <c r="X42" s="1001" t="str">
        <f>'Equipment Costs'!$AB$4</f>
        <v>Position 6</v>
      </c>
      <c r="Y42" s="1001" t="str">
        <f>'Equipment Costs'!$AG$4</f>
        <v>Position 7</v>
      </c>
      <c r="AA42" s="1001" t="str">
        <f>'Equipment Costs'!$C$4</f>
        <v>Position 1</v>
      </c>
      <c r="AB42" s="1001" t="str">
        <f>'Equipment Costs'!$H$4</f>
        <v>Position 2</v>
      </c>
      <c r="AC42" s="1001" t="str">
        <f>'Equipment Costs'!$M$4</f>
        <v>Position 3</v>
      </c>
      <c r="AD42" s="1001" t="str">
        <f>'Equipment Costs'!$R$4</f>
        <v>Position 4</v>
      </c>
      <c r="AE42" s="1001" t="str">
        <f>'Equipment Costs'!$W$4</f>
        <v>Position 5</v>
      </c>
      <c r="AF42" s="1001" t="str">
        <f>'Equipment Costs'!$AB$4</f>
        <v>Position 6</v>
      </c>
      <c r="AG42" s="1001" t="str">
        <f>'Equipment Costs'!$AG$4</f>
        <v>Position 7</v>
      </c>
    </row>
    <row r="43" spans="2:33" ht="15">
      <c r="B43" s="1104">
        <v>2</v>
      </c>
      <c r="C43" s="1107">
        <f>+((((('Equipment Costs'!G42)+'System Variables'!$O$54)+(K43)))/(1-C$3)/(1-$C$4))</f>
        <v>3966.3933518005547</v>
      </c>
      <c r="D43" s="1107">
        <f>+((((('Equipment Costs'!L42)+'System Variables'!$O$54)+(L43)))/(1-D$3)/(1-$C$4))</f>
        <v>4680.4815229563274</v>
      </c>
      <c r="E43" s="1107">
        <f>+((((('Equipment Costs'!Q42)+'System Variables'!$O$54)+(M43)))/(1-E$3)/(1-$C$4))</f>
        <v>5296.7402376910022</v>
      </c>
      <c r="F43" s="1107">
        <f>+((((('Equipment Costs'!V42)+'System Variables'!$O$54)+(N43)))/(1-F$3)/(1-$C$4))</f>
        <v>5760.1735106998267</v>
      </c>
      <c r="G43" s="1107">
        <f>+((((('Equipment Costs'!AA42)+'System Variables'!$O$54)+(O43)))/(1-G$3)/(1-$C$4))</f>
        <v>6126.162034299231</v>
      </c>
      <c r="H43" s="1107">
        <f>+((((('Equipment Costs'!AF42)+'System Variables'!$O$54)+(P43)))/(1-H$3)/(1-$C$4))</f>
        <v>6554.6291866028705</v>
      </c>
      <c r="I43" s="1107">
        <f>+((((('Equipment Costs'!AK42)+'System Variables'!$O$54)+(Q43)))/(1-I$3)/(1-$C$4))</f>
        <v>6793.8636363636369</v>
      </c>
      <c r="J43" s="1116"/>
      <c r="K43" s="1107">
        <f>'Labor Rate'!$M$8+'Pricing-GP-Margin'!AA43</f>
        <v>400</v>
      </c>
      <c r="L43" s="1107">
        <f>'Labor Rate'!$M$8+'Pricing-GP-Margin'!AB43</f>
        <v>1000</v>
      </c>
      <c r="M43" s="1107">
        <f>'Labor Rate'!$M$8+'Pricing-GP-Margin'!AC43</f>
        <v>1500</v>
      </c>
      <c r="N43" s="1107">
        <f>'Labor Rate'!$M$8+'Pricing-GP-Margin'!AD43</f>
        <v>1800</v>
      </c>
      <c r="O43" s="1107">
        <f>'Labor Rate'!$M$8+'Pricing-GP-Margin'!AE43</f>
        <v>2000</v>
      </c>
      <c r="P43" s="1107">
        <f>'Labor Rate'!$M$8+'Pricing-GP-Margin'!AF43</f>
        <v>2300</v>
      </c>
      <c r="Q43" s="1107">
        <f>'Labor Rate'!$M$8+'Pricing-GP-Margin'!AG43</f>
        <v>2500</v>
      </c>
      <c r="R43" s="1117">
        <v>2</v>
      </c>
      <c r="S43" s="1108">
        <f t="shared" ref="S43:W44" si="20">+(K43/C43)</f>
        <v>0.10084728480558262</v>
      </c>
      <c r="T43" s="1108">
        <f t="shared" si="20"/>
        <v>0.21365323099670547</v>
      </c>
      <c r="U43" s="1108">
        <f t="shared" si="20"/>
        <v>0.28319304566347625</v>
      </c>
      <c r="V43" s="1108">
        <f t="shared" si="20"/>
        <v>0.31249058672562641</v>
      </c>
      <c r="W43" s="1108">
        <f t="shared" si="20"/>
        <v>0.32646867464529594</v>
      </c>
      <c r="X43" s="1108">
        <f t="shared" ref="X43:X48" si="21">+(P43/H43)</f>
        <v>0.35089704307011188</v>
      </c>
      <c r="Y43" s="1108">
        <f t="shared" ref="Y43:Y48" si="22">+(Q43/I43)</f>
        <v>0.36797912554778706</v>
      </c>
      <c r="Z43" s="555"/>
      <c r="AA43" s="1105">
        <v>400</v>
      </c>
      <c r="AB43" s="1105">
        <v>1000</v>
      </c>
      <c r="AC43" s="1105">
        <v>1500</v>
      </c>
      <c r="AD43" s="1105">
        <v>1800</v>
      </c>
      <c r="AE43" s="1105">
        <v>2000</v>
      </c>
      <c r="AF43" s="1105">
        <v>2300</v>
      </c>
      <c r="AG43" s="1105">
        <v>2500</v>
      </c>
    </row>
    <row r="44" spans="2:33" ht="15">
      <c r="B44" s="1104">
        <v>2.5</v>
      </c>
      <c r="C44" s="1107">
        <f>+((((('Equipment Costs'!G43)+'System Variables'!$O$54)+(K44)))/(1-C$3)/(1-$C$4))</f>
        <v>3966.3933518005547</v>
      </c>
      <c r="D44" s="1107">
        <f>+((((('Equipment Costs'!L43)+'System Variables'!$O$54)+(L44)))/(1-D$3)/(1-$C$4))</f>
        <v>4680.4815229563274</v>
      </c>
      <c r="E44" s="1107">
        <f>+((((('Equipment Costs'!Q43)+'System Variables'!$O$54)+(M44)))/(1-E$3)/(1-$C$4))</f>
        <v>5296.7402376910022</v>
      </c>
      <c r="F44" s="1107">
        <f>+((((('Equipment Costs'!V43)+'System Variables'!$O$54)+(N44)))/(1-F$3)/(1-$C$4))</f>
        <v>5760.1735106998267</v>
      </c>
      <c r="G44" s="1107">
        <f>+((((('Equipment Costs'!AA43)+'System Variables'!$O$54)+(O44)))/(1-G$3)/(1-$C$4))</f>
        <v>6126.162034299231</v>
      </c>
      <c r="H44" s="1107">
        <f>+((((('Equipment Costs'!AF43)+'System Variables'!$O$54)+(P44)))/(1-H$3)/(1-$C$4))</f>
        <v>6554.6291866028705</v>
      </c>
      <c r="I44" s="1107">
        <f>+((((('Equipment Costs'!AK43)+'System Variables'!$O$54)+(Q44)))/(1-I$3)/(1-$C$4))</f>
        <v>6793.8636363636369</v>
      </c>
      <c r="J44" s="1116"/>
      <c r="K44" s="1107">
        <f>'Labor Rate'!$M$8+'Pricing-GP-Margin'!AA44</f>
        <v>400</v>
      </c>
      <c r="L44" s="1107">
        <f>'Labor Rate'!$M$8+'Pricing-GP-Margin'!AB44</f>
        <v>1000</v>
      </c>
      <c r="M44" s="1107">
        <f>'Labor Rate'!$M$8+'Pricing-GP-Margin'!AC44</f>
        <v>1500</v>
      </c>
      <c r="N44" s="1107">
        <f>'Labor Rate'!$M$8+'Pricing-GP-Margin'!AD44</f>
        <v>1800</v>
      </c>
      <c r="O44" s="1107">
        <f>'Labor Rate'!$M$8+'Pricing-GP-Margin'!AE44</f>
        <v>2000</v>
      </c>
      <c r="P44" s="1107">
        <f>'Labor Rate'!$M$8+'Pricing-GP-Margin'!AF44</f>
        <v>2300</v>
      </c>
      <c r="Q44" s="1107">
        <f>'Labor Rate'!$M$8+'Pricing-GP-Margin'!AG44</f>
        <v>2500</v>
      </c>
      <c r="R44" s="1117">
        <v>2.5</v>
      </c>
      <c r="S44" s="1108">
        <f t="shared" si="20"/>
        <v>0.10084728480558262</v>
      </c>
      <c r="T44" s="1108">
        <f t="shared" si="20"/>
        <v>0.21365323099670547</v>
      </c>
      <c r="U44" s="1108">
        <f t="shared" si="20"/>
        <v>0.28319304566347625</v>
      </c>
      <c r="V44" s="1108">
        <f t="shared" si="20"/>
        <v>0.31249058672562641</v>
      </c>
      <c r="W44" s="1108">
        <f t="shared" si="20"/>
        <v>0.32646867464529594</v>
      </c>
      <c r="X44" s="1108">
        <f t="shared" si="21"/>
        <v>0.35089704307011188</v>
      </c>
      <c r="Y44" s="1108">
        <f t="shared" si="22"/>
        <v>0.36797912554778706</v>
      </c>
      <c r="Z44" s="555"/>
      <c r="AA44" s="1105">
        <v>400</v>
      </c>
      <c r="AB44" s="1105">
        <v>1000</v>
      </c>
      <c r="AC44" s="1105">
        <v>1500</v>
      </c>
      <c r="AD44" s="1105">
        <v>1800</v>
      </c>
      <c r="AE44" s="1105">
        <v>2000</v>
      </c>
      <c r="AF44" s="1105">
        <v>2300</v>
      </c>
      <c r="AG44" s="1105">
        <v>2500</v>
      </c>
    </row>
    <row r="45" spans="2:33" ht="15">
      <c r="B45" s="1104">
        <v>3</v>
      </c>
      <c r="C45" s="1107">
        <f>+((((('Equipment Costs'!G44)+'System Variables'!$O$54)+(K45)))/(1-C$3)/(1-$C$4))</f>
        <v>3966.3933518005547</v>
      </c>
      <c r="D45" s="1107">
        <f>+((((('Equipment Costs'!L44)+'System Variables'!$O$54)+(L45)))/(1-D$3)/(1-$C$4))</f>
        <v>4680.4815229563274</v>
      </c>
      <c r="E45" s="1107">
        <f>+((((('Equipment Costs'!Q44)+'System Variables'!$O$54)+(M45)))/(1-E$3)/(1-$C$4))</f>
        <v>5296.7402376910022</v>
      </c>
      <c r="F45" s="1107">
        <f>+((((('Equipment Costs'!V44)+'System Variables'!$O$54)+(N45)))/(1-F$3)/(1-$C$4))</f>
        <v>5760.1735106998267</v>
      </c>
      <c r="G45" s="1107">
        <f>+((((('Equipment Costs'!AA44)+'System Variables'!$O$54)+(O45)))/(1-G$3)/(1-$C$4))</f>
        <v>6126.162034299231</v>
      </c>
      <c r="H45" s="1107">
        <f>+((((('Equipment Costs'!AF44)+'System Variables'!$O$54)+(P45)))/(1-H$3)/(1-$C$4))</f>
        <v>6554.6291866028705</v>
      </c>
      <c r="I45" s="1107">
        <f>+((((('Equipment Costs'!AK44)+'System Variables'!$O$54)+(Q45)))/(1-I$3)/(1-$C$4))</f>
        <v>6793.8636363636369</v>
      </c>
      <c r="J45" s="1116"/>
      <c r="K45" s="1107">
        <f>'Labor Rate'!$M$8+'Pricing-GP-Margin'!AA45</f>
        <v>400</v>
      </c>
      <c r="L45" s="1107">
        <f>'Labor Rate'!$M$8+'Pricing-GP-Margin'!AB45</f>
        <v>1000</v>
      </c>
      <c r="M45" s="1107">
        <f>'Labor Rate'!$M$8+'Pricing-GP-Margin'!AC45</f>
        <v>1500</v>
      </c>
      <c r="N45" s="1107">
        <f>'Labor Rate'!$M$8+'Pricing-GP-Margin'!AD45</f>
        <v>1800</v>
      </c>
      <c r="O45" s="1107">
        <f>'Labor Rate'!$M$8+'Pricing-GP-Margin'!AE45</f>
        <v>2000</v>
      </c>
      <c r="P45" s="1107">
        <f>'Labor Rate'!$M$8+'Pricing-GP-Margin'!AF45</f>
        <v>2300</v>
      </c>
      <c r="Q45" s="1107">
        <f>'Labor Rate'!$M$8+'Pricing-GP-Margin'!AG45</f>
        <v>2500</v>
      </c>
      <c r="R45" s="1117">
        <v>3</v>
      </c>
      <c r="S45" s="1108">
        <f t="shared" ref="S45:S48" si="23">+(K45/C45)</f>
        <v>0.10084728480558262</v>
      </c>
      <c r="T45" s="1108">
        <f t="shared" ref="T45:W48" si="24">+(L45/D45)</f>
        <v>0.21365323099670547</v>
      </c>
      <c r="U45" s="1108">
        <f t="shared" si="24"/>
        <v>0.28319304566347625</v>
      </c>
      <c r="V45" s="1108">
        <f t="shared" si="24"/>
        <v>0.31249058672562641</v>
      </c>
      <c r="W45" s="1108">
        <f t="shared" si="24"/>
        <v>0.32646867464529594</v>
      </c>
      <c r="X45" s="1108">
        <f t="shared" si="21"/>
        <v>0.35089704307011188</v>
      </c>
      <c r="Y45" s="1108">
        <f t="shared" si="22"/>
        <v>0.36797912554778706</v>
      </c>
      <c r="Z45" s="555"/>
      <c r="AA45" s="1105">
        <v>400</v>
      </c>
      <c r="AB45" s="1105">
        <v>1000</v>
      </c>
      <c r="AC45" s="1105">
        <v>1500</v>
      </c>
      <c r="AD45" s="1105">
        <v>1800</v>
      </c>
      <c r="AE45" s="1105">
        <v>2000</v>
      </c>
      <c r="AF45" s="1105">
        <v>2300</v>
      </c>
      <c r="AG45" s="1105">
        <v>2500</v>
      </c>
    </row>
    <row r="46" spans="2:33" ht="15">
      <c r="B46" s="1104">
        <v>3.5</v>
      </c>
      <c r="C46" s="1107">
        <f>+((((('Equipment Costs'!G45)+'System Variables'!$O$54)+(K46)))/(1-C$3)/(1-$C$4))</f>
        <v>3966.3933518005547</v>
      </c>
      <c r="D46" s="1107">
        <f>+((((('Equipment Costs'!L45)+'System Variables'!$O$54)+(L46)))/(1-D$3)/(1-$C$4))</f>
        <v>4680.4815229563274</v>
      </c>
      <c r="E46" s="1107">
        <f>+((((('Equipment Costs'!Q45)+'System Variables'!$O$54)+(M46)))/(1-E$3)/(1-$C$4))</f>
        <v>5296.7402376910022</v>
      </c>
      <c r="F46" s="1107">
        <f>+((((('Equipment Costs'!V45)+'System Variables'!$O$54)+(N46)))/(1-F$3)/(1-$C$4))</f>
        <v>5760.1735106998267</v>
      </c>
      <c r="G46" s="1107">
        <f>+((((('Equipment Costs'!AA45)+'System Variables'!$O$54)+(O46)))/(1-G$3)/(1-$C$4))</f>
        <v>6126.162034299231</v>
      </c>
      <c r="H46" s="1107">
        <f>+((((('Equipment Costs'!AF45)+'System Variables'!$O$54)+(P46)))/(1-H$3)/(1-$C$4))</f>
        <v>6554.6291866028705</v>
      </c>
      <c r="I46" s="1107">
        <f>+((((('Equipment Costs'!AK45)+'System Variables'!$O$54)+(Q46)))/(1-I$3)/(1-$C$4))</f>
        <v>6793.8636363636369</v>
      </c>
      <c r="J46" s="1116"/>
      <c r="K46" s="1107">
        <f>'Labor Rate'!$M$8+'Pricing-GP-Margin'!AA46</f>
        <v>400</v>
      </c>
      <c r="L46" s="1107">
        <f>'Labor Rate'!$M$8+'Pricing-GP-Margin'!AB46</f>
        <v>1000</v>
      </c>
      <c r="M46" s="1107">
        <f>'Labor Rate'!$M$8+'Pricing-GP-Margin'!AC46</f>
        <v>1500</v>
      </c>
      <c r="N46" s="1107">
        <f>'Labor Rate'!$M$8+'Pricing-GP-Margin'!AD46</f>
        <v>1800</v>
      </c>
      <c r="O46" s="1107">
        <f>'Labor Rate'!$M$8+'Pricing-GP-Margin'!AE46</f>
        <v>2000</v>
      </c>
      <c r="P46" s="1107">
        <f>'Labor Rate'!$M$8+'Pricing-GP-Margin'!AF46</f>
        <v>2300</v>
      </c>
      <c r="Q46" s="1107">
        <f>'Labor Rate'!$M$8+'Pricing-GP-Margin'!AG46</f>
        <v>2500</v>
      </c>
      <c r="R46" s="1117">
        <v>3.5</v>
      </c>
      <c r="S46" s="1108">
        <f t="shared" si="23"/>
        <v>0.10084728480558262</v>
      </c>
      <c r="T46" s="1108">
        <f t="shared" si="24"/>
        <v>0.21365323099670547</v>
      </c>
      <c r="U46" s="1108">
        <f t="shared" si="24"/>
        <v>0.28319304566347625</v>
      </c>
      <c r="V46" s="1108">
        <f t="shared" si="24"/>
        <v>0.31249058672562641</v>
      </c>
      <c r="W46" s="1108">
        <f t="shared" si="24"/>
        <v>0.32646867464529594</v>
      </c>
      <c r="X46" s="1108">
        <f t="shared" si="21"/>
        <v>0.35089704307011188</v>
      </c>
      <c r="Y46" s="1108">
        <f t="shared" si="22"/>
        <v>0.36797912554778706</v>
      </c>
      <c r="Z46" s="555"/>
      <c r="AA46" s="1105">
        <v>400</v>
      </c>
      <c r="AB46" s="1105">
        <v>1000</v>
      </c>
      <c r="AC46" s="1105">
        <v>1500</v>
      </c>
      <c r="AD46" s="1105">
        <v>1800</v>
      </c>
      <c r="AE46" s="1105">
        <v>2000</v>
      </c>
      <c r="AF46" s="1105">
        <v>2300</v>
      </c>
      <c r="AG46" s="1105">
        <v>2500</v>
      </c>
    </row>
    <row r="47" spans="2:33" ht="15">
      <c r="B47" s="1104">
        <v>4</v>
      </c>
      <c r="C47" s="1107">
        <f>+((((('Equipment Costs'!G46)+'System Variables'!$O$54)+(K47)))/(1-C$3)/(1-$C$4))</f>
        <v>3966.3933518005547</v>
      </c>
      <c r="D47" s="1107">
        <f>+((((('Equipment Costs'!L46)+'System Variables'!$O$54)+(L47)))/(1-D$3)/(1-$C$4))</f>
        <v>4680.4815229563274</v>
      </c>
      <c r="E47" s="1107">
        <f>+((((('Equipment Costs'!Q46)+'System Variables'!$O$54)+(M47)))/(1-E$3)/(1-$C$4))</f>
        <v>5296.7402376910022</v>
      </c>
      <c r="F47" s="1107">
        <f>+((((('Equipment Costs'!V46)+'System Variables'!$O$54)+(N47)))/(1-F$3)/(1-$C$4))</f>
        <v>5760.1735106998267</v>
      </c>
      <c r="G47" s="1107">
        <f>+((((('Equipment Costs'!AA46)+'System Variables'!$O$54)+(O47)))/(1-G$3)/(1-$C$4))</f>
        <v>6126.162034299231</v>
      </c>
      <c r="H47" s="1107">
        <f>+((((('Equipment Costs'!AF46)+'System Variables'!$O$54)+(P47)))/(1-H$3)/(1-$C$4))</f>
        <v>6554.6291866028705</v>
      </c>
      <c r="I47" s="1107">
        <f>+((((('Equipment Costs'!AK46)+'System Variables'!$O$54)+(Q47)))/(1-I$3)/(1-$C$4))</f>
        <v>6793.8636363636369</v>
      </c>
      <c r="J47" s="1116"/>
      <c r="K47" s="1107">
        <f>'Labor Rate'!$M$8+'Pricing-GP-Margin'!AA47</f>
        <v>400</v>
      </c>
      <c r="L47" s="1107">
        <f>'Labor Rate'!$M$8+'Pricing-GP-Margin'!AB47</f>
        <v>1000</v>
      </c>
      <c r="M47" s="1107">
        <f>'Labor Rate'!$M$8+'Pricing-GP-Margin'!AC47</f>
        <v>1500</v>
      </c>
      <c r="N47" s="1107">
        <f>'Labor Rate'!$M$8+'Pricing-GP-Margin'!AD47</f>
        <v>1800</v>
      </c>
      <c r="O47" s="1107">
        <f>'Labor Rate'!$M$8+'Pricing-GP-Margin'!AE47</f>
        <v>2000</v>
      </c>
      <c r="P47" s="1107">
        <f>'Labor Rate'!$M$8+'Pricing-GP-Margin'!AF47</f>
        <v>2300</v>
      </c>
      <c r="Q47" s="1107">
        <f>'Labor Rate'!$M$8+'Pricing-GP-Margin'!AG47</f>
        <v>2500</v>
      </c>
      <c r="R47" s="1117">
        <v>4</v>
      </c>
      <c r="S47" s="1108">
        <f t="shared" si="23"/>
        <v>0.10084728480558262</v>
      </c>
      <c r="T47" s="1108">
        <f t="shared" si="24"/>
        <v>0.21365323099670547</v>
      </c>
      <c r="U47" s="1108">
        <f t="shared" si="24"/>
        <v>0.28319304566347625</v>
      </c>
      <c r="V47" s="1108">
        <f t="shared" si="24"/>
        <v>0.31249058672562641</v>
      </c>
      <c r="W47" s="1108">
        <f t="shared" si="24"/>
        <v>0.32646867464529594</v>
      </c>
      <c r="X47" s="1108">
        <f t="shared" si="21"/>
        <v>0.35089704307011188</v>
      </c>
      <c r="Y47" s="1108">
        <f t="shared" si="22"/>
        <v>0.36797912554778706</v>
      </c>
      <c r="Z47" s="555"/>
      <c r="AA47" s="1105">
        <v>400</v>
      </c>
      <c r="AB47" s="1105">
        <v>1000</v>
      </c>
      <c r="AC47" s="1105">
        <v>1500</v>
      </c>
      <c r="AD47" s="1105">
        <v>1800</v>
      </c>
      <c r="AE47" s="1105">
        <v>2000</v>
      </c>
      <c r="AF47" s="1105">
        <v>2300</v>
      </c>
      <c r="AG47" s="1105">
        <v>2500</v>
      </c>
    </row>
    <row r="48" spans="2:33" ht="15">
      <c r="B48" s="1104">
        <v>5</v>
      </c>
      <c r="C48" s="1107">
        <f>+((((('Equipment Costs'!G47)+'System Variables'!$O$54)+(K48)))/(1-C$3)/(1-$C$4))</f>
        <v>3966.3933518005547</v>
      </c>
      <c r="D48" s="1107">
        <f>+((((('Equipment Costs'!L47)+'System Variables'!$O$54)+(L48)))/(1-D$3)/(1-$C$4))</f>
        <v>4680.4815229563274</v>
      </c>
      <c r="E48" s="1107">
        <f>+((((('Equipment Costs'!Q47)+'System Variables'!$O$54)+(M48)))/(1-E$3)/(1-$C$4))</f>
        <v>5296.7402376910022</v>
      </c>
      <c r="F48" s="1107">
        <f>+((((('Equipment Costs'!V47)+'System Variables'!$O$54)+(N48)))/(1-F$3)/(1-$C$4))</f>
        <v>5760.1735106998267</v>
      </c>
      <c r="G48" s="1107">
        <f>+((((('Equipment Costs'!AA47)+'System Variables'!$O$54)+(O48)))/(1-G$3)/(1-$C$4))</f>
        <v>6126.162034299231</v>
      </c>
      <c r="H48" s="1107">
        <f>+((((('Equipment Costs'!AF47)+'System Variables'!$O$54)+(P48)))/(1-H$3)/(1-$C$4))</f>
        <v>6554.6291866028705</v>
      </c>
      <c r="I48" s="1107">
        <f>+((((('Equipment Costs'!AK47)+'System Variables'!$O$54)+(Q48)))/(1-I$3)/(1-$C$4))</f>
        <v>6793.8636363636369</v>
      </c>
      <c r="J48" s="1116"/>
      <c r="K48" s="1107">
        <f>'Labor Rate'!$M$8+'Pricing-GP-Margin'!AA48</f>
        <v>400</v>
      </c>
      <c r="L48" s="1107">
        <f>'Labor Rate'!$M$8+'Pricing-GP-Margin'!AB48</f>
        <v>1000</v>
      </c>
      <c r="M48" s="1107">
        <f>'Labor Rate'!$M$8+'Pricing-GP-Margin'!AC48</f>
        <v>1500</v>
      </c>
      <c r="N48" s="1107">
        <f>'Labor Rate'!$M$8+'Pricing-GP-Margin'!AD48</f>
        <v>1800</v>
      </c>
      <c r="O48" s="1107">
        <f>'Labor Rate'!$M$8+'Pricing-GP-Margin'!AE48</f>
        <v>2000</v>
      </c>
      <c r="P48" s="1107">
        <f>'Labor Rate'!$M$8+'Pricing-GP-Margin'!AF48</f>
        <v>2300</v>
      </c>
      <c r="Q48" s="1107">
        <f>'Labor Rate'!$M$8+'Pricing-GP-Margin'!AG48</f>
        <v>2500</v>
      </c>
      <c r="R48" s="1117">
        <v>5</v>
      </c>
      <c r="S48" s="1108">
        <f t="shared" si="23"/>
        <v>0.10084728480558262</v>
      </c>
      <c r="T48" s="1108">
        <f t="shared" si="24"/>
        <v>0.21365323099670547</v>
      </c>
      <c r="U48" s="1108">
        <f t="shared" si="24"/>
        <v>0.28319304566347625</v>
      </c>
      <c r="V48" s="1108">
        <f t="shared" si="24"/>
        <v>0.31249058672562641</v>
      </c>
      <c r="W48" s="1108">
        <f t="shared" si="24"/>
        <v>0.32646867464529594</v>
      </c>
      <c r="X48" s="1108">
        <f t="shared" si="21"/>
        <v>0.35089704307011188</v>
      </c>
      <c r="Y48" s="1108">
        <f t="shared" si="22"/>
        <v>0.36797912554778706</v>
      </c>
      <c r="Z48" s="555"/>
      <c r="AA48" s="1105">
        <v>400</v>
      </c>
      <c r="AB48" s="1105">
        <v>1000</v>
      </c>
      <c r="AC48" s="1105">
        <v>1500</v>
      </c>
      <c r="AD48" s="1105">
        <v>1800</v>
      </c>
      <c r="AE48" s="1105">
        <v>2000</v>
      </c>
      <c r="AF48" s="1105">
        <v>2300</v>
      </c>
      <c r="AG48" s="1105">
        <v>2500</v>
      </c>
    </row>
    <row r="49" spans="2:33">
      <c r="C49" s="809"/>
      <c r="D49" s="809"/>
      <c r="E49" s="809"/>
      <c r="F49" s="809"/>
      <c r="G49" s="809"/>
      <c r="H49" s="809"/>
      <c r="I49" s="809"/>
      <c r="J49" s="809"/>
      <c r="K49" s="809"/>
      <c r="L49" s="809"/>
      <c r="M49" s="809"/>
      <c r="N49" s="809"/>
      <c r="O49" s="809"/>
      <c r="P49" s="809"/>
      <c r="Q49" s="809"/>
      <c r="R49" s="809"/>
      <c r="S49" s="809"/>
      <c r="T49" s="809"/>
      <c r="U49" s="809"/>
      <c r="V49" s="809"/>
      <c r="W49" s="809"/>
      <c r="X49" s="809"/>
      <c r="Y49" s="809"/>
    </row>
    <row r="50" spans="2:33" ht="15.75">
      <c r="C50" s="1995" t="s">
        <v>1326</v>
      </c>
      <c r="D50" s="1996"/>
      <c r="E50" s="1996"/>
      <c r="F50" s="1996"/>
      <c r="G50" s="1996"/>
      <c r="H50" s="1816"/>
      <c r="I50" s="1816"/>
      <c r="J50" s="809"/>
      <c r="K50" s="1995" t="s">
        <v>1327</v>
      </c>
      <c r="L50" s="1996"/>
      <c r="M50" s="1996"/>
      <c r="N50" s="1996"/>
      <c r="O50" s="1996"/>
      <c r="P50" s="1605"/>
      <c r="Q50" s="1605"/>
      <c r="R50" s="809"/>
      <c r="S50" s="1995" t="s">
        <v>1328</v>
      </c>
      <c r="T50" s="1996"/>
      <c r="U50" s="1996"/>
      <c r="V50" s="1996"/>
      <c r="W50" s="1996"/>
      <c r="X50" s="1604"/>
      <c r="Y50" s="1604"/>
      <c r="AA50" s="1993" t="s">
        <v>1329</v>
      </c>
      <c r="AB50" s="1994"/>
      <c r="AC50" s="1994"/>
      <c r="AD50" s="1994"/>
      <c r="AE50" s="1994"/>
      <c r="AF50" s="1814"/>
      <c r="AG50" s="1814"/>
    </row>
    <row r="51" spans="2:33" ht="15">
      <c r="B51" s="983" t="s">
        <v>1321</v>
      </c>
      <c r="C51" s="1001" t="str">
        <f>'Equipment Costs'!$C$4</f>
        <v>Position 1</v>
      </c>
      <c r="D51" s="1001" t="str">
        <f>'Equipment Costs'!$H$4</f>
        <v>Position 2</v>
      </c>
      <c r="E51" s="1001" t="str">
        <f>'Equipment Costs'!$M$4</f>
        <v>Position 3</v>
      </c>
      <c r="F51" s="1001" t="str">
        <f>'Equipment Costs'!$R$4</f>
        <v>Position 4</v>
      </c>
      <c r="G51" s="1001" t="str">
        <f>'Equipment Costs'!$W$4</f>
        <v>Position 5</v>
      </c>
      <c r="H51" s="1001" t="str">
        <f>'Equipment Costs'!$AB$4</f>
        <v>Position 6</v>
      </c>
      <c r="I51" s="1001" t="str">
        <f>'Equipment Costs'!$AG$4</f>
        <v>Position 7</v>
      </c>
      <c r="J51" s="809"/>
      <c r="K51" s="1001" t="str">
        <f>'Equipment Costs'!$C$4</f>
        <v>Position 1</v>
      </c>
      <c r="L51" s="1001" t="str">
        <f>'Equipment Costs'!$H$4</f>
        <v>Position 2</v>
      </c>
      <c r="M51" s="1001" t="str">
        <f>'Equipment Costs'!$M$4</f>
        <v>Position 3</v>
      </c>
      <c r="N51" s="1001" t="str">
        <f>'Equipment Costs'!$R$4</f>
        <v>Position 4</v>
      </c>
      <c r="O51" s="1001" t="str">
        <f>'Equipment Costs'!$W$4</f>
        <v>Position 5</v>
      </c>
      <c r="P51" s="1001" t="str">
        <f>'Equipment Costs'!$AB$4</f>
        <v>Position 6</v>
      </c>
      <c r="Q51" s="1001" t="str">
        <f>'Equipment Costs'!$AG$4</f>
        <v>Position 7</v>
      </c>
      <c r="R51" s="1118" t="str">
        <f>B51</f>
        <v>FURNACE</v>
      </c>
      <c r="S51" s="1001" t="str">
        <f>'Equipment Costs'!$C$4</f>
        <v>Position 1</v>
      </c>
      <c r="T51" s="1001" t="str">
        <f>'Equipment Costs'!$H$4</f>
        <v>Position 2</v>
      </c>
      <c r="U51" s="1001" t="str">
        <f>'Equipment Costs'!$M$4</f>
        <v>Position 3</v>
      </c>
      <c r="V51" s="1001" t="str">
        <f>'Equipment Costs'!$R$4</f>
        <v>Position 4</v>
      </c>
      <c r="W51" s="1001" t="str">
        <f>'Equipment Costs'!$W$4</f>
        <v>Position 5</v>
      </c>
      <c r="X51" s="1001" t="str">
        <f>'Equipment Costs'!$AB$4</f>
        <v>Position 6</v>
      </c>
      <c r="Y51" s="1001" t="str">
        <f>'Equipment Costs'!$AG$4</f>
        <v>Position 7</v>
      </c>
      <c r="AA51" s="1001" t="str">
        <f>'Equipment Costs'!$C$4</f>
        <v>Position 1</v>
      </c>
      <c r="AB51" s="1001" t="str">
        <f>'Equipment Costs'!$H$4</f>
        <v>Position 2</v>
      </c>
      <c r="AC51" s="1001" t="str">
        <f>'Equipment Costs'!$M$4</f>
        <v>Position 3</v>
      </c>
      <c r="AD51" s="1001" t="str">
        <f>'Equipment Costs'!$R$4</f>
        <v>Position 4</v>
      </c>
      <c r="AE51" s="1001" t="str">
        <f>'Equipment Costs'!$W$4</f>
        <v>Position 5</v>
      </c>
      <c r="AF51" s="1001" t="str">
        <f>'Equipment Costs'!$AB$4</f>
        <v>Position 6</v>
      </c>
      <c r="AG51" s="1001" t="str">
        <f>'Equipment Costs'!$AG$4</f>
        <v>Position 7</v>
      </c>
    </row>
    <row r="52" spans="2:33" ht="15">
      <c r="B52" s="1104">
        <v>2</v>
      </c>
      <c r="C52" s="1107">
        <f>+((((('Equipment Costs'!G50)+'System Variables'!$Q$54)+(K52)))/(1-C$3)/(1-$C$4))</f>
        <v>1330.6481994459834</v>
      </c>
      <c r="D52" s="1107">
        <f>+((((('Equipment Costs'!L50)+'System Variables'!$Q$54)+(L52)))/(1-D$3)/(1-$C$4))</f>
        <v>2016.6965285554313</v>
      </c>
      <c r="E52" s="1107">
        <f>+((((('Equipment Costs'!Q50)+'System Variables'!$Q$54)+(M52)))/(1-E$3)/(1-$C$4))</f>
        <v>2604.3123938879457</v>
      </c>
      <c r="F52" s="1107">
        <f>+((((('Equipment Costs'!V50)+'System Variables'!$Q$54)+(N52)))/(1-F$3)/(1-$C$4))</f>
        <v>3008.5714285714284</v>
      </c>
      <c r="G52" s="1107">
        <f>+((((('Equipment Costs'!AA50)+'System Variables'!$Q$54)+(O52)))/(1-G$3)/(1-$C$4))</f>
        <v>3312.7261975162628</v>
      </c>
      <c r="H52" s="1107">
        <f>+((((('Equipment Costs'!AF50)+'System Variables'!$Q$54)+(P52)))/(1-H$3)/(1-$C$4))</f>
        <v>3709.2224880382773</v>
      </c>
      <c r="I52" s="1107">
        <f>+((((('Equipment Costs'!AK50)+'System Variables'!$Q$54)+(Q52)))/(1-I$3)/(1-$C$4))</f>
        <v>3948.4569377990429</v>
      </c>
      <c r="J52" s="1116"/>
      <c r="K52" s="1107">
        <f>'Labor Rate'!$M$8+'Pricing-GP-Margin'!AA52</f>
        <v>400</v>
      </c>
      <c r="L52" s="1107">
        <f>'Labor Rate'!$M$8+'Pricing-GP-Margin'!AB52</f>
        <v>1000</v>
      </c>
      <c r="M52" s="1107">
        <f>'Labor Rate'!$M$8+'Pricing-GP-Margin'!AC52</f>
        <v>1500</v>
      </c>
      <c r="N52" s="1107">
        <f>'Labor Rate'!$M$8+'Pricing-GP-Margin'!AD52</f>
        <v>1800</v>
      </c>
      <c r="O52" s="1107">
        <f>'Labor Rate'!$M$8+'Pricing-GP-Margin'!AE52</f>
        <v>2000</v>
      </c>
      <c r="P52" s="1107">
        <f>'Labor Rate'!$M$8+'Pricing-GP-Margin'!AF52</f>
        <v>2300</v>
      </c>
      <c r="Q52" s="1107">
        <f>'Labor Rate'!$M$8+'Pricing-GP-Margin'!AG52</f>
        <v>2500</v>
      </c>
      <c r="R52" s="1117">
        <v>2</v>
      </c>
      <c r="S52" s="1108">
        <f t="shared" ref="S52:W53" si="25">+(K52/C52)</f>
        <v>0.30060537425785444</v>
      </c>
      <c r="T52" s="1108">
        <f t="shared" si="25"/>
        <v>0.49586042611790704</v>
      </c>
      <c r="U52" s="1108">
        <f t="shared" si="25"/>
        <v>0.57596776927389592</v>
      </c>
      <c r="V52" s="1108">
        <f t="shared" si="25"/>
        <v>0.59829059829059827</v>
      </c>
      <c r="W52" s="1108">
        <f t="shared" si="25"/>
        <v>0.6037323584120875</v>
      </c>
      <c r="X52" s="1108">
        <f t="shared" ref="X52:X57" si="26">+(P52/H52)</f>
        <v>0.62007604219406565</v>
      </c>
      <c r="Y52" s="1108">
        <f t="shared" ref="Y52:Y57" si="27">+(Q52/I52)</f>
        <v>0.6331587350154958</v>
      </c>
      <c r="Z52" s="555"/>
      <c r="AA52" s="1105">
        <v>400</v>
      </c>
      <c r="AB52" s="1105">
        <v>1000</v>
      </c>
      <c r="AC52" s="1105">
        <v>1500</v>
      </c>
      <c r="AD52" s="1105">
        <v>1800</v>
      </c>
      <c r="AE52" s="1105">
        <v>2000</v>
      </c>
      <c r="AF52" s="1105">
        <v>2300</v>
      </c>
      <c r="AG52" s="1105">
        <v>2500</v>
      </c>
    </row>
    <row r="53" spans="2:33" ht="15">
      <c r="B53" s="1104">
        <v>2.5</v>
      </c>
      <c r="C53" s="1107">
        <f>+((((('Equipment Costs'!G51)+'System Variables'!$Q$54)+(K53)))/(1-C$3)/(1-$C$4))</f>
        <v>1330.6481994459834</v>
      </c>
      <c r="D53" s="1107">
        <f>+((((('Equipment Costs'!L51)+'System Variables'!$Q$54)+(L53)))/(1-D$3)/(1-$C$4))</f>
        <v>2016.6965285554313</v>
      </c>
      <c r="E53" s="1107">
        <f>+((((('Equipment Costs'!Q51)+'System Variables'!$Q$54)+(M53)))/(1-E$3)/(1-$C$4))</f>
        <v>2604.3123938879457</v>
      </c>
      <c r="F53" s="1107">
        <f>+((((('Equipment Costs'!V51)+'System Variables'!$Q$54)+(N53)))/(1-F$3)/(1-$C$4))</f>
        <v>3008.5714285714284</v>
      </c>
      <c r="G53" s="1107">
        <f>+((((('Equipment Costs'!AA51)+'System Variables'!$Q$54)+(O53)))/(1-G$3)/(1-$C$4))</f>
        <v>3312.7261975162628</v>
      </c>
      <c r="H53" s="1107">
        <f>+((((('Equipment Costs'!AF51)+'System Variables'!$Q$54)+(P53)))/(1-H$3)/(1-$C$4))</f>
        <v>3709.2224880382773</v>
      </c>
      <c r="I53" s="1107">
        <f>+((((('Equipment Costs'!AK51)+'System Variables'!$Q$54)+(Q53)))/(1-I$3)/(1-$C$4))</f>
        <v>3948.4569377990429</v>
      </c>
      <c r="J53" s="1116"/>
      <c r="K53" s="1107">
        <f>'Labor Rate'!$M$8+'Pricing-GP-Margin'!AA53</f>
        <v>400</v>
      </c>
      <c r="L53" s="1107">
        <f>'Labor Rate'!$M$8+'Pricing-GP-Margin'!AB53</f>
        <v>1000</v>
      </c>
      <c r="M53" s="1107">
        <f>'Labor Rate'!$M$8+'Pricing-GP-Margin'!AC53</f>
        <v>1500</v>
      </c>
      <c r="N53" s="1107">
        <f>'Labor Rate'!$M$8+'Pricing-GP-Margin'!AD53</f>
        <v>1800</v>
      </c>
      <c r="O53" s="1107">
        <f>'Labor Rate'!$M$8+'Pricing-GP-Margin'!AE53</f>
        <v>2000</v>
      </c>
      <c r="P53" s="1107">
        <f>'Labor Rate'!$M$8+'Pricing-GP-Margin'!AF53</f>
        <v>2300</v>
      </c>
      <c r="Q53" s="1107">
        <f>'Labor Rate'!$M$8+'Pricing-GP-Margin'!AG53</f>
        <v>2500</v>
      </c>
      <c r="R53" s="1117">
        <v>2.5</v>
      </c>
      <c r="S53" s="1108">
        <f t="shared" si="25"/>
        <v>0.30060537425785444</v>
      </c>
      <c r="T53" s="1108">
        <f t="shared" si="25"/>
        <v>0.49586042611790704</v>
      </c>
      <c r="U53" s="1108">
        <f t="shared" si="25"/>
        <v>0.57596776927389592</v>
      </c>
      <c r="V53" s="1108">
        <f t="shared" si="25"/>
        <v>0.59829059829059827</v>
      </c>
      <c r="W53" s="1108">
        <f t="shared" si="25"/>
        <v>0.6037323584120875</v>
      </c>
      <c r="X53" s="1108">
        <f t="shared" si="26"/>
        <v>0.62007604219406565</v>
      </c>
      <c r="Y53" s="1108">
        <f t="shared" si="27"/>
        <v>0.6331587350154958</v>
      </c>
      <c r="Z53" s="555"/>
      <c r="AA53" s="1105">
        <v>400</v>
      </c>
      <c r="AB53" s="1105">
        <v>1000</v>
      </c>
      <c r="AC53" s="1105">
        <v>1500</v>
      </c>
      <c r="AD53" s="1105">
        <v>1800</v>
      </c>
      <c r="AE53" s="1105">
        <v>2000</v>
      </c>
      <c r="AF53" s="1105">
        <v>2300</v>
      </c>
      <c r="AG53" s="1105">
        <v>2500</v>
      </c>
    </row>
    <row r="54" spans="2:33" ht="15">
      <c r="B54" s="1104">
        <v>3</v>
      </c>
      <c r="C54" s="1107">
        <f>+((((('Equipment Costs'!G52)+'System Variables'!$Q$54)+(K54)))/(1-C$3)/(1-$C$4))</f>
        <v>1330.6481994459834</v>
      </c>
      <c r="D54" s="1107">
        <f>+((((('Equipment Costs'!L52)+'System Variables'!$Q$54)+(L54)))/(1-D$3)/(1-$C$4))</f>
        <v>2016.6965285554313</v>
      </c>
      <c r="E54" s="1107">
        <f>+((((('Equipment Costs'!Q52)+'System Variables'!$Q$54)+(M54)))/(1-E$3)/(1-$C$4))</f>
        <v>2604.3123938879457</v>
      </c>
      <c r="F54" s="1107">
        <f>+((((('Equipment Costs'!V52)+'System Variables'!$Q$54)+(N54)))/(1-F$3)/(1-$C$4))</f>
        <v>3008.5714285714284</v>
      </c>
      <c r="G54" s="1107">
        <f>+((((('Equipment Costs'!AA52)+'System Variables'!$Q$54)+(O54)))/(1-G$3)/(1-$C$4))</f>
        <v>3312.7261975162628</v>
      </c>
      <c r="H54" s="1107">
        <f>+((((('Equipment Costs'!AF52)+'System Variables'!$Q$54)+(P54)))/(1-H$3)/(1-$C$4))</f>
        <v>3709.2224880382773</v>
      </c>
      <c r="I54" s="1107">
        <f>+((((('Equipment Costs'!AK52)+'System Variables'!$Q$54)+(Q54)))/(1-I$3)/(1-$C$4))</f>
        <v>3948.4569377990429</v>
      </c>
      <c r="J54" s="1116"/>
      <c r="K54" s="1107">
        <f>'Labor Rate'!$M$8+'Pricing-GP-Margin'!AA54</f>
        <v>400</v>
      </c>
      <c r="L54" s="1107">
        <f>'Labor Rate'!$M$8+'Pricing-GP-Margin'!AB54</f>
        <v>1000</v>
      </c>
      <c r="M54" s="1107">
        <f>'Labor Rate'!$M$8+'Pricing-GP-Margin'!AC54</f>
        <v>1500</v>
      </c>
      <c r="N54" s="1107">
        <f>'Labor Rate'!$M$8+'Pricing-GP-Margin'!AD54</f>
        <v>1800</v>
      </c>
      <c r="O54" s="1107">
        <f>'Labor Rate'!$M$8+'Pricing-GP-Margin'!AE54</f>
        <v>2000</v>
      </c>
      <c r="P54" s="1107">
        <f>'Labor Rate'!$M$8+'Pricing-GP-Margin'!AF54</f>
        <v>2300</v>
      </c>
      <c r="Q54" s="1107">
        <f>'Labor Rate'!$M$8+'Pricing-GP-Margin'!AG54</f>
        <v>2500</v>
      </c>
      <c r="R54" s="1117">
        <v>3</v>
      </c>
      <c r="S54" s="1108">
        <f t="shared" ref="S54:S57" si="28">+(K54/C54)</f>
        <v>0.30060537425785444</v>
      </c>
      <c r="T54" s="1108">
        <f t="shared" ref="T54:W57" si="29">+(L54/D54)</f>
        <v>0.49586042611790704</v>
      </c>
      <c r="U54" s="1108">
        <f t="shared" si="29"/>
        <v>0.57596776927389592</v>
      </c>
      <c r="V54" s="1108">
        <f t="shared" si="29"/>
        <v>0.59829059829059827</v>
      </c>
      <c r="W54" s="1108">
        <f t="shared" si="29"/>
        <v>0.6037323584120875</v>
      </c>
      <c r="X54" s="1108">
        <f t="shared" si="26"/>
        <v>0.62007604219406565</v>
      </c>
      <c r="Y54" s="1108">
        <f t="shared" si="27"/>
        <v>0.6331587350154958</v>
      </c>
      <c r="Z54" s="555"/>
      <c r="AA54" s="1105">
        <v>400</v>
      </c>
      <c r="AB54" s="1105">
        <v>1000</v>
      </c>
      <c r="AC54" s="1105">
        <v>1500</v>
      </c>
      <c r="AD54" s="1105">
        <v>1800</v>
      </c>
      <c r="AE54" s="1105">
        <v>2000</v>
      </c>
      <c r="AF54" s="1105">
        <v>2300</v>
      </c>
      <c r="AG54" s="1105">
        <v>2500</v>
      </c>
    </row>
    <row r="55" spans="2:33" ht="15">
      <c r="B55" s="1104">
        <v>3.5</v>
      </c>
      <c r="C55" s="1107">
        <f>+((((('Equipment Costs'!G53)+'System Variables'!$Q$54)+(K55)))/(1-C$3)/(1-$C$4))</f>
        <v>1330.6481994459834</v>
      </c>
      <c r="D55" s="1107">
        <f>+((((('Equipment Costs'!L53)+'System Variables'!$Q$54)+(L55)))/(1-D$3)/(1-$C$4))</f>
        <v>2016.6965285554313</v>
      </c>
      <c r="E55" s="1107">
        <f>+((((('Equipment Costs'!Q53)+'System Variables'!$Q$54)+(M55)))/(1-E$3)/(1-$C$4))</f>
        <v>2604.3123938879457</v>
      </c>
      <c r="F55" s="1107">
        <f>+((((('Equipment Costs'!V53)+'System Variables'!$Q$54)+(N55)))/(1-F$3)/(1-$C$4))</f>
        <v>3008.5714285714284</v>
      </c>
      <c r="G55" s="1107">
        <f>+((((('Equipment Costs'!AA53)+'System Variables'!$Q$54)+(O55)))/(1-G$3)/(1-$C$4))</f>
        <v>3312.7261975162628</v>
      </c>
      <c r="H55" s="1107">
        <f>+((((('Equipment Costs'!AF53)+'System Variables'!$Q$54)+(P55)))/(1-H$3)/(1-$C$4))</f>
        <v>3709.2224880382773</v>
      </c>
      <c r="I55" s="1107">
        <f>+((((('Equipment Costs'!AK53)+'System Variables'!$Q$54)+(Q55)))/(1-I$3)/(1-$C$4))</f>
        <v>3948.4569377990429</v>
      </c>
      <c r="J55" s="1116"/>
      <c r="K55" s="1107">
        <f>'Labor Rate'!$M$8+'Pricing-GP-Margin'!AA55</f>
        <v>400</v>
      </c>
      <c r="L55" s="1107">
        <f>'Labor Rate'!$M$8+'Pricing-GP-Margin'!AB55</f>
        <v>1000</v>
      </c>
      <c r="M55" s="1107">
        <f>'Labor Rate'!$M$8+'Pricing-GP-Margin'!AC55</f>
        <v>1500</v>
      </c>
      <c r="N55" s="1107">
        <f>'Labor Rate'!$M$8+'Pricing-GP-Margin'!AD55</f>
        <v>1800</v>
      </c>
      <c r="O55" s="1107">
        <f>'Labor Rate'!$M$8+'Pricing-GP-Margin'!AE55</f>
        <v>2000</v>
      </c>
      <c r="P55" s="1107">
        <f>'Labor Rate'!$M$8+'Pricing-GP-Margin'!AF55</f>
        <v>2300</v>
      </c>
      <c r="Q55" s="1107">
        <f>'Labor Rate'!$M$8+'Pricing-GP-Margin'!AG55</f>
        <v>2500</v>
      </c>
      <c r="R55" s="1117">
        <v>3.5</v>
      </c>
      <c r="S55" s="1108">
        <f t="shared" si="28"/>
        <v>0.30060537425785444</v>
      </c>
      <c r="T55" s="1108">
        <f t="shared" si="29"/>
        <v>0.49586042611790704</v>
      </c>
      <c r="U55" s="1108">
        <f t="shared" si="29"/>
        <v>0.57596776927389592</v>
      </c>
      <c r="V55" s="1108">
        <f t="shared" si="29"/>
        <v>0.59829059829059827</v>
      </c>
      <c r="W55" s="1108">
        <f t="shared" si="29"/>
        <v>0.6037323584120875</v>
      </c>
      <c r="X55" s="1108">
        <f t="shared" si="26"/>
        <v>0.62007604219406565</v>
      </c>
      <c r="Y55" s="1108">
        <f t="shared" si="27"/>
        <v>0.6331587350154958</v>
      </c>
      <c r="Z55" s="555"/>
      <c r="AA55" s="1105">
        <v>400</v>
      </c>
      <c r="AB55" s="1105">
        <v>1000</v>
      </c>
      <c r="AC55" s="1105">
        <v>1500</v>
      </c>
      <c r="AD55" s="1105">
        <v>1800</v>
      </c>
      <c r="AE55" s="1105">
        <v>2000</v>
      </c>
      <c r="AF55" s="1105">
        <v>2300</v>
      </c>
      <c r="AG55" s="1105">
        <v>2500</v>
      </c>
    </row>
    <row r="56" spans="2:33" ht="15">
      <c r="B56" s="1104">
        <v>4</v>
      </c>
      <c r="C56" s="1107">
        <f>+((((('Equipment Costs'!G54)+'System Variables'!$Q$54)+(K56)))/(1-C$3)/(1-$C$4))</f>
        <v>1330.6481994459834</v>
      </c>
      <c r="D56" s="1107">
        <f>+((((('Equipment Costs'!L54)+'System Variables'!$Q$54)+(L56)))/(1-D$3)/(1-$C$4))</f>
        <v>2016.6965285554313</v>
      </c>
      <c r="E56" s="1107">
        <f>+((((('Equipment Costs'!Q54)+'System Variables'!$Q$54)+(M56)))/(1-E$3)/(1-$C$4))</f>
        <v>2604.3123938879457</v>
      </c>
      <c r="F56" s="1107">
        <f>+((((('Equipment Costs'!V54)+'System Variables'!$Q$54)+(N56)))/(1-F$3)/(1-$C$4))</f>
        <v>3008.5714285714284</v>
      </c>
      <c r="G56" s="1107">
        <f>+((((('Equipment Costs'!AA54)+'System Variables'!$Q$54)+(O56)))/(1-G$3)/(1-$C$4))</f>
        <v>3312.7261975162628</v>
      </c>
      <c r="H56" s="1107">
        <f>+((((('Equipment Costs'!AF54)+'System Variables'!$Q$54)+(P56)))/(1-H$3)/(1-$C$4))</f>
        <v>3709.2224880382773</v>
      </c>
      <c r="I56" s="1107">
        <f>+((((('Equipment Costs'!AK54)+'System Variables'!$Q$54)+(Q56)))/(1-I$3)/(1-$C$4))</f>
        <v>3948.4569377990429</v>
      </c>
      <c r="J56" s="1116"/>
      <c r="K56" s="1107">
        <f>'Labor Rate'!$M$8+'Pricing-GP-Margin'!AA56</f>
        <v>400</v>
      </c>
      <c r="L56" s="1107">
        <f>'Labor Rate'!$M$8+'Pricing-GP-Margin'!AB56</f>
        <v>1000</v>
      </c>
      <c r="M56" s="1107">
        <f>'Labor Rate'!$M$8+'Pricing-GP-Margin'!AC56</f>
        <v>1500</v>
      </c>
      <c r="N56" s="1107">
        <f>'Labor Rate'!$M$8+'Pricing-GP-Margin'!AD56</f>
        <v>1800</v>
      </c>
      <c r="O56" s="1107">
        <f>'Labor Rate'!$M$8+'Pricing-GP-Margin'!AE56</f>
        <v>2000</v>
      </c>
      <c r="P56" s="1107">
        <f>'Labor Rate'!$M$8+'Pricing-GP-Margin'!AF56</f>
        <v>2300</v>
      </c>
      <c r="Q56" s="1107">
        <f>'Labor Rate'!$M$8+'Pricing-GP-Margin'!AG56</f>
        <v>2500</v>
      </c>
      <c r="R56" s="1117">
        <v>4</v>
      </c>
      <c r="S56" s="1108">
        <f t="shared" si="28"/>
        <v>0.30060537425785444</v>
      </c>
      <c r="T56" s="1108">
        <f t="shared" si="29"/>
        <v>0.49586042611790704</v>
      </c>
      <c r="U56" s="1108">
        <f t="shared" si="29"/>
        <v>0.57596776927389592</v>
      </c>
      <c r="V56" s="1108">
        <f t="shared" si="29"/>
        <v>0.59829059829059827</v>
      </c>
      <c r="W56" s="1108">
        <f t="shared" si="29"/>
        <v>0.6037323584120875</v>
      </c>
      <c r="X56" s="1108">
        <f t="shared" si="26"/>
        <v>0.62007604219406565</v>
      </c>
      <c r="Y56" s="1108">
        <f t="shared" si="27"/>
        <v>0.6331587350154958</v>
      </c>
      <c r="Z56" s="555"/>
      <c r="AA56" s="1105">
        <v>400</v>
      </c>
      <c r="AB56" s="1105">
        <v>1000</v>
      </c>
      <c r="AC56" s="1105">
        <v>1500</v>
      </c>
      <c r="AD56" s="1105">
        <v>1800</v>
      </c>
      <c r="AE56" s="1105">
        <v>2000</v>
      </c>
      <c r="AF56" s="1105">
        <v>2300</v>
      </c>
      <c r="AG56" s="1105">
        <v>2500</v>
      </c>
    </row>
    <row r="57" spans="2:33" ht="15">
      <c r="B57" s="1104">
        <v>5</v>
      </c>
      <c r="C57" s="1107">
        <f>+((((('Equipment Costs'!G55)+'System Variables'!$Q$54)+(K57)))/(1-C$3)/(1-$C$4))</f>
        <v>1330.6481994459834</v>
      </c>
      <c r="D57" s="1107">
        <f>+((((('Equipment Costs'!L55)+'System Variables'!$Q$54)+(L57)))/(1-D$3)/(1-$C$4))</f>
        <v>2016.6965285554313</v>
      </c>
      <c r="E57" s="1107">
        <f>+((((('Equipment Costs'!Q55)+'System Variables'!$Q$54)+(M57)))/(1-E$3)/(1-$C$4))</f>
        <v>2604.3123938879457</v>
      </c>
      <c r="F57" s="1107">
        <f>+((((('Equipment Costs'!V55)+'System Variables'!$Q$54)+(N57)))/(1-F$3)/(1-$C$4))</f>
        <v>3008.5714285714284</v>
      </c>
      <c r="G57" s="1107">
        <f>+((((('Equipment Costs'!AA55)+'System Variables'!$Q$54)+(O57)))/(1-G$3)/(1-$C$4))</f>
        <v>3312.7261975162628</v>
      </c>
      <c r="H57" s="1107">
        <f>+((((('Equipment Costs'!AF55)+'System Variables'!$Q$54)+(P57)))/(1-H$3)/(1-$C$4))</f>
        <v>3709.2224880382773</v>
      </c>
      <c r="I57" s="1107">
        <f>+((((('Equipment Costs'!AK55)+'System Variables'!$Q$54)+(Q57)))/(1-I$3)/(1-$C$4))</f>
        <v>3948.4569377990429</v>
      </c>
      <c r="J57" s="1116"/>
      <c r="K57" s="1107">
        <f>'Labor Rate'!$M$8+'Pricing-GP-Margin'!AA57</f>
        <v>400</v>
      </c>
      <c r="L57" s="1107">
        <f>'Labor Rate'!$M$8+'Pricing-GP-Margin'!AB57</f>
        <v>1000</v>
      </c>
      <c r="M57" s="1107">
        <f>'Labor Rate'!$M$8+'Pricing-GP-Margin'!AC57</f>
        <v>1500</v>
      </c>
      <c r="N57" s="1107">
        <f>'Labor Rate'!$M$8+'Pricing-GP-Margin'!AD57</f>
        <v>1800</v>
      </c>
      <c r="O57" s="1107">
        <f>'Labor Rate'!$M$8+'Pricing-GP-Margin'!AE57</f>
        <v>2000</v>
      </c>
      <c r="P57" s="1107">
        <f>'Labor Rate'!$M$8+'Pricing-GP-Margin'!AF57</f>
        <v>2300</v>
      </c>
      <c r="Q57" s="1107">
        <f>'Labor Rate'!$M$8+'Pricing-GP-Margin'!AG57</f>
        <v>2500</v>
      </c>
      <c r="R57" s="1117">
        <v>5</v>
      </c>
      <c r="S57" s="1108">
        <f t="shared" si="28"/>
        <v>0.30060537425785444</v>
      </c>
      <c r="T57" s="1108">
        <f t="shared" si="29"/>
        <v>0.49586042611790704</v>
      </c>
      <c r="U57" s="1108">
        <f t="shared" si="29"/>
        <v>0.57596776927389592</v>
      </c>
      <c r="V57" s="1108">
        <f t="shared" si="29"/>
        <v>0.59829059829059827</v>
      </c>
      <c r="W57" s="1108">
        <f t="shared" si="29"/>
        <v>0.6037323584120875</v>
      </c>
      <c r="X57" s="1108">
        <f t="shared" si="26"/>
        <v>0.62007604219406565</v>
      </c>
      <c r="Y57" s="1108">
        <f t="shared" si="27"/>
        <v>0.6331587350154958</v>
      </c>
      <c r="Z57" s="555"/>
      <c r="AA57" s="1105">
        <v>400</v>
      </c>
      <c r="AB57" s="1105">
        <v>1000</v>
      </c>
      <c r="AC57" s="1105">
        <v>1500</v>
      </c>
      <c r="AD57" s="1105">
        <v>1800</v>
      </c>
      <c r="AE57" s="1105">
        <v>2000</v>
      </c>
      <c r="AF57" s="1105">
        <v>2300</v>
      </c>
      <c r="AG57" s="1105">
        <v>2500</v>
      </c>
    </row>
    <row r="58" spans="2:33">
      <c r="C58" s="809"/>
      <c r="D58" s="809"/>
      <c r="E58" s="809"/>
      <c r="F58" s="809"/>
      <c r="G58" s="809"/>
      <c r="H58" s="809"/>
      <c r="I58" s="809"/>
      <c r="J58" s="809"/>
      <c r="K58" s="809"/>
      <c r="L58" s="809"/>
      <c r="M58" s="809"/>
      <c r="N58" s="809"/>
      <c r="O58" s="809"/>
      <c r="P58" s="809"/>
      <c r="Q58" s="809"/>
      <c r="R58" s="809"/>
      <c r="S58" s="809"/>
      <c r="T58" s="809"/>
      <c r="U58" s="809"/>
      <c r="V58" s="809"/>
      <c r="W58" s="809"/>
      <c r="X58" s="809"/>
      <c r="Y58" s="809"/>
    </row>
    <row r="59" spans="2:33">
      <c r="C59" s="1116"/>
      <c r="D59" s="1116"/>
      <c r="E59" s="1116"/>
      <c r="F59" s="1116"/>
      <c r="G59" s="1116"/>
      <c r="H59" s="1116"/>
      <c r="I59" s="1116"/>
      <c r="J59" s="809"/>
      <c r="K59" s="809"/>
      <c r="L59" s="809"/>
      <c r="M59" s="809"/>
      <c r="N59" s="809"/>
      <c r="O59" s="809"/>
      <c r="P59" s="809"/>
      <c r="Q59" s="809"/>
      <c r="R59" s="809"/>
      <c r="S59" s="809"/>
      <c r="T59" s="809"/>
      <c r="U59" s="809"/>
      <c r="V59" s="809"/>
      <c r="W59" s="809"/>
      <c r="X59" s="809"/>
      <c r="Y59" s="809"/>
    </row>
    <row r="60" spans="2:33" ht="15.75">
      <c r="C60" s="1995" t="s">
        <v>1326</v>
      </c>
      <c r="D60" s="1996"/>
      <c r="E60" s="1996"/>
      <c r="F60" s="1996"/>
      <c r="G60" s="1996"/>
      <c r="H60" s="1816"/>
      <c r="I60" s="1816"/>
      <c r="J60" s="809"/>
      <c r="K60" s="1995" t="s">
        <v>1327</v>
      </c>
      <c r="L60" s="1996"/>
      <c r="M60" s="1996"/>
      <c r="N60" s="1996"/>
      <c r="O60" s="1996"/>
      <c r="P60" s="1605"/>
      <c r="Q60" s="1605"/>
      <c r="R60" s="809"/>
      <c r="S60" s="1995" t="s">
        <v>1328</v>
      </c>
      <c r="T60" s="1996"/>
      <c r="U60" s="1996"/>
      <c r="V60" s="1996"/>
      <c r="W60" s="1996"/>
      <c r="X60" s="1604"/>
      <c r="Y60" s="1604"/>
      <c r="AA60" s="1993" t="s">
        <v>1329</v>
      </c>
      <c r="AB60" s="1994"/>
      <c r="AC60" s="1994"/>
      <c r="AD60" s="1994"/>
      <c r="AE60" s="1994"/>
      <c r="AF60" s="1814"/>
      <c r="AG60" s="1814"/>
    </row>
    <row r="61" spans="2:33" ht="15">
      <c r="B61" s="983" t="s">
        <v>2308</v>
      </c>
      <c r="C61" s="1001" t="str">
        <f>'Equipment Costs'!$C$4</f>
        <v>Position 1</v>
      </c>
      <c r="D61" s="1001" t="str">
        <f>'Equipment Costs'!$H$4</f>
        <v>Position 2</v>
      </c>
      <c r="E61" s="1001" t="str">
        <f>'Equipment Costs'!$M$4</f>
        <v>Position 3</v>
      </c>
      <c r="F61" s="1001" t="str">
        <f>'Equipment Costs'!$R$4</f>
        <v>Position 4</v>
      </c>
      <c r="G61" s="1001" t="str">
        <f>'Equipment Costs'!$W$4</f>
        <v>Position 5</v>
      </c>
      <c r="H61" s="1001" t="str">
        <f>'Equipment Costs'!$AB$4</f>
        <v>Position 6</v>
      </c>
      <c r="I61" s="1001" t="str">
        <f>'Equipment Costs'!$AG$4</f>
        <v>Position 7</v>
      </c>
      <c r="J61" s="809"/>
      <c r="K61" s="1001" t="str">
        <f>'Equipment Costs'!$C$4</f>
        <v>Position 1</v>
      </c>
      <c r="L61" s="1001" t="str">
        <f>'Equipment Costs'!$H$4</f>
        <v>Position 2</v>
      </c>
      <c r="M61" s="1001" t="str">
        <f>'Equipment Costs'!$M$4</f>
        <v>Position 3</v>
      </c>
      <c r="N61" s="1001" t="str">
        <f>'Equipment Costs'!$R$4</f>
        <v>Position 4</v>
      </c>
      <c r="O61" s="1001" t="str">
        <f>'Equipment Costs'!$W$4</f>
        <v>Position 5</v>
      </c>
      <c r="P61" s="1001" t="str">
        <f>'Equipment Costs'!$AB$4</f>
        <v>Position 6</v>
      </c>
      <c r="Q61" s="1001" t="str">
        <f>'Equipment Costs'!$AG$4</f>
        <v>Position 7</v>
      </c>
      <c r="R61" s="1118" t="str">
        <f>B61</f>
        <v>MINI SPLITS</v>
      </c>
      <c r="S61" s="1001" t="str">
        <f>'Equipment Costs'!$C$4</f>
        <v>Position 1</v>
      </c>
      <c r="T61" s="1001" t="str">
        <f>'Equipment Costs'!$H$4</f>
        <v>Position 2</v>
      </c>
      <c r="U61" s="1001" t="str">
        <f>'Equipment Costs'!$M$4</f>
        <v>Position 3</v>
      </c>
      <c r="V61" s="1001" t="str">
        <f>'Equipment Costs'!$R$4</f>
        <v>Position 4</v>
      </c>
      <c r="W61" s="1001" t="str">
        <f>'Equipment Costs'!$W$4</f>
        <v>Position 5</v>
      </c>
      <c r="X61" s="1001" t="str">
        <f>'Equipment Costs'!$AB$4</f>
        <v>Position 6</v>
      </c>
      <c r="Y61" s="1001" t="str">
        <f>'Equipment Costs'!$AG$4</f>
        <v>Position 7</v>
      </c>
      <c r="AA61" s="1001" t="str">
        <f>'Equipment Costs'!$C$4</f>
        <v>Position 1</v>
      </c>
      <c r="AB61" s="1001" t="str">
        <f>'Equipment Costs'!$H$4</f>
        <v>Position 2</v>
      </c>
      <c r="AC61" s="1001" t="str">
        <f>'Equipment Costs'!$M$4</f>
        <v>Position 3</v>
      </c>
      <c r="AD61" s="1001" t="str">
        <f>'Equipment Costs'!$R$4</f>
        <v>Position 4</v>
      </c>
      <c r="AE61" s="1001" t="str">
        <f>'Equipment Costs'!$W$4</f>
        <v>Position 5</v>
      </c>
      <c r="AF61" s="1001" t="str">
        <f>'Equipment Costs'!$AB$4</f>
        <v>Position 6</v>
      </c>
      <c r="AG61" s="1001" t="str">
        <f>'Equipment Costs'!$AG$4</f>
        <v>Position 7</v>
      </c>
    </row>
    <row r="62" spans="2:33" ht="15">
      <c r="B62" s="1104">
        <v>2</v>
      </c>
      <c r="C62" s="1107">
        <f>+((((('Equipment Costs'!AQ10)+'System Variables'!$M$54)+(K62)))/(1-C$3)/(1-$C$4))</f>
        <v>6470.5484764542944</v>
      </c>
      <c r="D62" s="1107"/>
      <c r="E62" s="1107"/>
      <c r="F62" s="1107"/>
      <c r="G62" s="1107"/>
      <c r="H62" s="1107"/>
      <c r="I62" s="1107"/>
      <c r="J62" s="1116"/>
      <c r="K62" s="1107">
        <f>'Labor Rate'!$M$8+'Pricing-GP-Margin'!AA62</f>
        <v>500</v>
      </c>
      <c r="L62" s="1107"/>
      <c r="M62" s="1107"/>
      <c r="N62" s="1107"/>
      <c r="O62" s="1107"/>
      <c r="P62" s="1107"/>
      <c r="Q62" s="1107"/>
      <c r="R62" s="1117">
        <v>2</v>
      </c>
      <c r="S62" s="1108">
        <f t="shared" ref="S62:S67" si="30">+(K62/C62)</f>
        <v>7.727320208162447E-2</v>
      </c>
      <c r="T62" s="1108"/>
      <c r="U62" s="1108"/>
      <c r="V62" s="1108"/>
      <c r="W62" s="1108"/>
      <c r="X62" s="1108"/>
      <c r="Y62" s="1108"/>
      <c r="Z62" s="555"/>
      <c r="AA62" s="1105">
        <v>500</v>
      </c>
      <c r="AB62" s="1105"/>
      <c r="AC62" s="1105"/>
      <c r="AD62" s="1105"/>
      <c r="AE62" s="1105"/>
      <c r="AF62" s="1105"/>
      <c r="AG62" s="1105"/>
    </row>
    <row r="63" spans="2:33" ht="15">
      <c r="B63" s="1104">
        <v>2.5</v>
      </c>
      <c r="C63" s="1107">
        <f>+((((('Equipment Costs'!AQ18)+'System Variables'!$M$54)+(K63)))/(1-C$3)/(1-$C$4))</f>
        <v>6470.5484764542944</v>
      </c>
      <c r="D63" s="1107"/>
      <c r="E63" s="1107"/>
      <c r="F63" s="1107"/>
      <c r="G63" s="1107"/>
      <c r="H63" s="1107"/>
      <c r="I63" s="1107"/>
      <c r="J63" s="1116"/>
      <c r="K63" s="1107">
        <f>'Labor Rate'!$M$8+'Pricing-GP-Margin'!AA63</f>
        <v>500</v>
      </c>
      <c r="L63" s="1107"/>
      <c r="M63" s="1107"/>
      <c r="N63" s="1107"/>
      <c r="O63" s="1107"/>
      <c r="P63" s="1107"/>
      <c r="Q63" s="1107"/>
      <c r="R63" s="1117">
        <v>2.5</v>
      </c>
      <c r="S63" s="1108">
        <f t="shared" si="30"/>
        <v>7.727320208162447E-2</v>
      </c>
      <c r="T63" s="1108"/>
      <c r="U63" s="1108"/>
      <c r="V63" s="1108"/>
      <c r="W63" s="1108"/>
      <c r="X63" s="1108"/>
      <c r="Y63" s="1108"/>
      <c r="Z63" s="555"/>
      <c r="AA63" s="1105">
        <v>500</v>
      </c>
      <c r="AB63" s="1105"/>
      <c r="AC63" s="1105"/>
      <c r="AD63" s="1105"/>
      <c r="AE63" s="1105"/>
      <c r="AF63" s="1105"/>
      <c r="AG63" s="1105"/>
    </row>
    <row r="64" spans="2:33" ht="15">
      <c r="B64" s="1104">
        <v>3</v>
      </c>
      <c r="C64" s="1107">
        <f>+((((('Equipment Costs'!AQ26)+'System Variables'!$M$54)+(K64)))/(1-C$3)/(1-$C$4))</f>
        <v>6829.5512465373977</v>
      </c>
      <c r="D64" s="1107"/>
      <c r="E64" s="1107"/>
      <c r="F64" s="1107"/>
      <c r="G64" s="1107"/>
      <c r="H64" s="1107"/>
      <c r="I64" s="1107"/>
      <c r="J64" s="1116"/>
      <c r="K64" s="1107">
        <f>'Labor Rate'!$M$8+'Pricing-GP-Margin'!AA64</f>
        <v>500</v>
      </c>
      <c r="L64" s="1107"/>
      <c r="M64" s="1107"/>
      <c r="N64" s="1107"/>
      <c r="O64" s="1107"/>
      <c r="P64" s="1107"/>
      <c r="Q64" s="1107"/>
      <c r="R64" s="1117">
        <v>3</v>
      </c>
      <c r="S64" s="1108">
        <f t="shared" si="30"/>
        <v>7.3211252386970738E-2</v>
      </c>
      <c r="T64" s="1108"/>
      <c r="U64" s="1108"/>
      <c r="V64" s="1108"/>
      <c r="W64" s="1108"/>
      <c r="X64" s="1108"/>
      <c r="Y64" s="1108"/>
      <c r="Z64" s="555"/>
      <c r="AA64" s="1105">
        <v>500</v>
      </c>
      <c r="AB64" s="1105"/>
      <c r="AC64" s="1105"/>
      <c r="AD64" s="1105"/>
      <c r="AE64" s="1105"/>
      <c r="AF64" s="1105"/>
      <c r="AG64" s="1105"/>
    </row>
    <row r="65" spans="2:33" ht="15">
      <c r="B65" s="1104">
        <v>3.5</v>
      </c>
      <c r="C65" s="1107">
        <f>+((((('Equipment Costs'!AQ26)+'System Variables'!$M$54)+(K65)))/(1-C$3)/(1-$C$4))</f>
        <v>6829.5512465373977</v>
      </c>
      <c r="D65" s="1107"/>
      <c r="E65" s="1107"/>
      <c r="F65" s="1107"/>
      <c r="G65" s="1107"/>
      <c r="H65" s="1107"/>
      <c r="I65" s="1107"/>
      <c r="J65" s="1116"/>
      <c r="K65" s="1107">
        <f>'Labor Rate'!$M$8+'Pricing-GP-Margin'!AA65</f>
        <v>500</v>
      </c>
      <c r="L65" s="1107"/>
      <c r="M65" s="1107"/>
      <c r="N65" s="1107"/>
      <c r="O65" s="1107"/>
      <c r="P65" s="1107"/>
      <c r="Q65" s="1107"/>
      <c r="R65" s="1117">
        <v>3.5</v>
      </c>
      <c r="S65" s="1108">
        <f t="shared" si="30"/>
        <v>7.3211252386970738E-2</v>
      </c>
      <c r="T65" s="1108"/>
      <c r="U65" s="1108"/>
      <c r="V65" s="1108"/>
      <c r="W65" s="1108"/>
      <c r="X65" s="1108"/>
      <c r="Y65" s="1108"/>
      <c r="Z65" s="555"/>
      <c r="AA65" s="1105">
        <v>500</v>
      </c>
      <c r="AB65" s="1105"/>
      <c r="AC65" s="1105"/>
      <c r="AD65" s="1105"/>
      <c r="AE65" s="1105"/>
      <c r="AF65" s="1105"/>
      <c r="AG65" s="1105"/>
    </row>
    <row r="66" spans="2:33" ht="15">
      <c r="B66" s="1104">
        <v>4</v>
      </c>
      <c r="C66" s="1107">
        <f>+((((('Equipment Costs'!AQ42)+'System Variables'!$M$54)+(K66)))/(1-C$3)/(1-$C$4))</f>
        <v>6709.8836565096963</v>
      </c>
      <c r="D66" s="1107"/>
      <c r="E66" s="1107"/>
      <c r="F66" s="1107"/>
      <c r="G66" s="1107"/>
      <c r="H66" s="1107"/>
      <c r="I66" s="1107"/>
      <c r="J66" s="1116"/>
      <c r="K66" s="1107">
        <f>'Labor Rate'!$M$8+'Pricing-GP-Margin'!AA66</f>
        <v>500</v>
      </c>
      <c r="L66" s="1107"/>
      <c r="M66" s="1107"/>
      <c r="N66" s="1107"/>
      <c r="O66" s="1107"/>
      <c r="P66" s="1107"/>
      <c r="Q66" s="1107"/>
      <c r="R66" s="1117">
        <v>4</v>
      </c>
      <c r="S66" s="1108">
        <f t="shared" si="30"/>
        <v>7.4516940322045283E-2</v>
      </c>
      <c r="T66" s="1108"/>
      <c r="U66" s="1108"/>
      <c r="V66" s="1108"/>
      <c r="W66" s="1108"/>
      <c r="X66" s="1108"/>
      <c r="Y66" s="1108"/>
      <c r="Z66" s="555"/>
      <c r="AA66" s="1105">
        <v>500</v>
      </c>
      <c r="AB66" s="1105"/>
      <c r="AC66" s="1105"/>
      <c r="AD66" s="1105"/>
      <c r="AE66" s="1105"/>
      <c r="AF66" s="1105"/>
      <c r="AG66" s="1105"/>
    </row>
    <row r="67" spans="2:33" ht="15">
      <c r="B67" s="1104">
        <v>5</v>
      </c>
      <c r="C67" s="1107">
        <f>+((((('Equipment Costs'!AQ50)+'System Variables'!$M$54)+(K67)))/(1-C$3)/(1-$C$4))</f>
        <v>6470.5484764542944</v>
      </c>
      <c r="D67" s="1107"/>
      <c r="E67" s="1107"/>
      <c r="F67" s="1107"/>
      <c r="G67" s="1107"/>
      <c r="H67" s="1107"/>
      <c r="I67" s="1107"/>
      <c r="J67" s="1116"/>
      <c r="K67" s="1107">
        <f>'Labor Rate'!$M$8+'Pricing-GP-Margin'!AA67</f>
        <v>500</v>
      </c>
      <c r="L67" s="1107"/>
      <c r="M67" s="1107"/>
      <c r="N67" s="1107"/>
      <c r="O67" s="1107"/>
      <c r="P67" s="1107"/>
      <c r="Q67" s="1107"/>
      <c r="R67" s="1117">
        <v>5</v>
      </c>
      <c r="S67" s="1108">
        <f t="shared" si="30"/>
        <v>7.727320208162447E-2</v>
      </c>
      <c r="T67" s="1108"/>
      <c r="U67" s="1108"/>
      <c r="V67" s="1108"/>
      <c r="W67" s="1108"/>
      <c r="X67" s="1108"/>
      <c r="Y67" s="1108"/>
      <c r="Z67" s="555"/>
      <c r="AA67" s="1105">
        <v>500</v>
      </c>
      <c r="AB67" s="1105"/>
      <c r="AC67" s="1105"/>
      <c r="AD67" s="1105"/>
      <c r="AE67" s="1105"/>
      <c r="AF67" s="1105"/>
      <c r="AG67" s="1105"/>
    </row>
  </sheetData>
  <mergeCells count="28">
    <mergeCell ref="C60:G60"/>
    <mergeCell ref="K60:O60"/>
    <mergeCell ref="S60:W60"/>
    <mergeCell ref="AA60:AE60"/>
    <mergeCell ref="C41:G41"/>
    <mergeCell ref="K41:O41"/>
    <mergeCell ref="S41:W41"/>
    <mergeCell ref="AA41:AE41"/>
    <mergeCell ref="C50:G50"/>
    <mergeCell ref="K50:O50"/>
    <mergeCell ref="S50:W50"/>
    <mergeCell ref="AA50:AE50"/>
    <mergeCell ref="C23:G23"/>
    <mergeCell ref="K23:O23"/>
    <mergeCell ref="S23:W23"/>
    <mergeCell ref="AA23:AE23"/>
    <mergeCell ref="C32:G32"/>
    <mergeCell ref="K32:O32"/>
    <mergeCell ref="S32:W32"/>
    <mergeCell ref="AA32:AE32"/>
    <mergeCell ref="C5:G5"/>
    <mergeCell ref="K5:O5"/>
    <mergeCell ref="S5:W5"/>
    <mergeCell ref="AA5:AE5"/>
    <mergeCell ref="C14:G14"/>
    <mergeCell ref="K14:O14"/>
    <mergeCell ref="S14:W14"/>
    <mergeCell ref="AA14:AE14"/>
  </mergeCells>
  <pageMargins left="0.7" right="0.7" top="0.75" bottom="0.75" header="0.3" footer="0.3"/>
  <pageSetup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4AE2B-2568-447A-8D41-A2AC757FB8AD}">
  <dimension ref="B2:Y50"/>
  <sheetViews>
    <sheetView zoomScaleNormal="100" workbookViewId="0"/>
  </sheetViews>
  <sheetFormatPr defaultRowHeight="12.75"/>
  <cols>
    <col min="1" max="1" width="3.5703125" customWidth="1"/>
    <col min="2" max="2" width="40.28515625" customWidth="1"/>
    <col min="3" max="3" width="12.140625" customWidth="1"/>
    <col min="4" max="4" width="12.85546875" customWidth="1"/>
    <col min="5" max="5" width="44" customWidth="1"/>
    <col min="6" max="6" width="14.42578125" customWidth="1"/>
    <col min="7" max="7" width="13.140625" customWidth="1"/>
    <col min="8" max="8" width="44" customWidth="1"/>
    <col min="9" max="9" width="15" customWidth="1"/>
    <col min="10" max="10" width="11.85546875" customWidth="1"/>
    <col min="11" max="11" width="45.28515625" customWidth="1"/>
    <col min="12" max="12" width="14.5703125" customWidth="1"/>
    <col min="14" max="14" width="40.85546875" customWidth="1"/>
    <col min="15" max="15" width="14.5703125" customWidth="1"/>
    <col min="16" max="16" width="15" customWidth="1"/>
    <col min="17" max="17" width="34.28515625" customWidth="1"/>
    <col min="18" max="18" width="18" customWidth="1"/>
    <col min="19" max="19" width="14" customWidth="1"/>
    <col min="20" max="20" width="30.7109375" customWidth="1"/>
    <col min="21" max="21" width="14" customWidth="1"/>
    <col min="22" max="22" width="13" customWidth="1"/>
    <col min="23" max="23" width="39.85546875" bestFit="1" customWidth="1"/>
    <col min="24" max="24" width="10.7109375" bestFit="1" customWidth="1"/>
    <col min="25" max="25" width="9.5703125" bestFit="1" customWidth="1"/>
  </cols>
  <sheetData>
    <row r="2" spans="2:25" ht="15">
      <c r="B2" s="1004"/>
      <c r="C2" s="992" t="s">
        <v>1748</v>
      </c>
      <c r="D2" s="999" t="s">
        <v>1330</v>
      </c>
      <c r="E2" s="992"/>
      <c r="F2" s="992" t="s">
        <v>1749</v>
      </c>
      <c r="G2" s="999" t="s">
        <v>1330</v>
      </c>
      <c r="H2" s="1001"/>
      <c r="I2" s="992" t="s">
        <v>1750</v>
      </c>
      <c r="J2" s="999" t="s">
        <v>1330</v>
      </c>
      <c r="K2" s="1001"/>
      <c r="L2" s="992" t="s">
        <v>1751</v>
      </c>
      <c r="M2" s="999" t="s">
        <v>1330</v>
      </c>
      <c r="N2" s="1001"/>
      <c r="O2" s="992" t="s">
        <v>1752</v>
      </c>
      <c r="P2" s="999" t="s">
        <v>1330</v>
      </c>
      <c r="Q2" s="1004"/>
      <c r="R2" s="992" t="s">
        <v>1753</v>
      </c>
      <c r="S2" s="999" t="s">
        <v>1330</v>
      </c>
      <c r="T2" s="1004"/>
      <c r="U2" s="992" t="s">
        <v>1754</v>
      </c>
      <c r="V2" s="999" t="s">
        <v>1330</v>
      </c>
      <c r="W2" s="1004"/>
      <c r="X2" s="992" t="s">
        <v>2309</v>
      </c>
      <c r="Y2" s="999" t="s">
        <v>1330</v>
      </c>
    </row>
    <row r="3" spans="2:25" ht="18">
      <c r="B3" s="1121">
        <v>60</v>
      </c>
      <c r="C3" s="1122"/>
      <c r="D3" s="1110"/>
      <c r="E3" s="1110"/>
      <c r="F3" s="1110"/>
      <c r="G3" s="1111"/>
      <c r="H3" s="1125"/>
      <c r="I3" s="1110"/>
      <c r="J3" s="1111"/>
      <c r="K3" s="1111"/>
      <c r="L3" s="1110"/>
      <c r="M3" s="1111"/>
      <c r="N3" s="1111"/>
      <c r="O3" s="1110"/>
      <c r="P3" s="1111"/>
      <c r="Q3" s="1121">
        <v>60</v>
      </c>
      <c r="R3" s="1122"/>
      <c r="S3" s="1110"/>
      <c r="T3" s="1121">
        <v>60</v>
      </c>
      <c r="U3" s="1122"/>
      <c r="V3" s="1110"/>
      <c r="W3" s="1121">
        <v>60</v>
      </c>
      <c r="X3" s="1122"/>
      <c r="Y3" s="1110"/>
    </row>
    <row r="4" spans="2:25" ht="18">
      <c r="B4" s="1121" t="s">
        <v>1331</v>
      </c>
      <c r="C4" s="1123">
        <f>'Pricing-GP-Margin'!C12</f>
        <v>3961.8699168975077</v>
      </c>
      <c r="D4" s="1113">
        <f>((('Equipment Costs'!G15)+('System Variables'!$E$54)+'Labor Rate'!$M$9))-650</f>
        <v>4802.4546309653924</v>
      </c>
      <c r="E4" s="1109" t="s">
        <v>1331</v>
      </c>
      <c r="F4" s="1123">
        <f>'Pricing-GP-Margin'!D12</f>
        <v>4675.9099664053765</v>
      </c>
      <c r="G4" s="1113">
        <f>((('Equipment Costs'!L15)+('System Variables'!$E$54)+'Labor Rate'!$M$9))-650</f>
        <v>4802.4546309653924</v>
      </c>
      <c r="H4" s="1109" t="s">
        <v>1331</v>
      </c>
      <c r="I4" s="1123">
        <f>'Pricing-GP-Margin'!E12</f>
        <v>5292.1195246179986</v>
      </c>
      <c r="J4" s="1113">
        <f>((('Equipment Costs'!Q15)+('System Variables'!$E$54)+'Labor Rate'!$M$9))-650</f>
        <v>4802.4546309653924</v>
      </c>
      <c r="K4" s="1109" t="s">
        <v>1331</v>
      </c>
      <c r="L4" s="1123">
        <f>'Pricing-GP-Margin'!F12</f>
        <v>5755.4512434933495</v>
      </c>
      <c r="M4" s="1113">
        <f>((('Equipment Costs'!V15)+('System Variables'!$E$54)+'Labor Rate'!$M$9))-650</f>
        <v>4802.4546309653924</v>
      </c>
      <c r="N4" s="1109" t="s">
        <v>1331</v>
      </c>
      <c r="O4" s="1123">
        <f>'Pricing-GP-Margin'!G12</f>
        <v>6121.3336487285642</v>
      </c>
      <c r="P4" s="1113">
        <f>((('Equipment Costs'!AA15)+('System Variables'!$E$54)+'Labor Rate'!$M$9))-650</f>
        <v>4802.4546309653924</v>
      </c>
      <c r="Q4" s="1121" t="s">
        <v>1331</v>
      </c>
      <c r="R4" s="1123">
        <f>'Pricing-GP-Margin'!H12</f>
        <v>6549.7459330143556</v>
      </c>
      <c r="S4" s="1113">
        <f>((('Equipment Costs'!AF15)+('System Variables'!$E$54)+'Labor Rate'!$M$9))-650</f>
        <v>4802.4546309653924</v>
      </c>
      <c r="T4" s="1121" t="s">
        <v>1331</v>
      </c>
      <c r="U4" s="1123">
        <f>'Pricing-GP-Margin'!I12</f>
        <v>6788.9803827751211</v>
      </c>
      <c r="V4" s="1113">
        <f>((('Equipment Costs'!AK15)+('System Variables'!$E$54)+'Labor Rate'!$M$9))-650</f>
        <v>4802.4546309653924</v>
      </c>
      <c r="W4" s="1121" t="s">
        <v>2534</v>
      </c>
      <c r="X4" s="1123">
        <f>'Pricing-GP-Margin'!C67</f>
        <v>6470.5484764542944</v>
      </c>
      <c r="Y4" s="1113">
        <f>((('Equipment Costs'!AQ10)+('System Variables'!$M$54)+'Labor Rate'!$M$9))-650</f>
        <v>6966.5370309653918</v>
      </c>
    </row>
    <row r="5" spans="2:25" ht="18">
      <c r="B5" s="1121" t="s">
        <v>1332</v>
      </c>
      <c r="C5" s="1123">
        <f>'Pricing-GP-Margin'!C21</f>
        <v>3940.3297506925214</v>
      </c>
      <c r="D5" s="1113">
        <f>((('Equipment Costs'!G23)+('System Variables'!$G$54)+'Labor Rate'!$M$9))-650</f>
        <v>4783.0146309653919</v>
      </c>
      <c r="E5" s="1109" t="s">
        <v>1332</v>
      </c>
      <c r="F5" s="1123">
        <f>'Pricing-GP-Margin'!D21</f>
        <v>4654.140649496082</v>
      </c>
      <c r="G5" s="1113">
        <f>((('Equipment Costs'!L23)+('System Variables'!$G$54)+'Labor Rate'!$M$9))-650</f>
        <v>4783.0146309653919</v>
      </c>
      <c r="H5" s="1109" t="s">
        <v>1332</v>
      </c>
      <c r="I5" s="1123">
        <f>'Pricing-GP-Margin'!E21</f>
        <v>5270.1161290322589</v>
      </c>
      <c r="J5" s="1113">
        <f>((('Equipment Costs'!Q23)+('System Variables'!$G$54)+'Labor Rate'!$M$9))-650</f>
        <v>4783.0146309653919</v>
      </c>
      <c r="K5" s="1109" t="s">
        <v>1332</v>
      </c>
      <c r="L5" s="1123">
        <f>'Pricing-GP-Margin'!F21</f>
        <v>5732.9642567958363</v>
      </c>
      <c r="M5" s="1113">
        <f>((('Equipment Costs'!V23)+('System Variables'!$G$54)+'Labor Rate'!$M$9))-650</f>
        <v>4783.0146309653919</v>
      </c>
      <c r="N5" s="1109" t="s">
        <v>1332</v>
      </c>
      <c r="O5" s="1123">
        <f>'Pricing-GP-Margin'!G21</f>
        <v>6098.3413364872858</v>
      </c>
      <c r="P5" s="1113">
        <f>((('Equipment Costs'!AA23)+('System Variables'!$G$54)+'Labor Rate'!$M$9))-650</f>
        <v>4783.0146309653919</v>
      </c>
      <c r="Q5" s="1121" t="s">
        <v>1332</v>
      </c>
      <c r="R5" s="1123">
        <f>'Pricing-GP-Margin'!H21</f>
        <v>6549.7459330143556</v>
      </c>
      <c r="S5" s="1113">
        <f>((('Equipment Costs'!AF23)+('System Variables'!$G$54)+'Labor Rate'!$M$9))-650</f>
        <v>4783.0146309653919</v>
      </c>
      <c r="T5" s="1121" t="s">
        <v>1332</v>
      </c>
      <c r="U5" s="1123">
        <f>'Pricing-GP-Margin'!I21</f>
        <v>6788.9803827751211</v>
      </c>
      <c r="V5" s="1113">
        <f>((('Equipment Costs'!AK23)+('System Variables'!$G$54)+'Labor Rate'!$M$9))-650</f>
        <v>4783.0146309653919</v>
      </c>
      <c r="W5" s="1121"/>
      <c r="X5" s="1123"/>
      <c r="Y5" s="1113"/>
    </row>
    <row r="6" spans="2:25" ht="18">
      <c r="B6" s="1121" t="s">
        <v>1333</v>
      </c>
      <c r="C6" s="1123">
        <f>'Pricing-GP-Margin'!C30</f>
        <v>3410.2364542936293</v>
      </c>
      <c r="D6" s="1113">
        <f>((('Equipment Costs'!G31)+('System Variables'!$I$54)+'Labor Rate'!$M$9))-650</f>
        <v>4304.6054309653919</v>
      </c>
      <c r="E6" s="1109" t="s">
        <v>1333</v>
      </c>
      <c r="F6" s="1123">
        <f>'Pricing-GP-Margin'!D30</f>
        <v>4118.4080627099675</v>
      </c>
      <c r="G6" s="1113">
        <f>((('Equipment Costs'!L31)+('System Variables'!$I$54)+'Labor Rate'!$M$9))-650</f>
        <v>4304.6054309653919</v>
      </c>
      <c r="H6" s="1109" t="s">
        <v>1333</v>
      </c>
      <c r="I6" s="1123">
        <f>'Pricing-GP-Margin'!E30</f>
        <v>4728.6229767968316</v>
      </c>
      <c r="J6" s="1113">
        <f>((('Equipment Costs'!Q31)+('System Variables'!$I$54)+'Labor Rate'!$M$9))-650</f>
        <v>4304.6054309653919</v>
      </c>
      <c r="K6" s="1109" t="s">
        <v>1333</v>
      </c>
      <c r="L6" s="1123">
        <f>'Pricing-GP-Margin'!F30</f>
        <v>5179.5701561596306</v>
      </c>
      <c r="M6" s="1113">
        <f>((('Equipment Costs'!V31)+('System Variables'!$I$54)+'Labor Rate'!$M$9))-650</f>
        <v>4304.6054309653919</v>
      </c>
      <c r="N6" s="1109" t="s">
        <v>1333</v>
      </c>
      <c r="O6" s="1123">
        <f>'Pricing-GP-Margin'!G30</f>
        <v>5532.5114133648731</v>
      </c>
      <c r="P6" s="1113">
        <f>((('Equipment Costs'!AA31)+('System Variables'!$I$54)+'Labor Rate'!$M$9))-650</f>
        <v>4304.6054309653919</v>
      </c>
      <c r="Q6" s="1121" t="s">
        <v>1333</v>
      </c>
      <c r="R6" s="1123">
        <f>'Pricing-GP-Margin'!H30</f>
        <v>6549.7459330143556</v>
      </c>
      <c r="S6" s="1113">
        <f>((('Equipment Costs'!AF31)+('System Variables'!$I$54)+'Labor Rate'!$M$9))-650</f>
        <v>4304.6054309653919</v>
      </c>
      <c r="T6" s="1121" t="s">
        <v>1333</v>
      </c>
      <c r="U6" s="1123">
        <f>'Pricing-GP-Margin'!I30</f>
        <v>6788.9803827751211</v>
      </c>
      <c r="V6" s="1113">
        <f>((('Equipment Costs'!AK31)+('System Variables'!$I$54)+'Labor Rate'!$M$9))-650</f>
        <v>4304.6054309653919</v>
      </c>
      <c r="W6" s="1121"/>
      <c r="X6" s="1123"/>
      <c r="Y6" s="1113"/>
    </row>
    <row r="7" spans="2:25" ht="18">
      <c r="B7" s="1121" t="s">
        <v>1334</v>
      </c>
      <c r="C7" s="1123">
        <f>'Pricing-GP-Margin'!C39</f>
        <v>3410.2364542936293</v>
      </c>
      <c r="D7" s="1113">
        <f>((('Equipment Costs'!G39)+('System Variables'!$K$54)+'Labor Rate'!$M$9))-650</f>
        <v>4304.6054309653919</v>
      </c>
      <c r="E7" s="1109" t="s">
        <v>1334</v>
      </c>
      <c r="F7" s="1123">
        <f>'Pricing-GP-Margin'!D39</f>
        <v>4118.4080627099675</v>
      </c>
      <c r="G7" s="1113">
        <f>((('Equipment Costs'!L39)+('System Variables'!$K$54)+'Labor Rate'!$M$9))-650</f>
        <v>4304.6054309653919</v>
      </c>
      <c r="H7" s="1109" t="s">
        <v>1334</v>
      </c>
      <c r="I7" s="1123">
        <f>'Pricing-GP-Margin'!E39</f>
        <v>4728.6229767968316</v>
      </c>
      <c r="J7" s="1113">
        <f>((('Equipment Costs'!Q39)+('System Variables'!$K$54)+'Labor Rate'!$M$9))-650</f>
        <v>4304.6054309653919</v>
      </c>
      <c r="K7" s="1109" t="s">
        <v>1334</v>
      </c>
      <c r="L7" s="1123">
        <f>'Pricing-GP-Margin'!F39</f>
        <v>5179.5701561596306</v>
      </c>
      <c r="M7" s="1113">
        <f>((('Equipment Costs'!V39)+('System Variables'!$K$54)+'Labor Rate'!$M$9))-650</f>
        <v>4304.6054309653919</v>
      </c>
      <c r="N7" s="1109" t="s">
        <v>1334</v>
      </c>
      <c r="O7" s="1123">
        <f>'Pricing-GP-Margin'!G39</f>
        <v>5532.5114133648731</v>
      </c>
      <c r="P7" s="1113">
        <f>((('Equipment Costs'!AA39)+('System Variables'!$K$54)+'Labor Rate'!$M$9))-650</f>
        <v>4304.6054309653919</v>
      </c>
      <c r="Q7" s="1121" t="s">
        <v>1334</v>
      </c>
      <c r="R7" s="1123">
        <f>'Pricing-GP-Margin'!H39</f>
        <v>6549.7459330143556</v>
      </c>
      <c r="S7" s="1113">
        <f>((('Equipment Costs'!AF39)+('System Variables'!$K$54)+'Labor Rate'!$M$9))-650</f>
        <v>4304.6054309653919</v>
      </c>
      <c r="T7" s="1121" t="s">
        <v>1334</v>
      </c>
      <c r="U7" s="1123">
        <f>'Pricing-GP-Margin'!I39</f>
        <v>6788.9803827751211</v>
      </c>
      <c r="V7" s="1113">
        <f>((('Equipment Costs'!AK39)+('System Variables'!$K$54)+'Labor Rate'!$M$9))-650</f>
        <v>4304.6054309653919</v>
      </c>
      <c r="W7" s="1121"/>
      <c r="X7" s="1123"/>
      <c r="Y7" s="1113"/>
    </row>
    <row r="8" spans="2:25" ht="18">
      <c r="B8" s="1121" t="s">
        <v>1335</v>
      </c>
      <c r="C8" s="1123">
        <f>'Pricing-GP-Margin'!C48</f>
        <v>3966.3933518005547</v>
      </c>
      <c r="D8" s="1113">
        <f>((('Equipment Costs'!G47)+('System Variables'!$O$54)+'Labor Rate'!$M$9))-650</f>
        <v>4806.5370309653918</v>
      </c>
      <c r="E8" s="1109" t="s">
        <v>1335</v>
      </c>
      <c r="F8" s="1123">
        <f>'Pricing-GP-Margin'!D48</f>
        <v>4680.4815229563274</v>
      </c>
      <c r="G8" s="1113">
        <f>((('Equipment Costs'!L47)+('System Variables'!$O$54)+'Labor Rate'!$M$9))-650</f>
        <v>4806.5370309653918</v>
      </c>
      <c r="H8" s="1109" t="s">
        <v>1335</v>
      </c>
      <c r="I8" s="1123">
        <f>'Pricing-GP-Margin'!E48</f>
        <v>5296.7402376910022</v>
      </c>
      <c r="J8" s="1113">
        <f>((('Equipment Costs'!Q47)+('System Variables'!$O$54)+'Labor Rate'!$M$9))-650</f>
        <v>4806.5370309653918</v>
      </c>
      <c r="K8" s="1109" t="s">
        <v>1335</v>
      </c>
      <c r="L8" s="1123">
        <f>'Pricing-GP-Margin'!F48</f>
        <v>5760.1735106998267</v>
      </c>
      <c r="M8" s="1113">
        <f>((('Equipment Costs'!V47)+('System Variables'!$O$54)+'Labor Rate'!$M$9))-650</f>
        <v>4806.5370309653918</v>
      </c>
      <c r="N8" s="1109" t="s">
        <v>1335</v>
      </c>
      <c r="O8" s="1123">
        <f>'Pricing-GP-Margin'!G48</f>
        <v>6126.162034299231</v>
      </c>
      <c r="P8" s="1113">
        <f>((('Equipment Costs'!AA47)+('System Variables'!$O$54)+'Labor Rate'!$M$9))-650</f>
        <v>4806.5370309653918</v>
      </c>
      <c r="Q8" s="1121" t="s">
        <v>1335</v>
      </c>
      <c r="R8" s="1123">
        <f>'Pricing-GP-Margin'!H48</f>
        <v>6554.6291866028705</v>
      </c>
      <c r="S8" s="1113">
        <f>((('Equipment Costs'!AF47)+('System Variables'!$O$54)+'Labor Rate'!$M$9))-650</f>
        <v>4806.5370309653918</v>
      </c>
      <c r="T8" s="1121" t="s">
        <v>1335</v>
      </c>
      <c r="U8" s="1123">
        <f>'Pricing-GP-Margin'!I48</f>
        <v>6793.8636363636369</v>
      </c>
      <c r="V8" s="1113">
        <f>((('Equipment Costs'!AK47)+('System Variables'!$O$54)+'Labor Rate'!$M$9))-650</f>
        <v>4806.5370309653918</v>
      </c>
      <c r="W8" s="1121"/>
      <c r="X8" s="1123"/>
      <c r="Y8" s="1113"/>
    </row>
    <row r="9" spans="2:25" ht="18">
      <c r="B9" s="1121" t="s">
        <v>1336</v>
      </c>
      <c r="C9" s="1123">
        <f>'Pricing-GP-Margin'!C57</f>
        <v>1330.6481994459834</v>
      </c>
      <c r="D9" s="1113">
        <f>((('Equipment Costs'!G55)+('System Variables'!$Q$54)+'Labor Rate'!$M$9))-650</f>
        <v>2427.777030965392</v>
      </c>
      <c r="E9" s="1109" t="s">
        <v>1336</v>
      </c>
      <c r="F9" s="1123">
        <f>'Pricing-GP-Margin'!D57</f>
        <v>2016.6965285554313</v>
      </c>
      <c r="G9" s="1113">
        <f>((('Equipment Costs'!L55)+('System Variables'!$Q$54)+'Labor Rate'!$M$9))-650</f>
        <v>2427.777030965392</v>
      </c>
      <c r="H9" s="1109" t="s">
        <v>1336</v>
      </c>
      <c r="I9" s="1123">
        <f>'Pricing-GP-Margin'!E57</f>
        <v>2604.3123938879457</v>
      </c>
      <c r="J9" s="1113">
        <f>((('Equipment Costs'!Q55)+('System Variables'!$Q$54)+'Labor Rate'!$M$9))-650</f>
        <v>2427.777030965392</v>
      </c>
      <c r="K9" s="1109" t="s">
        <v>1336</v>
      </c>
      <c r="L9" s="1123">
        <f>'Pricing-GP-Margin'!F57</f>
        <v>3008.5714285714284</v>
      </c>
      <c r="M9" s="1113">
        <f>((('Equipment Costs'!V55)+('System Variables'!$Q$54)+'Labor Rate'!$M$9))-650</f>
        <v>2427.777030965392</v>
      </c>
      <c r="N9" s="1109" t="s">
        <v>1336</v>
      </c>
      <c r="O9" s="1123">
        <f>'Pricing-GP-Margin'!G17</f>
        <v>6098.3413364872858</v>
      </c>
      <c r="P9" s="1113">
        <f>((('Equipment Costs'!AA55)+('System Variables'!$Q$54)+'Labor Rate'!$M$9))-650</f>
        <v>2427.777030965392</v>
      </c>
      <c r="Q9" s="1121" t="s">
        <v>1336</v>
      </c>
      <c r="R9" s="1123">
        <f>'Pricing-GP-Margin'!H57</f>
        <v>3709.2224880382773</v>
      </c>
      <c r="S9" s="1113">
        <f>((('Equipment Costs'!AF55)+('System Variables'!$Q$54)+'Labor Rate'!$M$9))-650</f>
        <v>2427.777030965392</v>
      </c>
      <c r="T9" s="1121" t="s">
        <v>1336</v>
      </c>
      <c r="U9" s="1123">
        <f>'Pricing-GP-Margin'!I57</f>
        <v>3948.4569377990429</v>
      </c>
      <c r="V9" s="1113">
        <f>((('Equipment Costs'!AK55)+('System Variables'!$Q$54)+'Labor Rate'!$M$9))-650</f>
        <v>2427.777030965392</v>
      </c>
      <c r="W9" s="1121"/>
      <c r="X9" s="1123"/>
      <c r="Y9" s="1113"/>
    </row>
    <row r="10" spans="2:25" ht="18">
      <c r="B10" s="1121"/>
      <c r="C10" s="1123"/>
      <c r="D10" s="1110"/>
      <c r="E10" s="1110"/>
      <c r="F10" s="1112"/>
      <c r="G10" s="1111"/>
      <c r="H10" s="1111"/>
      <c r="I10" s="1112"/>
      <c r="J10" s="1111"/>
      <c r="K10" s="1111"/>
      <c r="L10" s="1112"/>
      <c r="M10" s="1111"/>
      <c r="N10" s="1111"/>
      <c r="O10" s="1112"/>
      <c r="P10" s="1111"/>
      <c r="Q10" s="1121"/>
      <c r="R10" s="1123"/>
      <c r="S10" s="1110"/>
      <c r="T10" s="1121"/>
      <c r="U10" s="1123"/>
      <c r="V10" s="1110"/>
      <c r="W10" s="1121"/>
      <c r="X10" s="1123"/>
      <c r="Y10" s="1110"/>
    </row>
    <row r="11" spans="2:25" ht="18">
      <c r="B11" s="1109">
        <v>48</v>
      </c>
      <c r="C11" s="1112"/>
      <c r="D11" s="1110"/>
      <c r="E11" s="1110"/>
      <c r="F11" s="1112"/>
      <c r="G11" s="1111"/>
      <c r="H11" s="1111"/>
      <c r="I11" s="1112"/>
      <c r="J11" s="1111"/>
      <c r="K11" s="1111"/>
      <c r="L11" s="1112"/>
      <c r="M11" s="1111"/>
      <c r="N11" s="1111"/>
      <c r="O11" s="1112"/>
      <c r="P11" s="1111"/>
      <c r="Q11" s="1109">
        <v>48</v>
      </c>
      <c r="R11" s="1112"/>
      <c r="S11" s="1110"/>
      <c r="T11" s="1109">
        <v>48</v>
      </c>
      <c r="U11" s="1112"/>
      <c r="V11" s="1110"/>
      <c r="W11" s="1109">
        <v>48</v>
      </c>
      <c r="X11" s="1112"/>
      <c r="Y11" s="1110"/>
    </row>
    <row r="12" spans="2:25" ht="18">
      <c r="B12" s="1109" t="s">
        <v>1331</v>
      </c>
      <c r="C12" s="1112">
        <f>'Pricing-GP-Margin'!C11</f>
        <v>3961.8699168975077</v>
      </c>
      <c r="D12" s="1113">
        <f>((('Equipment Costs'!G14)+('System Variables'!$E$54)+'Labor Rate'!$M$9))-650</f>
        <v>4802.4546309653924</v>
      </c>
      <c r="E12" s="1109" t="s">
        <v>1331</v>
      </c>
      <c r="F12" s="1112">
        <f>'Pricing-GP-Margin'!D11</f>
        <v>4675.9099664053765</v>
      </c>
      <c r="G12" s="1113">
        <f>((('Equipment Costs'!L14)+('System Variables'!$E$54)+'Labor Rate'!$M$9))-650</f>
        <v>4802.4546309653924</v>
      </c>
      <c r="H12" s="1109" t="s">
        <v>1331</v>
      </c>
      <c r="I12" s="1112">
        <f>'Pricing-GP-Margin'!E11</f>
        <v>5292.1195246179986</v>
      </c>
      <c r="J12" s="1113">
        <f>((('Equipment Costs'!Q14)+('System Variables'!$E$54)+'Labor Rate'!$M$9))-650</f>
        <v>4802.4546309653924</v>
      </c>
      <c r="K12" s="1109" t="s">
        <v>1331</v>
      </c>
      <c r="L12" s="1112">
        <f>'Pricing-GP-Margin'!F11</f>
        <v>5755.4512434933495</v>
      </c>
      <c r="M12" s="1113">
        <f>((('Equipment Costs'!V14)+('System Variables'!$E$54)+'Labor Rate'!$M$9))-650</f>
        <v>4802.4546309653924</v>
      </c>
      <c r="N12" s="1109" t="s">
        <v>1331</v>
      </c>
      <c r="O12" s="1112">
        <f>'Pricing-GP-Margin'!G11</f>
        <v>6121.3336487285642</v>
      </c>
      <c r="P12" s="1113">
        <f>((('Equipment Costs'!AA14)+('System Variables'!$E$54)+'Labor Rate'!$M$9))-650</f>
        <v>4802.4546309653924</v>
      </c>
      <c r="Q12" s="1109" t="s">
        <v>1331</v>
      </c>
      <c r="R12" s="1123">
        <f>'Pricing-GP-Margin'!H11</f>
        <v>6549.7459330143556</v>
      </c>
      <c r="S12" s="1113">
        <f>((('Equipment Costs'!AF14)+('System Variables'!$E$54)+'Labor Rate'!$M$9))-650</f>
        <v>4802.4546309653924</v>
      </c>
      <c r="T12" s="1109" t="s">
        <v>1331</v>
      </c>
      <c r="U12" s="1123">
        <f>'Pricing-GP-Margin'!I11</f>
        <v>6788.9803827751211</v>
      </c>
      <c r="V12" s="1113">
        <f>((('Equipment Costs'!AK14)+('System Variables'!$E$54)+'Labor Rate'!$M$9))-650</f>
        <v>4802.4546309653924</v>
      </c>
      <c r="W12" s="1109" t="s">
        <v>1331</v>
      </c>
      <c r="X12" s="1112">
        <f>'Pricing-GP-Margin'!C66</f>
        <v>6709.8836565096963</v>
      </c>
      <c r="Y12" s="1113">
        <f>((('Equipment Costs'!AQ18)+('System Variables'!$M$54)+'Labor Rate'!$M$9))-650</f>
        <v>6966.5370309653918</v>
      </c>
    </row>
    <row r="13" spans="2:25" ht="18">
      <c r="B13" s="1109" t="s">
        <v>1332</v>
      </c>
      <c r="C13" s="1112">
        <f>'Pricing-GP-Margin'!C20</f>
        <v>3940.3297506925214</v>
      </c>
      <c r="D13" s="1113">
        <f>((('Equipment Costs'!G22)+('System Variables'!$G$54)+'Labor Rate'!$M$9))-650</f>
        <v>4783.0146309653919</v>
      </c>
      <c r="E13" s="1109" t="s">
        <v>1332</v>
      </c>
      <c r="F13" s="1112">
        <f>'Pricing-GP-Margin'!D20</f>
        <v>4654.140649496082</v>
      </c>
      <c r="G13" s="1113">
        <f>((('Equipment Costs'!L22)+('System Variables'!$G$54)+'Labor Rate'!$M$9))-650</f>
        <v>4783.0146309653919</v>
      </c>
      <c r="H13" s="1109" t="s">
        <v>1332</v>
      </c>
      <c r="I13" s="1112">
        <f>'Pricing-GP-Margin'!E20</f>
        <v>5270.1161290322589</v>
      </c>
      <c r="J13" s="1113">
        <f>((('Equipment Costs'!Q22)+('System Variables'!$G$54)+'Labor Rate'!$M$9))-650</f>
        <v>4783.0146309653919</v>
      </c>
      <c r="K13" s="1109" t="s">
        <v>1332</v>
      </c>
      <c r="L13" s="1112">
        <f>'Pricing-GP-Margin'!F20</f>
        <v>5732.9642567958363</v>
      </c>
      <c r="M13" s="1113">
        <f>((('Equipment Costs'!V22)+('System Variables'!$G$54)+'Labor Rate'!$M$9))-650</f>
        <v>4783.0146309653919</v>
      </c>
      <c r="N13" s="1109" t="s">
        <v>1332</v>
      </c>
      <c r="O13" s="1112">
        <f>'Pricing-GP-Margin'!G20</f>
        <v>6098.3413364872858</v>
      </c>
      <c r="P13" s="1113">
        <f>((('Equipment Costs'!AA22)+('System Variables'!$G$54)+'Labor Rate'!$M$9))-650</f>
        <v>4783.0146309653919</v>
      </c>
      <c r="Q13" s="1109" t="s">
        <v>1332</v>
      </c>
      <c r="R13" s="1123">
        <f>'Pricing-GP-Margin'!H20</f>
        <v>6549.7459330143556</v>
      </c>
      <c r="S13" s="1113">
        <f>((('Equipment Costs'!AF22)+('System Variables'!$G$54)+'Labor Rate'!$M$9))-650</f>
        <v>4783.0146309653919</v>
      </c>
      <c r="T13" s="1109" t="s">
        <v>1332</v>
      </c>
      <c r="U13" s="1123">
        <f>'Pricing-GP-Margin'!I20</f>
        <v>6788.9803827751211</v>
      </c>
      <c r="V13" s="1113">
        <f>((('Equipment Costs'!AK22)+('System Variables'!$G$54)+'Labor Rate'!$M$9))-650</f>
        <v>4783.0146309653919</v>
      </c>
      <c r="W13" s="1109"/>
      <c r="X13" s="1112"/>
      <c r="Y13" s="1113"/>
    </row>
    <row r="14" spans="2:25" ht="18">
      <c r="B14" s="1109" t="s">
        <v>1333</v>
      </c>
      <c r="C14" s="1112">
        <f>'Pricing-GP-Margin'!C29</f>
        <v>3410.2364542936293</v>
      </c>
      <c r="D14" s="1113">
        <f>((('Equipment Costs'!G30)+('System Variables'!$I$54)+'Labor Rate'!$M$9))-650</f>
        <v>4304.6054309653919</v>
      </c>
      <c r="E14" s="1109" t="s">
        <v>1333</v>
      </c>
      <c r="F14" s="1112">
        <f>'Pricing-GP-Margin'!D29</f>
        <v>4118.4080627099675</v>
      </c>
      <c r="G14" s="1113">
        <f>((('Equipment Costs'!L30)+('System Variables'!$I$54)+'Labor Rate'!$M$9))-650</f>
        <v>4304.6054309653919</v>
      </c>
      <c r="H14" s="1109" t="s">
        <v>1333</v>
      </c>
      <c r="I14" s="1112">
        <f>'Pricing-GP-Margin'!E29</f>
        <v>4728.6229767968316</v>
      </c>
      <c r="J14" s="1113">
        <f>((('Equipment Costs'!Q30)+('System Variables'!$I$54)+'Labor Rate'!$M$9))-650</f>
        <v>4304.6054309653919</v>
      </c>
      <c r="K14" s="1109" t="s">
        <v>1333</v>
      </c>
      <c r="L14" s="1112">
        <f>'Pricing-GP-Margin'!F29</f>
        <v>5179.5701561596306</v>
      </c>
      <c r="M14" s="1113">
        <f>((('Equipment Costs'!V30)+('System Variables'!$I$54)+'Labor Rate'!$M$9))-650</f>
        <v>4304.6054309653919</v>
      </c>
      <c r="N14" s="1109" t="s">
        <v>1333</v>
      </c>
      <c r="O14" s="1112">
        <f>'Pricing-GP-Margin'!G29</f>
        <v>5532.5114133648731</v>
      </c>
      <c r="P14" s="1113">
        <f>((('Equipment Costs'!AA30)+('System Variables'!$I$54)+'Labor Rate'!$M$9))-650</f>
        <v>4304.6054309653919</v>
      </c>
      <c r="Q14" s="1109" t="s">
        <v>1333</v>
      </c>
      <c r="R14" s="1123">
        <f>'Pricing-GP-Margin'!H29</f>
        <v>6549.7459330143556</v>
      </c>
      <c r="S14" s="1113">
        <f>((('Equipment Costs'!AF30)+('System Variables'!$I$54)+'Labor Rate'!$M$9))-650</f>
        <v>4304.6054309653919</v>
      </c>
      <c r="T14" s="1109" t="s">
        <v>1333</v>
      </c>
      <c r="U14" s="1123">
        <f>'Pricing-GP-Margin'!I29</f>
        <v>6788.9803827751211</v>
      </c>
      <c r="V14" s="1113">
        <f>((('Equipment Costs'!AK30)+('System Variables'!$I$54)+'Labor Rate'!$M$9))-650</f>
        <v>4304.6054309653919</v>
      </c>
      <c r="W14" s="1109"/>
      <c r="X14" s="1112"/>
      <c r="Y14" s="1113"/>
    </row>
    <row r="15" spans="2:25" ht="18">
      <c r="B15" s="1109" t="s">
        <v>1334</v>
      </c>
      <c r="C15" s="1112">
        <f>'Pricing-GP-Margin'!C38</f>
        <v>3410.2364542936293</v>
      </c>
      <c r="D15" s="1113">
        <f>((('Equipment Costs'!G38)+('System Variables'!$K$54)+'Labor Rate'!$M$9))-650</f>
        <v>4304.6054309653919</v>
      </c>
      <c r="E15" s="1109" t="s">
        <v>1334</v>
      </c>
      <c r="F15" s="1112">
        <f>'Pricing-GP-Margin'!D38</f>
        <v>4118.4080627099675</v>
      </c>
      <c r="G15" s="1113">
        <f>((('Equipment Costs'!L38)+('System Variables'!$K$54)+'Labor Rate'!$M$9))-650</f>
        <v>4304.6054309653919</v>
      </c>
      <c r="H15" s="1109" t="s">
        <v>1334</v>
      </c>
      <c r="I15" s="1112">
        <f>'Pricing-GP-Margin'!E38</f>
        <v>4728.6229767968316</v>
      </c>
      <c r="J15" s="1113">
        <f>((('Equipment Costs'!Q38)+('System Variables'!$K$54)+'Labor Rate'!$M$9))-650</f>
        <v>4304.6054309653919</v>
      </c>
      <c r="K15" s="1109" t="s">
        <v>1334</v>
      </c>
      <c r="L15" s="1112">
        <f>'Pricing-GP-Margin'!F38</f>
        <v>5179.5701561596306</v>
      </c>
      <c r="M15" s="1113">
        <f>((('Equipment Costs'!V38)+('System Variables'!$K$54)+'Labor Rate'!$M$9))-650</f>
        <v>4304.6054309653919</v>
      </c>
      <c r="N15" s="1109" t="s">
        <v>1334</v>
      </c>
      <c r="O15" s="1112">
        <f>'Pricing-GP-Margin'!G38</f>
        <v>5532.5114133648731</v>
      </c>
      <c r="P15" s="1113">
        <f>((('Equipment Costs'!AA38)+('System Variables'!$K$54)+'Labor Rate'!$M$9))-650</f>
        <v>4304.6054309653919</v>
      </c>
      <c r="Q15" s="1109" t="s">
        <v>1334</v>
      </c>
      <c r="R15" s="1123">
        <f>'Pricing-GP-Margin'!H38</f>
        <v>6549.7459330143556</v>
      </c>
      <c r="S15" s="1113">
        <f>((('Equipment Costs'!AF38)+('System Variables'!$K$54)+'Labor Rate'!$M$9))-650</f>
        <v>4304.6054309653919</v>
      </c>
      <c r="T15" s="1109" t="s">
        <v>1334</v>
      </c>
      <c r="U15" s="1123">
        <f>'Pricing-GP-Margin'!I38</f>
        <v>6788.9803827751211</v>
      </c>
      <c r="V15" s="1113">
        <f>((('Equipment Costs'!AK38)+('System Variables'!$K$54)+'Labor Rate'!$M$9))-650</f>
        <v>4304.6054309653919</v>
      </c>
      <c r="W15" s="1109"/>
      <c r="X15" s="1112"/>
      <c r="Y15" s="1113"/>
    </row>
    <row r="16" spans="2:25" ht="18">
      <c r="B16" s="1109" t="s">
        <v>1335</v>
      </c>
      <c r="C16" s="1112">
        <f>'Pricing-GP-Margin'!C47</f>
        <v>3966.3933518005547</v>
      </c>
      <c r="D16" s="1113">
        <f>((('Equipment Costs'!G46)+('System Variables'!$O$54)+'Labor Rate'!$M$9))-650</f>
        <v>4806.5370309653918</v>
      </c>
      <c r="E16" s="1109" t="s">
        <v>1335</v>
      </c>
      <c r="F16" s="1112">
        <f>'Pricing-GP-Margin'!D47</f>
        <v>4680.4815229563274</v>
      </c>
      <c r="G16" s="1113">
        <f>((('Equipment Costs'!L46)+('System Variables'!$O$54)+'Labor Rate'!$M$9))-650</f>
        <v>4806.5370309653918</v>
      </c>
      <c r="H16" s="1109" t="s">
        <v>1335</v>
      </c>
      <c r="I16" s="1112">
        <f>'Pricing-GP-Margin'!E47</f>
        <v>5296.7402376910022</v>
      </c>
      <c r="J16" s="1113">
        <f>((('Equipment Costs'!Q46)+('System Variables'!$O$54)+'Labor Rate'!$M$9))-650</f>
        <v>4806.5370309653918</v>
      </c>
      <c r="K16" s="1109" t="s">
        <v>1335</v>
      </c>
      <c r="L16" s="1112">
        <f>'Pricing-GP-Margin'!F47</f>
        <v>5760.1735106998267</v>
      </c>
      <c r="M16" s="1113">
        <f>((('Equipment Costs'!V46)+('System Variables'!$O$54)+'Labor Rate'!$M$9))-650</f>
        <v>4806.5370309653918</v>
      </c>
      <c r="N16" s="1109" t="s">
        <v>1335</v>
      </c>
      <c r="O16" s="1112">
        <f>'Pricing-GP-Margin'!G47</f>
        <v>6126.162034299231</v>
      </c>
      <c r="P16" s="1113">
        <f>((('Equipment Costs'!AA46)+('System Variables'!$O$54)+'Labor Rate'!$M$9))-650</f>
        <v>4806.5370309653918</v>
      </c>
      <c r="Q16" s="1109" t="s">
        <v>1335</v>
      </c>
      <c r="R16" s="1123">
        <f>'Pricing-GP-Margin'!H47</f>
        <v>6554.6291866028705</v>
      </c>
      <c r="S16" s="1113">
        <f>((('Equipment Costs'!AF46)+('System Variables'!$O$54)+'Labor Rate'!$M$9))-650</f>
        <v>4806.5370309653918</v>
      </c>
      <c r="T16" s="1109" t="s">
        <v>1335</v>
      </c>
      <c r="U16" s="1123">
        <f>'Pricing-GP-Margin'!I47</f>
        <v>6793.8636363636369</v>
      </c>
      <c r="V16" s="1113">
        <f>((('Equipment Costs'!AK46)+('System Variables'!$O$54)+'Labor Rate'!$M$9))-650</f>
        <v>4806.5370309653918</v>
      </c>
      <c r="W16" s="1109"/>
      <c r="X16" s="1112"/>
      <c r="Y16" s="1113"/>
    </row>
    <row r="17" spans="2:25" ht="18">
      <c r="B17" s="1109" t="s">
        <v>1336</v>
      </c>
      <c r="C17" s="1112">
        <f>'Pricing-GP-Margin'!C56</f>
        <v>1330.6481994459834</v>
      </c>
      <c r="D17" s="1113">
        <f>((('Equipment Costs'!G54)+('System Variables'!$Q$54)+'Labor Rate'!$M$9))-650</f>
        <v>2427.777030965392</v>
      </c>
      <c r="E17" s="1109" t="s">
        <v>1336</v>
      </c>
      <c r="F17" s="1112">
        <f>'Pricing-GP-Margin'!D56</f>
        <v>2016.6965285554313</v>
      </c>
      <c r="G17" s="1113">
        <f>((('Equipment Costs'!L54)+('System Variables'!$Q$54)+'Labor Rate'!$M$9))-650</f>
        <v>2427.777030965392</v>
      </c>
      <c r="H17" s="1109" t="s">
        <v>1336</v>
      </c>
      <c r="I17" s="1112">
        <f>'Pricing-GP-Margin'!E56</f>
        <v>2604.3123938879457</v>
      </c>
      <c r="J17" s="1113">
        <f>((('Equipment Costs'!Q54)+('System Variables'!$Q$54)+'Labor Rate'!$M$9))-650</f>
        <v>2427.777030965392</v>
      </c>
      <c r="K17" s="1109" t="s">
        <v>1336</v>
      </c>
      <c r="L17" s="1112">
        <f>'Pricing-GP-Margin'!F56</f>
        <v>3008.5714285714284</v>
      </c>
      <c r="M17" s="1113">
        <f>((('Equipment Costs'!V54)+('System Variables'!$Q$54)+'Labor Rate'!$M$9))-650</f>
        <v>2427.777030965392</v>
      </c>
      <c r="N17" s="1109" t="s">
        <v>1336</v>
      </c>
      <c r="O17" s="1112">
        <f>'Pricing-GP-Margin'!G56</f>
        <v>3312.7261975162628</v>
      </c>
      <c r="P17" s="1113">
        <f>((('Equipment Costs'!AA54)+('System Variables'!$Q$54)+'Labor Rate'!$M$9))-650</f>
        <v>2427.777030965392</v>
      </c>
      <c r="Q17" s="1109" t="s">
        <v>1336</v>
      </c>
      <c r="R17" s="1123">
        <f>'Pricing-GP-Margin'!H56</f>
        <v>3709.2224880382773</v>
      </c>
      <c r="S17" s="1113">
        <f>((('Equipment Costs'!AF54)+('System Variables'!$Q$54)+'Labor Rate'!$M$9))-650</f>
        <v>2427.777030965392</v>
      </c>
      <c r="T17" s="1109" t="s">
        <v>1336</v>
      </c>
      <c r="U17" s="1123">
        <f>'Pricing-GP-Margin'!I56</f>
        <v>3948.4569377990429</v>
      </c>
      <c r="V17" s="1113">
        <f>((('Equipment Costs'!AK54)+('System Variables'!$Q$54)+'Labor Rate'!$M$9))-650</f>
        <v>2427.777030965392</v>
      </c>
      <c r="W17" s="1109"/>
      <c r="X17" s="1112"/>
      <c r="Y17" s="1113"/>
    </row>
    <row r="18" spans="2:25" ht="18">
      <c r="B18" s="1109"/>
      <c r="C18" s="1112"/>
      <c r="D18" s="1110"/>
      <c r="E18" s="1110"/>
      <c r="F18" s="1112"/>
      <c r="G18" s="1111"/>
      <c r="H18" s="1111"/>
      <c r="I18" s="1112"/>
      <c r="J18" s="1111"/>
      <c r="K18" s="1111"/>
      <c r="L18" s="1112"/>
      <c r="M18" s="1111"/>
      <c r="N18" s="1111"/>
      <c r="O18" s="1112"/>
      <c r="P18" s="1111"/>
      <c r="Q18" s="1109"/>
      <c r="R18" s="1112"/>
      <c r="S18" s="1110"/>
      <c r="T18" s="1109"/>
      <c r="U18" s="1112"/>
      <c r="V18" s="1110"/>
      <c r="W18" s="1109"/>
      <c r="X18" s="1112"/>
      <c r="Y18" s="1110"/>
    </row>
    <row r="19" spans="2:25" ht="18">
      <c r="B19" s="1109">
        <v>42</v>
      </c>
      <c r="C19" s="1112"/>
      <c r="D19" s="1110"/>
      <c r="E19" s="1110"/>
      <c r="F19" s="1112"/>
      <c r="G19" s="1111"/>
      <c r="H19" s="1111"/>
      <c r="I19" s="1112"/>
      <c r="J19" s="1111"/>
      <c r="K19" s="1111"/>
      <c r="L19" s="1112"/>
      <c r="M19" s="1111"/>
      <c r="N19" s="1111"/>
      <c r="O19" s="1112"/>
      <c r="P19" s="1111"/>
      <c r="Q19" s="1109">
        <v>42</v>
      </c>
      <c r="R19" s="1112"/>
      <c r="S19" s="1110"/>
      <c r="T19" s="1109">
        <v>42</v>
      </c>
      <c r="U19" s="1112"/>
      <c r="V19" s="1110"/>
      <c r="W19" s="1109">
        <v>42</v>
      </c>
      <c r="X19" s="1112"/>
      <c r="Y19" s="1110"/>
    </row>
    <row r="20" spans="2:25" ht="18">
      <c r="B20" s="1109" t="s">
        <v>1331</v>
      </c>
      <c r="C20" s="1112">
        <f>'Pricing-GP-Margin'!C10</f>
        <v>3961.8699168975077</v>
      </c>
      <c r="D20" s="1113">
        <f>((('Equipment Costs'!G13)+('System Variables'!$E$54)+'Labor Rate'!$M$9))-650</f>
        <v>4802.4546309653924</v>
      </c>
      <c r="E20" s="1109" t="s">
        <v>1331</v>
      </c>
      <c r="F20" s="1112">
        <f>'Pricing-GP-Margin'!D10</f>
        <v>4675.9099664053765</v>
      </c>
      <c r="G20" s="1113">
        <f>((('Equipment Costs'!L13)+('System Variables'!$E$54)+'Labor Rate'!$M$9))-650</f>
        <v>4802.4546309653924</v>
      </c>
      <c r="H20" s="1109" t="s">
        <v>1331</v>
      </c>
      <c r="I20" s="1112">
        <f>'Pricing-GP-Margin'!E10</f>
        <v>5292.1195246179986</v>
      </c>
      <c r="J20" s="1113">
        <f>((('Equipment Costs'!Q13)+('System Variables'!$E$54)+'Labor Rate'!$M$9))-650</f>
        <v>4802.4546309653924</v>
      </c>
      <c r="K20" s="1109" t="s">
        <v>1331</v>
      </c>
      <c r="L20" s="1112">
        <f>'Pricing-GP-Margin'!F10</f>
        <v>5755.4512434933495</v>
      </c>
      <c r="M20" s="1113">
        <f>((('Equipment Costs'!V13)+('System Variables'!$E$54)+'Labor Rate'!$M$9))-650</f>
        <v>4802.4546309653924</v>
      </c>
      <c r="N20" s="1109" t="s">
        <v>1331</v>
      </c>
      <c r="O20" s="1112">
        <f>'Pricing-GP-Margin'!G10</f>
        <v>6121.3336487285642</v>
      </c>
      <c r="P20" s="1113">
        <f>((('Equipment Costs'!AA13)+('System Variables'!$E$54)+'Labor Rate'!$M$9))-650</f>
        <v>4802.4546309653924</v>
      </c>
      <c r="Q20" s="1109" t="s">
        <v>1331</v>
      </c>
      <c r="R20" s="1123">
        <f>'Pricing-GP-Margin'!H10</f>
        <v>6549.7459330143556</v>
      </c>
      <c r="S20" s="1113">
        <f>((('Equipment Costs'!AF13)+('System Variables'!$E$54)+'Labor Rate'!$M$9))-650</f>
        <v>4802.4546309653924</v>
      </c>
      <c r="T20" s="1109" t="s">
        <v>1331</v>
      </c>
      <c r="U20" s="1123">
        <f>'Pricing-GP-Margin'!I10</f>
        <v>6788.9803827751211</v>
      </c>
      <c r="V20" s="1113">
        <f>((('Equipment Costs'!AK13)+('System Variables'!$E$54)+'Labor Rate'!$M$9))-650</f>
        <v>4802.4546309653924</v>
      </c>
      <c r="W20" s="1109" t="s">
        <v>1331</v>
      </c>
      <c r="X20" s="1112">
        <f>'Pricing-GP-Margin'!C65</f>
        <v>6829.5512465373977</v>
      </c>
      <c r="Y20" s="1113">
        <f>((('Equipment Costs'!AQ26)+('System Variables'!$M$54)+'Labor Rate'!$M$9))-650</f>
        <v>7290.5370309653918</v>
      </c>
    </row>
    <row r="21" spans="2:25" ht="18">
      <c r="B21" s="1109" t="s">
        <v>1332</v>
      </c>
      <c r="C21" s="1112">
        <f>'Pricing-GP-Margin'!C19</f>
        <v>3940.3297506925214</v>
      </c>
      <c r="D21" s="1113">
        <f>((('Equipment Costs'!G21)+('System Variables'!$G$54)+'Labor Rate'!$M$9))-650</f>
        <v>4783.0146309653919</v>
      </c>
      <c r="E21" s="1109" t="s">
        <v>1332</v>
      </c>
      <c r="F21" s="1112">
        <f>'Pricing-GP-Margin'!D19</f>
        <v>4654.140649496082</v>
      </c>
      <c r="G21" s="1113">
        <f>((('Equipment Costs'!L21)+('System Variables'!$G$54)+'Labor Rate'!$M$9))-650</f>
        <v>4783.0146309653919</v>
      </c>
      <c r="H21" s="1109" t="s">
        <v>1332</v>
      </c>
      <c r="I21" s="1112">
        <f>'Pricing-GP-Margin'!E19</f>
        <v>5270.1161290322589</v>
      </c>
      <c r="J21" s="1113">
        <f>((('Equipment Costs'!Q21)+('System Variables'!$G$54)+'Labor Rate'!$M$9))-650</f>
        <v>4783.0146309653919</v>
      </c>
      <c r="K21" s="1109" t="s">
        <v>1332</v>
      </c>
      <c r="L21" s="1112">
        <f>'Pricing-GP-Margin'!F19</f>
        <v>5732.9642567958363</v>
      </c>
      <c r="M21" s="1113">
        <f>((('Equipment Costs'!V21)+('System Variables'!$G$54)+'Labor Rate'!$M$9))-650</f>
        <v>4783.0146309653919</v>
      </c>
      <c r="N21" s="1109" t="s">
        <v>1332</v>
      </c>
      <c r="O21" s="1112">
        <f>'Pricing-GP-Margin'!G19</f>
        <v>6098.3413364872858</v>
      </c>
      <c r="P21" s="1113">
        <f>((('Equipment Costs'!AA21)+('System Variables'!$G$54)+'Labor Rate'!$M$9))-650</f>
        <v>4783.0146309653919</v>
      </c>
      <c r="Q21" s="1109" t="s">
        <v>1332</v>
      </c>
      <c r="R21" s="1123">
        <f>'Pricing-GP-Margin'!H19</f>
        <v>6549.7459330143556</v>
      </c>
      <c r="S21" s="1113">
        <f>((('Equipment Costs'!AF21)+('System Variables'!$G$54)+'Labor Rate'!$M$9))-650</f>
        <v>4783.0146309653919</v>
      </c>
      <c r="T21" s="1109" t="s">
        <v>1332</v>
      </c>
      <c r="U21" s="1123">
        <f>'Pricing-GP-Margin'!I19</f>
        <v>6788.9803827751211</v>
      </c>
      <c r="V21" s="1113">
        <f>((('Equipment Costs'!AK21)+('System Variables'!$G$54)+'Labor Rate'!$M$9))-650</f>
        <v>4783.0146309653919</v>
      </c>
      <c r="W21" s="1109"/>
      <c r="X21" s="1112"/>
      <c r="Y21" s="1113"/>
    </row>
    <row r="22" spans="2:25" ht="18">
      <c r="B22" s="1109" t="s">
        <v>1333</v>
      </c>
      <c r="C22" s="1112">
        <f>'Pricing-GP-Margin'!C28</f>
        <v>3410.2364542936293</v>
      </c>
      <c r="D22" s="1113">
        <f>((('Equipment Costs'!G29)+('System Variables'!$I$54)+'Labor Rate'!$M$9))-650</f>
        <v>4304.6054309653919</v>
      </c>
      <c r="E22" s="1109" t="s">
        <v>1333</v>
      </c>
      <c r="F22" s="1112">
        <f>'Pricing-GP-Margin'!D28</f>
        <v>4118.4080627099675</v>
      </c>
      <c r="G22" s="1113">
        <f>((('Equipment Costs'!L29)+('System Variables'!$I$54)+'Labor Rate'!$M$9))-650</f>
        <v>4304.6054309653919</v>
      </c>
      <c r="H22" s="1109" t="s">
        <v>1333</v>
      </c>
      <c r="I22" s="1112">
        <f>'Pricing-GP-Margin'!E28</f>
        <v>4728.6229767968316</v>
      </c>
      <c r="J22" s="1113">
        <f>((('Equipment Costs'!Q29)+('System Variables'!$I$54)+'Labor Rate'!$M$9))-650</f>
        <v>4304.6054309653919</v>
      </c>
      <c r="K22" s="1109" t="s">
        <v>1333</v>
      </c>
      <c r="L22" s="1112">
        <f>'Pricing-GP-Margin'!F28</f>
        <v>5179.5701561596306</v>
      </c>
      <c r="M22" s="1113">
        <f>((('Equipment Costs'!V29)+('System Variables'!$I$54)+'Labor Rate'!$M$9))-650</f>
        <v>4304.6054309653919</v>
      </c>
      <c r="N22" s="1109" t="s">
        <v>1333</v>
      </c>
      <c r="O22" s="1112">
        <f>'Pricing-GP-Margin'!G28</f>
        <v>5532.5114133648731</v>
      </c>
      <c r="P22" s="1113">
        <f>((('Equipment Costs'!AA29)+('System Variables'!$I$54)+'Labor Rate'!$M$9))-650</f>
        <v>4304.6054309653919</v>
      </c>
      <c r="Q22" s="1109" t="s">
        <v>1333</v>
      </c>
      <c r="R22" s="1123">
        <f>'Pricing-GP-Margin'!H28</f>
        <v>6549.7459330143556</v>
      </c>
      <c r="S22" s="1113">
        <f>((('Equipment Costs'!AF29)+('System Variables'!$I$54)+'Labor Rate'!$M$9))-650</f>
        <v>4304.6054309653919</v>
      </c>
      <c r="T22" s="1109" t="s">
        <v>1333</v>
      </c>
      <c r="U22" s="1123">
        <f>'Pricing-GP-Margin'!I28</f>
        <v>6788.9803827751211</v>
      </c>
      <c r="V22" s="1113">
        <f>((('Equipment Costs'!AK29)+('System Variables'!$I$54)+'Labor Rate'!$M$9))-650</f>
        <v>4304.6054309653919</v>
      </c>
      <c r="W22" s="1109"/>
      <c r="X22" s="1112"/>
      <c r="Y22" s="1113"/>
    </row>
    <row r="23" spans="2:25" ht="18">
      <c r="B23" s="1109" t="s">
        <v>1334</v>
      </c>
      <c r="C23" s="1112">
        <f>'Pricing-GP-Margin'!C37</f>
        <v>3410.2364542936293</v>
      </c>
      <c r="D23" s="1113">
        <f>((('Equipment Costs'!G37)+('System Variables'!$K$54)+'Labor Rate'!$M$9))-650</f>
        <v>4304.6054309653919</v>
      </c>
      <c r="E23" s="1109" t="s">
        <v>1334</v>
      </c>
      <c r="F23" s="1112">
        <f>'Pricing-GP-Margin'!D37</f>
        <v>4118.4080627099675</v>
      </c>
      <c r="G23" s="1113">
        <f>((('Equipment Costs'!L37)+('System Variables'!$K$54)+'Labor Rate'!$M$9))-650</f>
        <v>4304.6054309653919</v>
      </c>
      <c r="H23" s="1109" t="s">
        <v>1334</v>
      </c>
      <c r="I23" s="1112">
        <f>'Pricing-GP-Margin'!E37</f>
        <v>4728.6229767968316</v>
      </c>
      <c r="J23" s="1113">
        <f>((('Equipment Costs'!Q37)+('System Variables'!$K$54)+'Labor Rate'!$M$9))-650</f>
        <v>4304.6054309653919</v>
      </c>
      <c r="K23" s="1109" t="s">
        <v>1334</v>
      </c>
      <c r="L23" s="1112">
        <f>'Pricing-GP-Margin'!F37</f>
        <v>5179.5701561596306</v>
      </c>
      <c r="M23" s="1113">
        <f>((('Equipment Costs'!V37)+('System Variables'!$K$54)+'Labor Rate'!$M$9))-650</f>
        <v>4304.6054309653919</v>
      </c>
      <c r="N23" s="1109" t="s">
        <v>1334</v>
      </c>
      <c r="O23" s="1112">
        <f>'Pricing-GP-Margin'!G37</f>
        <v>5532.5114133648731</v>
      </c>
      <c r="P23" s="1113">
        <f>((('Equipment Costs'!AA37)+('System Variables'!$K$54)+'Labor Rate'!$M$9))-650</f>
        <v>4304.6054309653919</v>
      </c>
      <c r="Q23" s="1109" t="s">
        <v>1334</v>
      </c>
      <c r="R23" s="1123">
        <f>'Pricing-GP-Margin'!H37</f>
        <v>6549.7459330143556</v>
      </c>
      <c r="S23" s="1113">
        <f>((('Equipment Costs'!AF37)+('System Variables'!$K$54)+'Labor Rate'!$M$9))-650</f>
        <v>4304.6054309653919</v>
      </c>
      <c r="T23" s="1109" t="s">
        <v>1334</v>
      </c>
      <c r="U23" s="1123">
        <f>'Pricing-GP-Margin'!I37</f>
        <v>6788.9803827751211</v>
      </c>
      <c r="V23" s="1113">
        <f>((('Equipment Costs'!AK37)+('System Variables'!$K$54)+'Labor Rate'!$M$9))-650</f>
        <v>4304.6054309653919</v>
      </c>
      <c r="W23" s="1109"/>
      <c r="X23" s="1112"/>
      <c r="Y23" s="1113"/>
    </row>
    <row r="24" spans="2:25" ht="18">
      <c r="B24" s="1109" t="s">
        <v>1335</v>
      </c>
      <c r="C24" s="1112">
        <f>'Pricing-GP-Margin'!C46</f>
        <v>3966.3933518005547</v>
      </c>
      <c r="D24" s="1113">
        <f>((('Equipment Costs'!G45)+('System Variables'!$O$54)+'Labor Rate'!$M$9))-650</f>
        <v>4806.5370309653918</v>
      </c>
      <c r="E24" s="1109" t="s">
        <v>1335</v>
      </c>
      <c r="F24" s="1112">
        <f>'Pricing-GP-Margin'!D46</f>
        <v>4680.4815229563274</v>
      </c>
      <c r="G24" s="1113">
        <f>((('Equipment Costs'!L45)+('System Variables'!$O$54)+'Labor Rate'!$M$9))-650</f>
        <v>4806.5370309653918</v>
      </c>
      <c r="H24" s="1109" t="s">
        <v>1335</v>
      </c>
      <c r="I24" s="1112">
        <f>'Pricing-GP-Margin'!E46</f>
        <v>5296.7402376910022</v>
      </c>
      <c r="J24" s="1113">
        <f>((('Equipment Costs'!Q45)+('System Variables'!$O$54)+'Labor Rate'!$M$9))-650</f>
        <v>4806.5370309653918</v>
      </c>
      <c r="K24" s="1109" t="s">
        <v>1335</v>
      </c>
      <c r="L24" s="1112">
        <f>'Pricing-GP-Margin'!F46</f>
        <v>5760.1735106998267</v>
      </c>
      <c r="M24" s="1113">
        <f>((('Equipment Costs'!V45)+('System Variables'!$O$54)+'Labor Rate'!$M$9))-650</f>
        <v>4806.5370309653918</v>
      </c>
      <c r="N24" s="1109" t="s">
        <v>1335</v>
      </c>
      <c r="O24" s="1112">
        <f>'Pricing-GP-Margin'!G46</f>
        <v>6126.162034299231</v>
      </c>
      <c r="P24" s="1113">
        <f>((('Equipment Costs'!AA45)+('System Variables'!$O$54)+'Labor Rate'!$M$9))-650</f>
        <v>4806.5370309653918</v>
      </c>
      <c r="Q24" s="1109" t="s">
        <v>1335</v>
      </c>
      <c r="R24" s="1123">
        <f>'Pricing-GP-Margin'!H46</f>
        <v>6554.6291866028705</v>
      </c>
      <c r="S24" s="1113">
        <f>((('Equipment Costs'!AF45)+('System Variables'!$O$54)+'Labor Rate'!$M$9))-650</f>
        <v>4806.5370309653918</v>
      </c>
      <c r="T24" s="1109" t="s">
        <v>1335</v>
      </c>
      <c r="U24" s="1123">
        <f>'Pricing-GP-Margin'!I46</f>
        <v>6793.8636363636369</v>
      </c>
      <c r="V24" s="1113">
        <f>((('Equipment Costs'!AK45)+('System Variables'!$O$54)+'Labor Rate'!$M$9))-650</f>
        <v>4806.5370309653918</v>
      </c>
      <c r="W24" s="1109"/>
      <c r="X24" s="1112"/>
      <c r="Y24" s="1113"/>
    </row>
    <row r="25" spans="2:25" ht="18">
      <c r="B25" s="1109" t="s">
        <v>1336</v>
      </c>
      <c r="C25" s="1112">
        <f>'Pricing-GP-Margin'!C55</f>
        <v>1330.6481994459834</v>
      </c>
      <c r="D25" s="1113">
        <f>((('Equipment Costs'!G53)+('System Variables'!$Q$54)+'Labor Rate'!$M$9))-650</f>
        <v>2427.777030965392</v>
      </c>
      <c r="E25" s="1109" t="s">
        <v>1336</v>
      </c>
      <c r="F25" s="1112">
        <f>'Pricing-GP-Margin'!D55</f>
        <v>2016.6965285554313</v>
      </c>
      <c r="G25" s="1113">
        <f>((('Equipment Costs'!L53)+('System Variables'!$Q$54)+'Labor Rate'!$M$9))-650</f>
        <v>2427.777030965392</v>
      </c>
      <c r="H25" s="1109" t="s">
        <v>1336</v>
      </c>
      <c r="I25" s="1112">
        <f>'Pricing-GP-Margin'!E55</f>
        <v>2604.3123938879457</v>
      </c>
      <c r="J25" s="1113">
        <f>((('Equipment Costs'!Q53)+('System Variables'!$Q$54)+'Labor Rate'!$M$9))-650</f>
        <v>2427.777030965392</v>
      </c>
      <c r="K25" s="1109" t="s">
        <v>1336</v>
      </c>
      <c r="L25" s="1112">
        <f>'Pricing-GP-Margin'!F55</f>
        <v>3008.5714285714284</v>
      </c>
      <c r="M25" s="1113">
        <f>((('Equipment Costs'!V53)+('System Variables'!$Q$54)+'Labor Rate'!$M$9))-650</f>
        <v>2427.777030965392</v>
      </c>
      <c r="N25" s="1109" t="s">
        <v>1336</v>
      </c>
      <c r="O25" s="1112">
        <f>'Pricing-GP-Margin'!G55</f>
        <v>3312.7261975162628</v>
      </c>
      <c r="P25" s="1113">
        <f>((('Equipment Costs'!AA53)+('System Variables'!$Q$54)+'Labor Rate'!$M$9))-650</f>
        <v>2427.777030965392</v>
      </c>
      <c r="Q25" s="1109" t="s">
        <v>1336</v>
      </c>
      <c r="R25" s="1123">
        <f>'Pricing-GP-Margin'!H55</f>
        <v>3709.2224880382773</v>
      </c>
      <c r="S25" s="1113">
        <f>((('Equipment Costs'!AF53)+('System Variables'!$Q$54)+'Labor Rate'!$M$9))-650</f>
        <v>2427.777030965392</v>
      </c>
      <c r="T25" s="1109" t="s">
        <v>1336</v>
      </c>
      <c r="U25" s="1123">
        <f>'Pricing-GP-Margin'!I55</f>
        <v>3948.4569377990429</v>
      </c>
      <c r="V25" s="1113">
        <f>((('Equipment Costs'!AK53)+('System Variables'!$Q$54)+'Labor Rate'!$M$9))-650</f>
        <v>2427.777030965392</v>
      </c>
      <c r="W25" s="1109"/>
      <c r="X25" s="1112"/>
      <c r="Y25" s="1113"/>
    </row>
    <row r="26" spans="2:25" ht="18">
      <c r="B26" s="1109"/>
      <c r="C26" s="1112"/>
      <c r="D26" s="1110"/>
      <c r="E26" s="1110"/>
      <c r="F26" s="1112"/>
      <c r="G26" s="1111"/>
      <c r="H26" s="1111"/>
      <c r="I26" s="1112"/>
      <c r="J26" s="1111"/>
      <c r="K26" s="1111"/>
      <c r="L26" s="1112"/>
      <c r="M26" s="1111"/>
      <c r="N26" s="1111"/>
      <c r="O26" s="1112"/>
      <c r="P26" s="1111"/>
      <c r="Q26" s="1109"/>
      <c r="R26" s="1112"/>
      <c r="S26" s="1110"/>
      <c r="T26" s="1109"/>
      <c r="U26" s="1112"/>
      <c r="V26" s="1110"/>
      <c r="W26" s="1109"/>
      <c r="X26" s="1112"/>
      <c r="Y26" s="1110"/>
    </row>
    <row r="27" spans="2:25" ht="18">
      <c r="B27" s="1109">
        <v>36</v>
      </c>
      <c r="C27" s="1114"/>
      <c r="D27" s="1109"/>
      <c r="E27" s="1109">
        <v>36</v>
      </c>
      <c r="F27" s="1114"/>
      <c r="G27" s="1109"/>
      <c r="H27" s="1109">
        <v>36</v>
      </c>
      <c r="I27" s="1114"/>
      <c r="J27" s="1109"/>
      <c r="K27" s="1109">
        <v>36</v>
      </c>
      <c r="L27" s="1114"/>
      <c r="M27" s="1109"/>
      <c r="N27" s="1109">
        <v>36</v>
      </c>
      <c r="O27" s="1114"/>
      <c r="P27" s="1109"/>
      <c r="Q27" s="1109">
        <v>36</v>
      </c>
      <c r="R27" s="1114"/>
      <c r="S27" s="1109"/>
      <c r="T27" s="1109">
        <v>36</v>
      </c>
      <c r="U27" s="1114"/>
      <c r="V27" s="1109"/>
      <c r="W27" s="1109">
        <v>36</v>
      </c>
      <c r="X27" s="1114"/>
      <c r="Y27" s="1109"/>
    </row>
    <row r="28" spans="2:25" ht="18">
      <c r="B28" s="1109" t="s">
        <v>1331</v>
      </c>
      <c r="C28" s="1112">
        <f>'Pricing-GP-Margin'!C9</f>
        <v>3961.8699168975077</v>
      </c>
      <c r="D28" s="1113">
        <f>((('Equipment Costs'!G12)+('System Variables'!$E$54)+'Labor Rate'!$M$9))-650</f>
        <v>4802.4546309653924</v>
      </c>
      <c r="E28" s="1109" t="s">
        <v>1331</v>
      </c>
      <c r="F28" s="1112">
        <f>'Pricing-GP-Margin'!D9</f>
        <v>4675.9099664053765</v>
      </c>
      <c r="G28" s="1113">
        <f>((('Equipment Costs'!L12)+('System Variables'!$E$54)+'Labor Rate'!$M$9))-650</f>
        <v>4802.4546309653924</v>
      </c>
      <c r="H28" s="1109" t="s">
        <v>1331</v>
      </c>
      <c r="I28" s="1112">
        <f>'Pricing-GP-Margin'!E9</f>
        <v>5292.1195246179986</v>
      </c>
      <c r="J28" s="1113">
        <f>((('Equipment Costs'!Q12)+('System Variables'!$E$54)+'Labor Rate'!$M$9))-650</f>
        <v>4802.4546309653924</v>
      </c>
      <c r="K28" s="1109" t="s">
        <v>1331</v>
      </c>
      <c r="L28" s="1112">
        <f>'Pricing-GP-Margin'!F9</f>
        <v>5755.4512434933495</v>
      </c>
      <c r="M28" s="1113">
        <f>((('Equipment Costs'!V12)+('System Variables'!$E$54)+'Labor Rate'!$M$9))-650</f>
        <v>4802.4546309653924</v>
      </c>
      <c r="N28" s="1109" t="s">
        <v>1331</v>
      </c>
      <c r="O28" s="1112">
        <f>'Pricing-GP-Margin'!G9</f>
        <v>6121.3336487285642</v>
      </c>
      <c r="P28" s="1113">
        <f>((('Equipment Costs'!AA12)+('System Variables'!$E$54)+'Labor Rate'!$M$9))-650</f>
        <v>4802.4546309653924</v>
      </c>
      <c r="Q28" s="1109" t="s">
        <v>1331</v>
      </c>
      <c r="R28" s="1123">
        <f>'Pricing-GP-Margin'!H9</f>
        <v>6549.7459330143556</v>
      </c>
      <c r="S28" s="1113">
        <f>((('Equipment Costs'!AF12)+('System Variables'!$E$54)+'Labor Rate'!$M$9))-650</f>
        <v>4802.4546309653924</v>
      </c>
      <c r="T28" s="1109" t="s">
        <v>1331</v>
      </c>
      <c r="U28" s="1123">
        <f>'Pricing-GP-Margin'!I9</f>
        <v>6788.9803827751211</v>
      </c>
      <c r="V28" s="1113">
        <f>((('Equipment Costs'!AK12)+('System Variables'!$E$54)+'Labor Rate'!$M$9))-650</f>
        <v>4802.4546309653924</v>
      </c>
      <c r="W28" s="1109" t="s">
        <v>1331</v>
      </c>
      <c r="X28" s="1112">
        <f>'Pricing-GP-Margin'!C64</f>
        <v>6829.5512465373977</v>
      </c>
      <c r="Y28" s="1113">
        <f>((('Equipment Costs'!AQ34)+('System Variables'!$M$54)+'Labor Rate'!$M$9))-650</f>
        <v>7290.5370309653918</v>
      </c>
    </row>
    <row r="29" spans="2:25" ht="18">
      <c r="B29" s="1109" t="s">
        <v>1332</v>
      </c>
      <c r="C29" s="1112">
        <f>'Pricing-GP-Margin'!C18</f>
        <v>3940.3297506925214</v>
      </c>
      <c r="D29" s="1113">
        <f>((('Equipment Costs'!G20)+('System Variables'!$G$54)+'Labor Rate'!$M$9))-650</f>
        <v>4783.0146309653919</v>
      </c>
      <c r="E29" s="1109" t="s">
        <v>1332</v>
      </c>
      <c r="F29" s="1112">
        <f>'Pricing-GP-Margin'!D18</f>
        <v>4654.140649496082</v>
      </c>
      <c r="G29" s="1113">
        <f>((('Equipment Costs'!L20)+('System Variables'!$G$54)+'Labor Rate'!$M$9))-650</f>
        <v>4783.0146309653919</v>
      </c>
      <c r="H29" s="1109" t="s">
        <v>1332</v>
      </c>
      <c r="I29" s="1112">
        <f>'Pricing-GP-Margin'!E18</f>
        <v>5270.1161290322589</v>
      </c>
      <c r="J29" s="1113">
        <f>((('Equipment Costs'!Q20)+('System Variables'!$G$54)+'Labor Rate'!$M$9))-650</f>
        <v>4783.0146309653919</v>
      </c>
      <c r="K29" s="1109" t="s">
        <v>1332</v>
      </c>
      <c r="L29" s="1112">
        <f>'Pricing-GP-Margin'!F18</f>
        <v>5732.9642567958363</v>
      </c>
      <c r="M29" s="1113">
        <f>((('Equipment Costs'!V20)+('System Variables'!$G$54)+'Labor Rate'!$M$9))-650</f>
        <v>4783.0146309653919</v>
      </c>
      <c r="N29" s="1109" t="s">
        <v>1332</v>
      </c>
      <c r="O29" s="1112">
        <f>'Pricing-GP-Margin'!G18</f>
        <v>6098.3413364872858</v>
      </c>
      <c r="P29" s="1113">
        <f>((('Equipment Costs'!AA20)+('System Variables'!$G$54)+'Labor Rate'!$M$9))-650</f>
        <v>4783.0146309653919</v>
      </c>
      <c r="Q29" s="1109" t="s">
        <v>1332</v>
      </c>
      <c r="R29" s="1123">
        <f>'Pricing-GP-Margin'!H18</f>
        <v>6549.7459330143556</v>
      </c>
      <c r="S29" s="1113">
        <f>((('Equipment Costs'!AF20)+('System Variables'!$G$54)+'Labor Rate'!$M$9))-650</f>
        <v>4783.0146309653919</v>
      </c>
      <c r="T29" s="1109" t="s">
        <v>1332</v>
      </c>
      <c r="U29" s="1123">
        <f>'Pricing-GP-Margin'!I18</f>
        <v>6788.9803827751211</v>
      </c>
      <c r="V29" s="1113">
        <f>((('Equipment Costs'!AK20)+('System Variables'!$G$54)+'Labor Rate'!$M$9))-650</f>
        <v>4783.0146309653919</v>
      </c>
      <c r="W29" s="1109"/>
      <c r="X29" s="1112"/>
      <c r="Y29" s="1113"/>
    </row>
    <row r="30" spans="2:25" ht="18">
      <c r="B30" s="1109" t="s">
        <v>1333</v>
      </c>
      <c r="C30" s="1112">
        <f>'Pricing-GP-Margin'!C27</f>
        <v>3410.2364542936293</v>
      </c>
      <c r="D30" s="1113">
        <f>((('Equipment Costs'!G28)+('System Variables'!$I$54)+'Labor Rate'!$M$9))-650</f>
        <v>4304.6054309653919</v>
      </c>
      <c r="E30" s="1109" t="s">
        <v>1333</v>
      </c>
      <c r="F30" s="1112">
        <f>'Pricing-GP-Margin'!D27</f>
        <v>4118.4080627099675</v>
      </c>
      <c r="G30" s="1113">
        <f>((('Equipment Costs'!L28)+('System Variables'!$I$54)+'Labor Rate'!$M$9))-650</f>
        <v>4304.6054309653919</v>
      </c>
      <c r="H30" s="1109" t="s">
        <v>1333</v>
      </c>
      <c r="I30" s="1112">
        <f>'Pricing-GP-Margin'!E27</f>
        <v>4728.6229767968316</v>
      </c>
      <c r="J30" s="1113">
        <f>((('Equipment Costs'!Q28)+('System Variables'!$I$54)+'Labor Rate'!$M$9))-650</f>
        <v>4304.6054309653919</v>
      </c>
      <c r="K30" s="1109" t="s">
        <v>1333</v>
      </c>
      <c r="L30" s="1112">
        <f>'Pricing-GP-Margin'!F27</f>
        <v>5179.5701561596306</v>
      </c>
      <c r="M30" s="1113">
        <f>((('Equipment Costs'!V28)+('System Variables'!$I$54)+'Labor Rate'!$M$9))-650</f>
        <v>4304.6054309653919</v>
      </c>
      <c r="N30" s="1109" t="s">
        <v>1333</v>
      </c>
      <c r="O30" s="1112">
        <f>'Pricing-GP-Margin'!G27</f>
        <v>5532.5114133648731</v>
      </c>
      <c r="P30" s="1113">
        <f>((('Equipment Costs'!AA28)+('System Variables'!$I$54)+'Labor Rate'!$M$9))-650</f>
        <v>4304.6054309653919</v>
      </c>
      <c r="Q30" s="1109" t="s">
        <v>1333</v>
      </c>
      <c r="R30" s="1123">
        <f>'Pricing-GP-Margin'!H27</f>
        <v>6549.7459330143556</v>
      </c>
      <c r="S30" s="1113">
        <f>((('Equipment Costs'!AF28)+('System Variables'!$I$54)+'Labor Rate'!$M$9))-650</f>
        <v>4304.6054309653919</v>
      </c>
      <c r="T30" s="1109" t="s">
        <v>1333</v>
      </c>
      <c r="U30" s="1123">
        <f>'Pricing-GP-Margin'!I27</f>
        <v>6788.9803827751211</v>
      </c>
      <c r="V30" s="1113">
        <f>((('Equipment Costs'!AK28)+('System Variables'!$I$54)+'Labor Rate'!$M$9))-650</f>
        <v>4304.6054309653919</v>
      </c>
      <c r="W30" s="1109"/>
      <c r="X30" s="1112"/>
      <c r="Y30" s="1113"/>
    </row>
    <row r="31" spans="2:25" ht="18">
      <c r="B31" s="1109" t="s">
        <v>1334</v>
      </c>
      <c r="C31" s="1112">
        <f>'Pricing-GP-Margin'!C36</f>
        <v>3410.2364542936293</v>
      </c>
      <c r="D31" s="1113">
        <f>((('Equipment Costs'!G36)+('System Variables'!$K$54)+'Labor Rate'!$M$9))-650</f>
        <v>4304.6054309653919</v>
      </c>
      <c r="E31" s="1109" t="s">
        <v>1334</v>
      </c>
      <c r="F31" s="1112">
        <f>'Pricing-GP-Margin'!D36</f>
        <v>4118.4080627099675</v>
      </c>
      <c r="G31" s="1113">
        <f>((('Equipment Costs'!L36)+('System Variables'!$K$54)+'Labor Rate'!$M$9))-650</f>
        <v>4304.6054309653919</v>
      </c>
      <c r="H31" s="1109" t="s">
        <v>1334</v>
      </c>
      <c r="I31" s="1112">
        <f>'Pricing-GP-Margin'!G36</f>
        <v>5532.5114133648731</v>
      </c>
      <c r="J31" s="1113">
        <f>((('Equipment Costs'!Q36)+('System Variables'!$K$54)+'Labor Rate'!$M$9))-650</f>
        <v>4304.6054309653919</v>
      </c>
      <c r="K31" s="1109" t="s">
        <v>1334</v>
      </c>
      <c r="L31" s="1112">
        <f>'Pricing-GP-Margin'!F36</f>
        <v>5179.5701561596306</v>
      </c>
      <c r="M31" s="1113">
        <f>((('Equipment Costs'!V36)+('System Variables'!$K$54)+'Labor Rate'!$M$9))-650</f>
        <v>4304.6054309653919</v>
      </c>
      <c r="N31" s="1109" t="s">
        <v>1334</v>
      </c>
      <c r="O31" s="1112">
        <f>'Pricing-GP-Margin'!G36</f>
        <v>5532.5114133648731</v>
      </c>
      <c r="P31" s="1113">
        <f>((('Equipment Costs'!AA36)+('System Variables'!$K$54)+'Labor Rate'!$M$9))-650</f>
        <v>4304.6054309653919</v>
      </c>
      <c r="Q31" s="1109" t="s">
        <v>1334</v>
      </c>
      <c r="R31" s="1123">
        <f>'Pricing-GP-Margin'!H36</f>
        <v>6549.7459330143556</v>
      </c>
      <c r="S31" s="1113">
        <f>((('Equipment Costs'!AF36)+('System Variables'!$K$54)+'Labor Rate'!$M$9))-650</f>
        <v>4304.6054309653919</v>
      </c>
      <c r="T31" s="1109" t="s">
        <v>1334</v>
      </c>
      <c r="U31" s="1123">
        <f>'Pricing-GP-Margin'!I36</f>
        <v>6788.9803827751211</v>
      </c>
      <c r="V31" s="1113">
        <f>((('Equipment Costs'!AK36)+('System Variables'!$K$54)+'Labor Rate'!$M$9))-650</f>
        <v>4304.6054309653919</v>
      </c>
      <c r="W31" s="1109"/>
      <c r="X31" s="1112"/>
      <c r="Y31" s="1113"/>
    </row>
    <row r="32" spans="2:25" ht="18">
      <c r="B32" s="1109" t="s">
        <v>1335</v>
      </c>
      <c r="C32" s="1112">
        <f>'Pricing-GP-Margin'!C45</f>
        <v>3966.3933518005547</v>
      </c>
      <c r="D32" s="1113">
        <f>((('Equipment Costs'!G44)+('System Variables'!$O$54)+'Labor Rate'!$M$9))-650</f>
        <v>4806.5370309653918</v>
      </c>
      <c r="E32" s="1109" t="s">
        <v>1335</v>
      </c>
      <c r="F32" s="1112">
        <f>'Pricing-GP-Margin'!D45</f>
        <v>4680.4815229563274</v>
      </c>
      <c r="G32" s="1113">
        <f>((('Equipment Costs'!L44)+('System Variables'!$O$54)+'Labor Rate'!$M$9))-650</f>
        <v>4806.5370309653918</v>
      </c>
      <c r="H32" s="1109" t="s">
        <v>1335</v>
      </c>
      <c r="I32" s="1112">
        <f>'Pricing-GP-Margin'!E45</f>
        <v>5296.7402376910022</v>
      </c>
      <c r="J32" s="1113">
        <f>((('Equipment Costs'!Q44)+('System Variables'!$O$54)+'Labor Rate'!$M$9))-650</f>
        <v>4806.5370309653918</v>
      </c>
      <c r="K32" s="1109" t="s">
        <v>1335</v>
      </c>
      <c r="L32" s="1112">
        <f>'Pricing-GP-Margin'!F45</f>
        <v>5760.1735106998267</v>
      </c>
      <c r="M32" s="1113">
        <f>((('Equipment Costs'!V44)+('System Variables'!$O$54)+'Labor Rate'!$M$9))-650</f>
        <v>4806.5370309653918</v>
      </c>
      <c r="N32" s="1109" t="s">
        <v>1335</v>
      </c>
      <c r="O32" s="1112">
        <f>'Pricing-GP-Margin'!G45</f>
        <v>6126.162034299231</v>
      </c>
      <c r="P32" s="1113">
        <f>((('Equipment Costs'!AA44)+('System Variables'!$O$54)+'Labor Rate'!$M$9))-650</f>
        <v>4806.5370309653918</v>
      </c>
      <c r="Q32" s="1109" t="s">
        <v>1335</v>
      </c>
      <c r="R32" s="1123">
        <f>'Pricing-GP-Margin'!H45</f>
        <v>6554.6291866028705</v>
      </c>
      <c r="S32" s="1113">
        <f>((('Equipment Costs'!AF44)+('System Variables'!$O$54)+'Labor Rate'!$M$9))-650</f>
        <v>4806.5370309653918</v>
      </c>
      <c r="T32" s="1109" t="s">
        <v>1335</v>
      </c>
      <c r="U32" s="1123">
        <f>'Pricing-GP-Margin'!I45</f>
        <v>6793.8636363636369</v>
      </c>
      <c r="V32" s="1113">
        <f>((('Equipment Costs'!AK44)+('System Variables'!$O$54)+'Labor Rate'!$M$9))-650</f>
        <v>4806.5370309653918</v>
      </c>
      <c r="W32" s="1109"/>
      <c r="X32" s="1112"/>
      <c r="Y32" s="1113"/>
    </row>
    <row r="33" spans="2:25" ht="18">
      <c r="B33" s="1109" t="s">
        <v>1336</v>
      </c>
      <c r="C33" s="1112">
        <f>'Pricing-GP-Margin'!C54</f>
        <v>1330.6481994459834</v>
      </c>
      <c r="D33" s="1113">
        <f>((('Equipment Costs'!G52)+('System Variables'!$Q$54)+'Labor Rate'!$M$9))-650</f>
        <v>2427.777030965392</v>
      </c>
      <c r="E33" s="1109" t="s">
        <v>1336</v>
      </c>
      <c r="F33" s="1112">
        <f>'Pricing-GP-Margin'!D54</f>
        <v>2016.6965285554313</v>
      </c>
      <c r="G33" s="1113">
        <f>((('Equipment Costs'!L52)+('System Variables'!$Q$54)+'Labor Rate'!$M$9))-650</f>
        <v>2427.777030965392</v>
      </c>
      <c r="H33" s="1109" t="s">
        <v>1336</v>
      </c>
      <c r="I33" s="1112">
        <f>'Pricing-GP-Margin'!E54</f>
        <v>2604.3123938879457</v>
      </c>
      <c r="J33" s="1113">
        <f>((('Equipment Costs'!Q52)+('System Variables'!$Q$54)+'Labor Rate'!$M$9))-650</f>
        <v>2427.777030965392</v>
      </c>
      <c r="K33" s="1109" t="s">
        <v>1336</v>
      </c>
      <c r="L33" s="1112">
        <f>'Pricing-GP-Margin'!F54</f>
        <v>3008.5714285714284</v>
      </c>
      <c r="M33" s="1113">
        <f>((('Equipment Costs'!V52)+('System Variables'!$Q$54)+'Labor Rate'!$M$9))-650</f>
        <v>2427.777030965392</v>
      </c>
      <c r="N33" s="1109" t="s">
        <v>1336</v>
      </c>
      <c r="O33" s="1112">
        <f>'Pricing-GP-Margin'!G54</f>
        <v>3312.7261975162628</v>
      </c>
      <c r="P33" s="1113">
        <f>((('Equipment Costs'!AA52)+('System Variables'!$Q$54)+'Labor Rate'!$M$9))-650</f>
        <v>2427.777030965392</v>
      </c>
      <c r="Q33" s="1109" t="s">
        <v>1336</v>
      </c>
      <c r="R33" s="1123">
        <f>'Pricing-GP-Margin'!H54</f>
        <v>3709.2224880382773</v>
      </c>
      <c r="S33" s="1113">
        <f>((('Equipment Costs'!AF52)+('System Variables'!$Q$54)+'Labor Rate'!$M$9))-650</f>
        <v>2427.777030965392</v>
      </c>
      <c r="T33" s="1109" t="s">
        <v>1336</v>
      </c>
      <c r="U33" s="1123">
        <f>'Pricing-GP-Margin'!I54</f>
        <v>3948.4569377990429</v>
      </c>
      <c r="V33" s="1113">
        <f>((('Equipment Costs'!AK52)+('System Variables'!$Q$54)+'Labor Rate'!$M$9))-650</f>
        <v>2427.777030965392</v>
      </c>
      <c r="W33" s="1109"/>
      <c r="X33" s="1112"/>
      <c r="Y33" s="1113"/>
    </row>
    <row r="34" spans="2:25" ht="18">
      <c r="B34" s="1109"/>
      <c r="C34" s="1112"/>
      <c r="D34" s="1110"/>
      <c r="E34" s="1110"/>
      <c r="F34" s="1112"/>
      <c r="G34" s="1111"/>
      <c r="H34" s="1111"/>
      <c r="I34" s="1112"/>
      <c r="J34" s="1111"/>
      <c r="K34" s="1111"/>
      <c r="L34" s="1112"/>
      <c r="M34" s="1111"/>
      <c r="N34" s="1111"/>
      <c r="O34" s="1112"/>
      <c r="P34" s="1111"/>
      <c r="Q34" s="1109"/>
      <c r="R34" s="1112"/>
      <c r="S34" s="1110"/>
      <c r="T34" s="1109"/>
      <c r="U34" s="1112"/>
      <c r="V34" s="1110"/>
      <c r="W34" s="1109"/>
      <c r="X34" s="1112"/>
      <c r="Y34" s="1110"/>
    </row>
    <row r="35" spans="2:25" ht="18">
      <c r="B35" s="1109">
        <v>30</v>
      </c>
      <c r="C35" s="1112"/>
      <c r="D35" s="1110"/>
      <c r="E35" s="1110"/>
      <c r="F35" s="1112"/>
      <c r="G35" s="1111"/>
      <c r="H35" s="1111"/>
      <c r="I35" s="1112"/>
      <c r="J35" s="1111"/>
      <c r="K35" s="1111"/>
      <c r="L35" s="1112"/>
      <c r="M35" s="1111"/>
      <c r="N35" s="1111"/>
      <c r="O35" s="1112"/>
      <c r="P35" s="1111"/>
      <c r="Q35" s="1109">
        <v>30</v>
      </c>
      <c r="R35" s="1112"/>
      <c r="S35" s="1110"/>
      <c r="T35" s="1109">
        <v>30</v>
      </c>
      <c r="U35" s="1112"/>
      <c r="V35" s="1110"/>
      <c r="W35" s="1109">
        <v>30</v>
      </c>
      <c r="X35" s="1112"/>
      <c r="Y35" s="1110"/>
    </row>
    <row r="36" spans="2:25" ht="18">
      <c r="B36" s="1109" t="s">
        <v>1331</v>
      </c>
      <c r="C36" s="1112">
        <f>'Pricing-GP-Margin'!C8</f>
        <v>3961.8699168975077</v>
      </c>
      <c r="D36" s="1113">
        <f>((('Equipment Costs'!G11)+('System Variables'!$E$54)+'Labor Rate'!$M$9))-650</f>
        <v>4802.4546309653924</v>
      </c>
      <c r="E36" s="1109" t="s">
        <v>1331</v>
      </c>
      <c r="F36" s="1112">
        <f>'Pricing-GP-Margin'!D8</f>
        <v>4675.9099664053765</v>
      </c>
      <c r="G36" s="1113">
        <f>((('Equipment Costs'!L11)+('System Variables'!$E$54)+'Labor Rate'!$M$9))-650</f>
        <v>4802.4546309653924</v>
      </c>
      <c r="H36" s="1109" t="s">
        <v>1331</v>
      </c>
      <c r="I36" s="1112">
        <f>'Pricing-GP-Margin'!E8</f>
        <v>5292.1195246179986</v>
      </c>
      <c r="J36" s="1113">
        <f>((('Equipment Costs'!Q11)+('System Variables'!$E$54)+'Labor Rate'!$M$9))-650</f>
        <v>4802.4546309653924</v>
      </c>
      <c r="K36" s="1109" t="s">
        <v>1331</v>
      </c>
      <c r="L36" s="1112">
        <f>'Pricing-GP-Margin'!F8</f>
        <v>5755.4512434933495</v>
      </c>
      <c r="M36" s="1113">
        <f>((('Equipment Costs'!V11)+('System Variables'!$E$54)+'Labor Rate'!$M$9))-650</f>
        <v>4802.4546309653924</v>
      </c>
      <c r="N36" s="1109" t="s">
        <v>1331</v>
      </c>
      <c r="O36" s="1112">
        <f>'Pricing-GP-Margin'!G8</f>
        <v>6121.3336487285642</v>
      </c>
      <c r="P36" s="1113">
        <f>((('Equipment Costs'!AA11)+('System Variables'!$E$54)+'Labor Rate'!$M$9))-650</f>
        <v>4802.4546309653924</v>
      </c>
      <c r="Q36" s="1109" t="s">
        <v>1331</v>
      </c>
      <c r="R36" s="1123">
        <f>'Pricing-GP-Margin'!H8</f>
        <v>6549.7459330143556</v>
      </c>
      <c r="S36" s="1113">
        <f>((('Equipment Costs'!AF11)+('System Variables'!$E$54)+'Labor Rate'!$M$9))-650</f>
        <v>4802.4546309653924</v>
      </c>
      <c r="T36" s="1109" t="s">
        <v>1331</v>
      </c>
      <c r="U36" s="1123">
        <f>'Pricing-GP-Margin'!I8</f>
        <v>6788.9803827751211</v>
      </c>
      <c r="V36" s="1113">
        <f>((('Equipment Costs'!AK11)+('System Variables'!$E$54)+'Labor Rate'!$M$9))-650</f>
        <v>4802.4546309653924</v>
      </c>
      <c r="W36" s="1109" t="s">
        <v>1331</v>
      </c>
      <c r="X36" s="1112">
        <f>'Pricing-GP-Margin'!C63</f>
        <v>6470.5484764542944</v>
      </c>
      <c r="Y36" s="1113">
        <f>((('Equipment Costs'!AQ42)+('System Variables'!$M$54)+'Labor Rate'!$M$9))-650</f>
        <v>7182.5370309653918</v>
      </c>
    </row>
    <row r="37" spans="2:25" ht="18">
      <c r="B37" s="1109" t="s">
        <v>1332</v>
      </c>
      <c r="C37" s="1112">
        <f>'Pricing-GP-Margin'!C17</f>
        <v>3940.3297506925214</v>
      </c>
      <c r="D37" s="1113">
        <f>((('Equipment Costs'!G19)+('System Variables'!$G$54)+'Labor Rate'!$M$9))-650</f>
        <v>4783.0146309653919</v>
      </c>
      <c r="E37" s="1109" t="s">
        <v>1332</v>
      </c>
      <c r="F37" s="1112">
        <f>'Pricing-GP-Margin'!D17</f>
        <v>4654.140649496082</v>
      </c>
      <c r="G37" s="1113">
        <f>((('Equipment Costs'!L19)+('System Variables'!$G$54)+'Labor Rate'!$M$9))-650</f>
        <v>4783.0146309653919</v>
      </c>
      <c r="H37" s="1109" t="s">
        <v>1332</v>
      </c>
      <c r="I37" s="1112">
        <f>'Pricing-GP-Margin'!E17</f>
        <v>5270.1161290322589</v>
      </c>
      <c r="J37" s="1113">
        <f>((('Equipment Costs'!Q19)+('System Variables'!$G$54)+'Labor Rate'!$M$9))-650</f>
        <v>4783.0146309653919</v>
      </c>
      <c r="K37" s="1109" t="s">
        <v>1332</v>
      </c>
      <c r="L37" s="1112">
        <f>'Pricing-GP-Margin'!F17</f>
        <v>5732.9642567958363</v>
      </c>
      <c r="M37" s="1113">
        <f>((('Equipment Costs'!V19)+('System Variables'!$G$54)+'Labor Rate'!$M$9))-650</f>
        <v>4783.0146309653919</v>
      </c>
      <c r="N37" s="1109" t="s">
        <v>1332</v>
      </c>
      <c r="O37" s="1112">
        <f>'Pricing-GP-Margin'!G17</f>
        <v>6098.3413364872858</v>
      </c>
      <c r="P37" s="1113">
        <f>((('Equipment Costs'!AA19)+('System Variables'!$G$54)+'Labor Rate'!$M$9))-650</f>
        <v>4783.0146309653919</v>
      </c>
      <c r="Q37" s="1109" t="s">
        <v>1332</v>
      </c>
      <c r="R37" s="1123">
        <f>'Pricing-GP-Margin'!H17</f>
        <v>6549.7459330143556</v>
      </c>
      <c r="S37" s="1113">
        <f>((('Equipment Costs'!AF19)+('System Variables'!$G$54)+'Labor Rate'!$M$9))-650</f>
        <v>4783.0146309653919</v>
      </c>
      <c r="T37" s="1109" t="s">
        <v>1332</v>
      </c>
      <c r="U37" s="1123">
        <f>'Pricing-GP-Margin'!I17</f>
        <v>6788.9803827751211</v>
      </c>
      <c r="V37" s="1113">
        <f>((('Equipment Costs'!AK19)+('System Variables'!$G$54)+'Labor Rate'!$M$9))-650</f>
        <v>4783.0146309653919</v>
      </c>
      <c r="W37" s="1109"/>
      <c r="X37" s="1112"/>
      <c r="Y37" s="1113"/>
    </row>
    <row r="38" spans="2:25" ht="18">
      <c r="B38" s="1109" t="s">
        <v>1333</v>
      </c>
      <c r="C38" s="1112">
        <f>'Pricing-GP-Margin'!C26</f>
        <v>3410.2364542936293</v>
      </c>
      <c r="D38" s="1113">
        <f>((('Equipment Costs'!G27)+('System Variables'!$I$54)+'Labor Rate'!$M$9))-650</f>
        <v>4304.6054309653919</v>
      </c>
      <c r="E38" s="1109" t="s">
        <v>1333</v>
      </c>
      <c r="F38" s="1112">
        <f>'Pricing-GP-Margin'!D26</f>
        <v>4118.4080627099675</v>
      </c>
      <c r="G38" s="1113">
        <f>((('Equipment Costs'!L27)+('System Variables'!$I$54)+'Labor Rate'!$M$9))-650</f>
        <v>4304.6054309653919</v>
      </c>
      <c r="H38" s="1109" t="s">
        <v>1333</v>
      </c>
      <c r="I38" s="1112">
        <f>'Pricing-GP-Margin'!E26</f>
        <v>4728.6229767968316</v>
      </c>
      <c r="J38" s="1113">
        <f>((('Equipment Costs'!Q27)+('System Variables'!$I$54)+'Labor Rate'!$M$9))-650</f>
        <v>4304.6054309653919</v>
      </c>
      <c r="K38" s="1109" t="s">
        <v>1333</v>
      </c>
      <c r="L38" s="1112">
        <f>'Pricing-GP-Margin'!F26</f>
        <v>5179.5701561596306</v>
      </c>
      <c r="M38" s="1113">
        <f>((('Equipment Costs'!V27)+('System Variables'!$I$54)+'Labor Rate'!$M$9))-650</f>
        <v>4304.6054309653919</v>
      </c>
      <c r="N38" s="1109" t="s">
        <v>1333</v>
      </c>
      <c r="O38" s="1112">
        <f>'Pricing-GP-Margin'!G26</f>
        <v>5532.5114133648731</v>
      </c>
      <c r="P38" s="1113">
        <f>((('Equipment Costs'!AA27)+('System Variables'!$I$54)+'Labor Rate'!$M$9))-650</f>
        <v>4304.6054309653919</v>
      </c>
      <c r="Q38" s="1109" t="s">
        <v>1333</v>
      </c>
      <c r="R38" s="1123">
        <f>'Pricing-GP-Margin'!H26</f>
        <v>6549.7459330143556</v>
      </c>
      <c r="S38" s="1113">
        <f>((('Equipment Costs'!AF27)+('System Variables'!$I$54)+'Labor Rate'!$M$9))-650</f>
        <v>4304.6054309653919</v>
      </c>
      <c r="T38" s="1109" t="s">
        <v>1333</v>
      </c>
      <c r="U38" s="1123">
        <f>'Pricing-GP-Margin'!I26</f>
        <v>6788.9803827751211</v>
      </c>
      <c r="V38" s="1113">
        <f>((('Equipment Costs'!AK27)+('System Variables'!$I$54)+'Labor Rate'!$M$9))-650</f>
        <v>4304.6054309653919</v>
      </c>
      <c r="W38" s="1109"/>
      <c r="X38" s="1112"/>
      <c r="Y38" s="1113"/>
    </row>
    <row r="39" spans="2:25" ht="18">
      <c r="B39" s="1109" t="s">
        <v>1334</v>
      </c>
      <c r="C39" s="1112">
        <f>'Pricing-GP-Margin'!C35</f>
        <v>3410.2364542936293</v>
      </c>
      <c r="D39" s="1113">
        <f>((('Equipment Costs'!G35)+('System Variables'!$K$54)+'Labor Rate'!$M$9))-650</f>
        <v>4304.6054309653919</v>
      </c>
      <c r="E39" s="1109" t="s">
        <v>1334</v>
      </c>
      <c r="F39" s="1112">
        <f>'Pricing-GP-Margin'!D35</f>
        <v>4118.4080627099675</v>
      </c>
      <c r="G39" s="1113">
        <f>((('Equipment Costs'!L35)+('System Variables'!$K$54)+'Labor Rate'!$M$9))-650</f>
        <v>4304.6054309653919</v>
      </c>
      <c r="H39" s="1109" t="s">
        <v>1334</v>
      </c>
      <c r="I39" s="1112">
        <f>'Pricing-GP-Margin'!E35</f>
        <v>4728.6229767968316</v>
      </c>
      <c r="J39" s="1113">
        <f>((('Equipment Costs'!Q35)+('System Variables'!$K$54)+'Labor Rate'!$M$9))-650</f>
        <v>4304.6054309653919</v>
      </c>
      <c r="K39" s="1109" t="s">
        <v>1334</v>
      </c>
      <c r="L39" s="1112">
        <f>'Pricing-GP-Margin'!F35</f>
        <v>5179.5701561596306</v>
      </c>
      <c r="M39" s="1113">
        <f>((('Equipment Costs'!V35)+('System Variables'!$K$54)+'Labor Rate'!$M$9))-650</f>
        <v>4304.6054309653919</v>
      </c>
      <c r="N39" s="1109" t="s">
        <v>1334</v>
      </c>
      <c r="O39" s="1112">
        <f>'Pricing-GP-Margin'!G35</f>
        <v>5532.5114133648731</v>
      </c>
      <c r="P39" s="1113">
        <f>((('Equipment Costs'!AA35)+('System Variables'!$K$54)+'Labor Rate'!$M$9))-650</f>
        <v>4304.6054309653919</v>
      </c>
      <c r="Q39" s="1109" t="s">
        <v>1334</v>
      </c>
      <c r="R39" s="1123">
        <f>'Pricing-GP-Margin'!H35</f>
        <v>6549.7459330143556</v>
      </c>
      <c r="S39" s="1113">
        <f>((('Equipment Costs'!AF35)+('System Variables'!$K$54)+'Labor Rate'!$M$9))-650</f>
        <v>4304.6054309653919</v>
      </c>
      <c r="T39" s="1109" t="s">
        <v>1334</v>
      </c>
      <c r="U39" s="1123">
        <f>'Pricing-GP-Margin'!I35</f>
        <v>6788.9803827751211</v>
      </c>
      <c r="V39" s="1113">
        <f>((('Equipment Costs'!AK35)+('System Variables'!$K$54)+'Labor Rate'!$M$9))-650</f>
        <v>4304.6054309653919</v>
      </c>
      <c r="W39" s="1109"/>
      <c r="X39" s="1112"/>
      <c r="Y39" s="1113"/>
    </row>
    <row r="40" spans="2:25" ht="18">
      <c r="B40" s="1109" t="s">
        <v>1335</v>
      </c>
      <c r="C40" s="1112">
        <f>'Pricing-GP-Margin'!C44</f>
        <v>3966.3933518005547</v>
      </c>
      <c r="D40" s="1113">
        <f>((('Equipment Costs'!G43)+('System Variables'!$O$54)+'Labor Rate'!$M$9))-650</f>
        <v>4806.5370309653918</v>
      </c>
      <c r="E40" s="1109" t="s">
        <v>1335</v>
      </c>
      <c r="F40" s="1112">
        <f>'Pricing-GP-Margin'!D44</f>
        <v>4680.4815229563274</v>
      </c>
      <c r="G40" s="1113">
        <f>((('Equipment Costs'!L43)+('System Variables'!$O$54)+'Labor Rate'!$M$9))-650</f>
        <v>4806.5370309653918</v>
      </c>
      <c r="H40" s="1109" t="s">
        <v>1335</v>
      </c>
      <c r="I40" s="1112">
        <f>'Pricing-GP-Margin'!E44</f>
        <v>5296.7402376910022</v>
      </c>
      <c r="J40" s="1113">
        <f>((('Equipment Costs'!Q43)+('System Variables'!$O$54)+'Labor Rate'!$M$9))-650</f>
        <v>4806.5370309653918</v>
      </c>
      <c r="K40" s="1109" t="s">
        <v>1335</v>
      </c>
      <c r="L40" s="1112">
        <f>'Pricing-GP-Margin'!F44</f>
        <v>5760.1735106998267</v>
      </c>
      <c r="M40" s="1113">
        <f>((('Equipment Costs'!V43)+('System Variables'!$O$54)+'Labor Rate'!$M$9))-650</f>
        <v>4806.5370309653918</v>
      </c>
      <c r="N40" s="1109" t="s">
        <v>1335</v>
      </c>
      <c r="O40" s="1112">
        <f>'Pricing-GP-Margin'!G44</f>
        <v>6126.162034299231</v>
      </c>
      <c r="P40" s="1113">
        <f>((('Equipment Costs'!AA43)+('System Variables'!$O$54)+'Labor Rate'!$M$9))-650</f>
        <v>4806.5370309653918</v>
      </c>
      <c r="Q40" s="1109" t="s">
        <v>1335</v>
      </c>
      <c r="R40" s="1123">
        <f>'Pricing-GP-Margin'!H44</f>
        <v>6554.6291866028705</v>
      </c>
      <c r="S40" s="1113">
        <f>((('Equipment Costs'!AF43)+('System Variables'!$O$54)+'Labor Rate'!$M$9))-650</f>
        <v>4806.5370309653918</v>
      </c>
      <c r="T40" s="1109" t="s">
        <v>1335</v>
      </c>
      <c r="U40" s="1123">
        <f>'Pricing-GP-Margin'!I44</f>
        <v>6793.8636363636369</v>
      </c>
      <c r="V40" s="1113">
        <f>((('Equipment Costs'!AK43)+('System Variables'!$O$54)+'Labor Rate'!$M$9))-650</f>
        <v>4806.5370309653918</v>
      </c>
      <c r="W40" s="1109"/>
      <c r="X40" s="1112"/>
      <c r="Y40" s="1113"/>
    </row>
    <row r="41" spans="2:25" ht="18">
      <c r="B41" s="1109" t="s">
        <v>1336</v>
      </c>
      <c r="C41" s="1112">
        <f>'Pricing-GP-Margin'!C53</f>
        <v>1330.6481994459834</v>
      </c>
      <c r="D41" s="1113">
        <f>((('Equipment Costs'!G51)+('System Variables'!$Q$54)+'Labor Rate'!$M$9))-650</f>
        <v>2427.777030965392</v>
      </c>
      <c r="E41" s="1109" t="s">
        <v>1336</v>
      </c>
      <c r="F41" s="1112">
        <f>'Pricing-GP-Margin'!D53</f>
        <v>2016.6965285554313</v>
      </c>
      <c r="G41" s="1113">
        <f>((('Equipment Costs'!L51)+('System Variables'!$Q$54)+'Labor Rate'!$M$9))-650</f>
        <v>2427.777030965392</v>
      </c>
      <c r="H41" s="1109" t="s">
        <v>1336</v>
      </c>
      <c r="I41" s="1112">
        <f>'Pricing-GP-Margin'!E53</f>
        <v>2604.3123938879457</v>
      </c>
      <c r="J41" s="1113">
        <f>((('Equipment Costs'!Q51)+('System Variables'!$Q$54)+'Labor Rate'!$M$9))-650</f>
        <v>2427.777030965392</v>
      </c>
      <c r="K41" s="1109" t="s">
        <v>1336</v>
      </c>
      <c r="L41" s="1112">
        <f>'Pricing-GP-Margin'!F53</f>
        <v>3008.5714285714284</v>
      </c>
      <c r="M41" s="1113">
        <f>((('Equipment Costs'!V51)+('System Variables'!$Q$54)+'Labor Rate'!$M$9))-650</f>
        <v>2427.777030965392</v>
      </c>
      <c r="N41" s="1109" t="s">
        <v>1336</v>
      </c>
      <c r="O41" s="1112">
        <f>'Pricing-GP-Margin'!G53</f>
        <v>3312.7261975162628</v>
      </c>
      <c r="P41" s="1113">
        <f>((('Equipment Costs'!AA51)+('System Variables'!$Q$54)+'Labor Rate'!$M$9))-650</f>
        <v>2427.777030965392</v>
      </c>
      <c r="Q41" s="1109" t="s">
        <v>1336</v>
      </c>
      <c r="R41" s="1123">
        <f>'Pricing-GP-Margin'!H53</f>
        <v>3709.2224880382773</v>
      </c>
      <c r="S41" s="1113">
        <f>((('Equipment Costs'!AF51)+('System Variables'!$Q$54)+'Labor Rate'!$M$9))-650</f>
        <v>2427.777030965392</v>
      </c>
      <c r="T41" s="1109" t="s">
        <v>1336</v>
      </c>
      <c r="U41" s="1123">
        <f>'Pricing-GP-Margin'!I53</f>
        <v>3948.4569377990429</v>
      </c>
      <c r="V41" s="1113">
        <f>((('Equipment Costs'!AK51)+('System Variables'!$Q$54)+'Labor Rate'!$M$9))-650</f>
        <v>2427.777030965392</v>
      </c>
      <c r="W41" s="1109"/>
      <c r="X41" s="1112"/>
      <c r="Y41" s="1113"/>
    </row>
    <row r="42" spans="2:25" ht="18">
      <c r="B42" s="1109"/>
      <c r="C42" s="1112"/>
      <c r="D42" s="1110"/>
      <c r="E42" s="1110"/>
      <c r="F42" s="1112"/>
      <c r="G42" s="1110"/>
      <c r="H42" s="1110"/>
      <c r="I42" s="1112"/>
      <c r="J42" s="1110"/>
      <c r="K42" s="1110"/>
      <c r="L42" s="1112"/>
      <c r="M42" s="1110"/>
      <c r="N42" s="1110"/>
      <c r="O42" s="1112"/>
      <c r="P42" s="1110"/>
      <c r="Q42" s="1109"/>
      <c r="R42" s="1112"/>
      <c r="S42" s="1110"/>
      <c r="T42" s="1109"/>
      <c r="U42" s="1112"/>
      <c r="V42" s="1110"/>
      <c r="W42" s="1109"/>
      <c r="X42" s="1112"/>
      <c r="Y42" s="1110"/>
    </row>
    <row r="43" spans="2:25" ht="18">
      <c r="B43" s="1109">
        <v>24</v>
      </c>
      <c r="C43" s="1112"/>
      <c r="D43" s="1110"/>
      <c r="E43" s="1110"/>
      <c r="F43" s="1112"/>
      <c r="G43" s="1110"/>
      <c r="H43" s="1110"/>
      <c r="I43" s="1112"/>
      <c r="J43" s="1110"/>
      <c r="K43" s="1110"/>
      <c r="L43" s="1112"/>
      <c r="M43" s="1110"/>
      <c r="N43" s="1110"/>
      <c r="O43" s="1112"/>
      <c r="P43" s="1110"/>
      <c r="Q43" s="1109">
        <v>24</v>
      </c>
      <c r="R43" s="1112"/>
      <c r="S43" s="1110"/>
      <c r="T43" s="1109">
        <v>24</v>
      </c>
      <c r="U43" s="1112"/>
      <c r="V43" s="1110"/>
      <c r="W43" s="1109">
        <v>24</v>
      </c>
      <c r="X43" s="1112"/>
      <c r="Y43" s="1110"/>
    </row>
    <row r="44" spans="2:25" ht="18">
      <c r="B44" s="1109" t="s">
        <v>1331</v>
      </c>
      <c r="C44" s="1112">
        <f>'Pricing-GP-Margin'!C7</f>
        <v>3961.8699168975077</v>
      </c>
      <c r="D44" s="1113">
        <f>((('Equipment Costs'!G10)+('System Variables'!$E$54)+'Labor Rate'!$M$9))-650</f>
        <v>4802.4546309653924</v>
      </c>
      <c r="E44" s="1109" t="s">
        <v>1331</v>
      </c>
      <c r="F44" s="1112">
        <f>'Pricing-GP-Margin'!D7</f>
        <v>4675.9099664053765</v>
      </c>
      <c r="G44" s="1113">
        <f>((('Equipment Costs'!L10)+('System Variables'!$E$54)+'Labor Rate'!$M$9))-650</f>
        <v>4802.4546309653924</v>
      </c>
      <c r="H44" s="1109" t="s">
        <v>1331</v>
      </c>
      <c r="I44" s="1112">
        <f>'Pricing-GP-Margin'!E7</f>
        <v>5292.1195246179986</v>
      </c>
      <c r="J44" s="1113">
        <f>((('Equipment Costs'!Q10)+('System Variables'!$E$54)+'Labor Rate'!$M$9))-650</f>
        <v>4802.4546309653924</v>
      </c>
      <c r="K44" s="1109" t="s">
        <v>1331</v>
      </c>
      <c r="L44" s="1112">
        <f>'Pricing-GP-Margin'!F7</f>
        <v>5755.4512434933495</v>
      </c>
      <c r="M44" s="1113">
        <f>((('Equipment Costs'!R10)+('System Variables'!$E$54)+'Labor Rate'!$M$9))-650</f>
        <v>4802.4546309653924</v>
      </c>
      <c r="N44" s="1109" t="s">
        <v>1331</v>
      </c>
      <c r="O44" s="1112">
        <f>'Pricing-GP-Margin'!G7</f>
        <v>6121.3336487285642</v>
      </c>
      <c r="P44" s="1113">
        <f>((('Equipment Costs'!AA10)+('System Variables'!$E$54)+'Labor Rate'!$M$9))-650</f>
        <v>4802.4546309653924</v>
      </c>
      <c r="Q44" s="1109" t="s">
        <v>1331</v>
      </c>
      <c r="R44" s="1123">
        <f>'Pricing-GP-Margin'!H7</f>
        <v>6549.7459330143556</v>
      </c>
      <c r="S44" s="1113">
        <f>((('Equipment Costs'!AF10)+('System Variables'!$E$54)+'Labor Rate'!$M$9))-650</f>
        <v>4802.4546309653924</v>
      </c>
      <c r="T44" s="1109" t="s">
        <v>1331</v>
      </c>
      <c r="U44" s="1123">
        <f>'Pricing-GP-Margin'!I7</f>
        <v>6788.9803827751211</v>
      </c>
      <c r="V44" s="1113">
        <f>((('Equipment Costs'!AK10)+('System Variables'!$E$54)+'Labor Rate'!$M$9))-650</f>
        <v>4802.4546309653924</v>
      </c>
      <c r="W44" s="1109" t="s">
        <v>1331</v>
      </c>
      <c r="X44" s="1112">
        <f>'Pricing-GP-Margin'!C62</f>
        <v>6470.5484764542944</v>
      </c>
      <c r="Y44" s="1113">
        <f>((('Equipment Costs'!AQ50)+('System Variables'!$M$54)+'Labor Rate'!$M$9))-650</f>
        <v>6966.5370309653918</v>
      </c>
    </row>
    <row r="45" spans="2:25" ht="18">
      <c r="B45" s="1109" t="s">
        <v>1332</v>
      </c>
      <c r="C45" s="1112">
        <f>'Pricing-GP-Margin'!C16</f>
        <v>3940.3297506925214</v>
      </c>
      <c r="D45" s="1113">
        <f>((('Equipment Costs'!G19)+('System Variables'!$G$54)+'Labor Rate'!$M$9))-650</f>
        <v>4783.0146309653919</v>
      </c>
      <c r="E45" s="1109" t="s">
        <v>1332</v>
      </c>
      <c r="F45" s="1112">
        <f>'Pricing-GP-Margin'!D16</f>
        <v>4654.140649496082</v>
      </c>
      <c r="G45" s="1113">
        <f>((('Equipment Costs'!L19)+('System Variables'!$G$54)+'Labor Rate'!$M$9))-650</f>
        <v>4783.0146309653919</v>
      </c>
      <c r="H45" s="1109" t="s">
        <v>1332</v>
      </c>
      <c r="I45" s="1112">
        <f>'Pricing-GP-Margin'!E16</f>
        <v>5270.1161290322589</v>
      </c>
      <c r="J45" s="1113">
        <f>((('Equipment Costs'!Q19)+('System Variables'!$G$54)+'Labor Rate'!$M$9))-650</f>
        <v>4783.0146309653919</v>
      </c>
      <c r="K45" s="1109" t="s">
        <v>1332</v>
      </c>
      <c r="L45" s="1112">
        <f>'Pricing-GP-Margin'!F16</f>
        <v>5732.9642567958363</v>
      </c>
      <c r="M45" s="1113">
        <f>((('Equipment Costs'!R19)+('System Variables'!$G$54)+'Labor Rate'!$M$9))-650</f>
        <v>4783.0146309653919</v>
      </c>
      <c r="N45" s="1109" t="s">
        <v>1332</v>
      </c>
      <c r="O45" s="1112">
        <f>'Pricing-GP-Margin'!G16</f>
        <v>6098.3413364872858</v>
      </c>
      <c r="P45" s="1113">
        <f>((('Equipment Costs'!AA18)+('System Variables'!$G$54)+'Labor Rate'!$M$9))-650</f>
        <v>4783.0146309653919</v>
      </c>
      <c r="Q45" s="1109" t="s">
        <v>1332</v>
      </c>
      <c r="R45" s="1123">
        <f>'Pricing-GP-Margin'!H16</f>
        <v>6549.7459330143556</v>
      </c>
      <c r="S45" s="1113">
        <f>((('Equipment Costs'!AF18)+('System Variables'!$G$54)+'Labor Rate'!$M$9))-650</f>
        <v>4783.0146309653919</v>
      </c>
      <c r="T45" s="1109" t="s">
        <v>1332</v>
      </c>
      <c r="U45" s="1123">
        <f>'Pricing-GP-Margin'!I16</f>
        <v>6788.9803827751211</v>
      </c>
      <c r="V45" s="1113">
        <f>((('Equipment Costs'!AK18)+('System Variables'!$G$54)+'Labor Rate'!$M$9))-650</f>
        <v>4783.0146309653919</v>
      </c>
      <c r="W45" s="1109"/>
      <c r="X45" s="1112"/>
      <c r="Y45" s="1113"/>
    </row>
    <row r="46" spans="2:25" ht="18">
      <c r="B46" s="1109" t="s">
        <v>1333</v>
      </c>
      <c r="C46" s="1112">
        <f>'Pricing-GP-Margin'!C25</f>
        <v>3410.2364542936293</v>
      </c>
      <c r="D46" s="1113">
        <f>((('Equipment Costs'!G27)+('System Variables'!$I$54)+'Labor Rate'!$M$9))-650</f>
        <v>4304.6054309653919</v>
      </c>
      <c r="E46" s="1109" t="s">
        <v>1333</v>
      </c>
      <c r="F46" s="1112">
        <f>'Pricing-GP-Margin'!D25</f>
        <v>4118.4080627099675</v>
      </c>
      <c r="G46" s="1113">
        <f>((('Equipment Costs'!L27)+('System Variables'!$I$54)+'Labor Rate'!$M$9))-650</f>
        <v>4304.6054309653919</v>
      </c>
      <c r="H46" s="1109" t="s">
        <v>1333</v>
      </c>
      <c r="I46" s="1112">
        <f>'Pricing-GP-Margin'!E25</f>
        <v>4728.6229767968316</v>
      </c>
      <c r="J46" s="1113">
        <f>((('Equipment Costs'!Q27)+('System Variables'!$I$54)+'Labor Rate'!$M$9))-650</f>
        <v>4304.6054309653919</v>
      </c>
      <c r="K46" s="1109" t="s">
        <v>1333</v>
      </c>
      <c r="L46" s="1112">
        <f>'Pricing-GP-Margin'!F25</f>
        <v>5179.5701561596306</v>
      </c>
      <c r="M46" s="1113">
        <f>((('Equipment Costs'!R27)+('System Variables'!$I$54)+'Labor Rate'!$M$9))-650</f>
        <v>4304.6054309653919</v>
      </c>
      <c r="N46" s="1109" t="s">
        <v>1333</v>
      </c>
      <c r="O46" s="1112">
        <f>'Pricing-GP-Margin'!G25</f>
        <v>5532.5114133648731</v>
      </c>
      <c r="P46" s="1113">
        <f>((('Equipment Costs'!AA26)+('System Variables'!$I$54)+'Labor Rate'!$M$9))-650</f>
        <v>4304.6054309653919</v>
      </c>
      <c r="Q46" s="1109" t="s">
        <v>1333</v>
      </c>
      <c r="R46" s="1123">
        <f>'Pricing-GP-Margin'!H25</f>
        <v>6549.7459330143556</v>
      </c>
      <c r="S46" s="1113">
        <f>((('Equipment Costs'!AF26)+('System Variables'!$I$54)+'Labor Rate'!$M$9))-650</f>
        <v>4304.6054309653919</v>
      </c>
      <c r="T46" s="1109" t="s">
        <v>1333</v>
      </c>
      <c r="U46" s="1123">
        <f>'Pricing-GP-Margin'!I25</f>
        <v>6788.9803827751211</v>
      </c>
      <c r="V46" s="1113">
        <f>((('Equipment Costs'!AK26)+('System Variables'!$I$54)+'Labor Rate'!$M$9))-650</f>
        <v>4304.6054309653919</v>
      </c>
      <c r="W46" s="1109"/>
      <c r="X46" s="1112"/>
      <c r="Y46" s="1113"/>
    </row>
    <row r="47" spans="2:25" ht="18">
      <c r="B47" s="1109" t="s">
        <v>1334</v>
      </c>
      <c r="C47" s="1112">
        <f>'Pricing-GP-Margin'!C34</f>
        <v>3410.2364542936293</v>
      </c>
      <c r="D47" s="1113">
        <f>((('Equipment Costs'!G35)+('System Variables'!$K$54)+'Labor Rate'!$M$9))-650</f>
        <v>4304.6054309653919</v>
      </c>
      <c r="E47" s="1109" t="s">
        <v>1334</v>
      </c>
      <c r="F47" s="1112">
        <f>'Pricing-GP-Margin'!D34</f>
        <v>4118.4080627099675</v>
      </c>
      <c r="G47" s="1113">
        <f>((('Equipment Costs'!L35)+('System Variables'!$K$54)+'Labor Rate'!$M$9))-650</f>
        <v>4304.6054309653919</v>
      </c>
      <c r="H47" s="1109" t="s">
        <v>1334</v>
      </c>
      <c r="I47" s="1112">
        <f>'Pricing-GP-Margin'!E34</f>
        <v>4728.6229767968316</v>
      </c>
      <c r="J47" s="1113">
        <f>((('Equipment Costs'!Q35)+('System Variables'!$K$54)+'Labor Rate'!$M$9))-650</f>
        <v>4304.6054309653919</v>
      </c>
      <c r="K47" s="1109" t="s">
        <v>1334</v>
      </c>
      <c r="L47" s="1112">
        <f>'Pricing-GP-Margin'!F34</f>
        <v>5179.5701561596306</v>
      </c>
      <c r="M47" s="1113">
        <f>((('Equipment Costs'!R35)+('System Variables'!$K$54)+'Labor Rate'!$M$9))-650</f>
        <v>4304.6054309653919</v>
      </c>
      <c r="N47" s="1109" t="s">
        <v>1334</v>
      </c>
      <c r="O47" s="1112">
        <f>'Pricing-GP-Margin'!G34</f>
        <v>5532.5114133648731</v>
      </c>
      <c r="P47" s="1113">
        <f>((('Equipment Costs'!AA34)+('System Variables'!$K$54)+'Labor Rate'!$M$9))-650</f>
        <v>4304.6054309653919</v>
      </c>
      <c r="Q47" s="1109" t="s">
        <v>1334</v>
      </c>
      <c r="R47" s="1123">
        <f>'Pricing-GP-Margin'!H34</f>
        <v>6549.7459330143556</v>
      </c>
      <c r="S47" s="1113">
        <f>((('Equipment Costs'!AF34)+('System Variables'!$K$54)+'Labor Rate'!$M$9))-650</f>
        <v>4304.6054309653919</v>
      </c>
      <c r="T47" s="1109" t="s">
        <v>1334</v>
      </c>
      <c r="U47" s="1123">
        <f>'Pricing-GP-Margin'!I34</f>
        <v>6788.9803827751211</v>
      </c>
      <c r="V47" s="1113">
        <f>((('Equipment Costs'!AK34)+('System Variables'!$K$54)+'Labor Rate'!$M$9))-650</f>
        <v>4304.6054309653919</v>
      </c>
      <c r="W47" s="1109"/>
      <c r="X47" s="1112"/>
      <c r="Y47" s="1113"/>
    </row>
    <row r="48" spans="2:25" ht="18">
      <c r="B48" s="1109" t="s">
        <v>1335</v>
      </c>
      <c r="C48" s="1112">
        <f>'Pricing-GP-Margin'!C43</f>
        <v>3966.3933518005547</v>
      </c>
      <c r="D48" s="1113">
        <f>((('Equipment Costs'!G43)+('System Variables'!$O$54)+'Labor Rate'!$M$9))-650</f>
        <v>4806.5370309653918</v>
      </c>
      <c r="E48" s="1109" t="s">
        <v>1335</v>
      </c>
      <c r="F48" s="1112">
        <f>'Pricing-GP-Margin'!D43</f>
        <v>4680.4815229563274</v>
      </c>
      <c r="G48" s="1113">
        <f>((('Equipment Costs'!L43)+('System Variables'!$O$54)+'Labor Rate'!$M$9))-650</f>
        <v>4806.5370309653918</v>
      </c>
      <c r="H48" s="1109" t="s">
        <v>1335</v>
      </c>
      <c r="I48" s="1112">
        <f>'Pricing-GP-Margin'!E43</f>
        <v>5296.7402376910022</v>
      </c>
      <c r="J48" s="1113">
        <f>((('Equipment Costs'!Q43)+('System Variables'!$O$54)+'Labor Rate'!$M$9))-650</f>
        <v>4806.5370309653918</v>
      </c>
      <c r="K48" s="1109" t="s">
        <v>1335</v>
      </c>
      <c r="L48" s="1112">
        <f>'Pricing-GP-Margin'!F43</f>
        <v>5760.1735106998267</v>
      </c>
      <c r="M48" s="1113">
        <f>((('Equipment Costs'!R43)+('System Variables'!$O$54)+'Labor Rate'!$M$9))-650</f>
        <v>4806.5370309653918</v>
      </c>
      <c r="N48" s="1109" t="s">
        <v>1335</v>
      </c>
      <c r="O48" s="1112">
        <f>'Pricing-GP-Margin'!G43</f>
        <v>6126.162034299231</v>
      </c>
      <c r="P48" s="1113">
        <f>((('Equipment Costs'!AA42)+('System Variables'!$O$54)+'Labor Rate'!$M$9))-650</f>
        <v>4806.5370309653918</v>
      </c>
      <c r="Q48" s="1109" t="s">
        <v>1335</v>
      </c>
      <c r="R48" s="1123">
        <f>'Pricing-GP-Margin'!H43</f>
        <v>6554.6291866028705</v>
      </c>
      <c r="S48" s="1113">
        <f>((('Equipment Costs'!AF42)+('System Variables'!$O$54)+'Labor Rate'!$M$9))-650</f>
        <v>4806.5370309653918</v>
      </c>
      <c r="T48" s="1109" t="s">
        <v>1335</v>
      </c>
      <c r="U48" s="1123">
        <f>'Pricing-GP-Margin'!I43</f>
        <v>6793.8636363636369</v>
      </c>
      <c r="V48" s="1113">
        <f>((('Equipment Costs'!AK42)+('System Variables'!$O$54)+'Labor Rate'!$M$9))-650</f>
        <v>4806.5370309653918</v>
      </c>
      <c r="W48" s="1109"/>
      <c r="X48" s="1112"/>
      <c r="Y48" s="1113"/>
    </row>
    <row r="49" spans="2:25" ht="18">
      <c r="B49" s="1109" t="s">
        <v>1336</v>
      </c>
      <c r="C49" s="1112">
        <f>'Pricing-GP-Margin'!C52</f>
        <v>1330.6481994459834</v>
      </c>
      <c r="D49" s="1113">
        <f>((('Equipment Costs'!G51)+('System Variables'!$Q$54)+'Labor Rate'!$M$9))-650</f>
        <v>2427.777030965392</v>
      </c>
      <c r="E49" s="1109" t="s">
        <v>1336</v>
      </c>
      <c r="F49" s="1112">
        <f>'Pricing-GP-Margin'!D52</f>
        <v>2016.6965285554313</v>
      </c>
      <c r="G49" s="1113">
        <f>((('Equipment Costs'!L51)+('System Variables'!$Q$54)+'Labor Rate'!$M$9))-650</f>
        <v>2427.777030965392</v>
      </c>
      <c r="H49" s="1109" t="s">
        <v>1336</v>
      </c>
      <c r="I49" s="1112">
        <f>'Pricing-GP-Margin'!E52</f>
        <v>2604.3123938879457</v>
      </c>
      <c r="J49" s="1113">
        <f>((('Equipment Costs'!Q51)+('System Variables'!$Q$54)+'Labor Rate'!$M$9))-650</f>
        <v>2427.777030965392</v>
      </c>
      <c r="K49" s="1109" t="s">
        <v>1336</v>
      </c>
      <c r="L49" s="1112">
        <f>'Pricing-GP-Margin'!F52</f>
        <v>3008.5714285714284</v>
      </c>
      <c r="M49" s="1113">
        <f>((('Equipment Costs'!R51)+('System Variables'!$Q$54)+'Labor Rate'!$M$9))-650</f>
        <v>2427.777030965392</v>
      </c>
      <c r="N49" s="1109" t="s">
        <v>1336</v>
      </c>
      <c r="O49" s="1112">
        <f>'Pricing-GP-Margin'!G52</f>
        <v>3312.7261975162628</v>
      </c>
      <c r="P49" s="1113">
        <f>((('Equipment Costs'!AA50)+('System Variables'!$Q$54)+'Labor Rate'!$M$9))-650</f>
        <v>2427.777030965392</v>
      </c>
      <c r="Q49" s="1109" t="s">
        <v>1336</v>
      </c>
      <c r="R49" s="1123">
        <f>'Pricing-GP-Margin'!H52</f>
        <v>3709.2224880382773</v>
      </c>
      <c r="S49" s="1113">
        <f>((('Equipment Costs'!AF50)+('System Variables'!$Q$54)+'Labor Rate'!$M$9))-650</f>
        <v>2427.777030965392</v>
      </c>
      <c r="T49" s="1109" t="s">
        <v>1336</v>
      </c>
      <c r="U49" s="1123">
        <f>'Pricing-GP-Margin'!I52</f>
        <v>3948.4569377990429</v>
      </c>
      <c r="V49" s="1113">
        <f>((('Equipment Costs'!AK50)+('System Variables'!$Q$54)+'Labor Rate'!$M$9))-650</f>
        <v>2427.777030965392</v>
      </c>
      <c r="W49" s="1109"/>
      <c r="X49" s="1112"/>
      <c r="Y49" s="1113"/>
    </row>
    <row r="50" spans="2:25">
      <c r="B50" s="36"/>
      <c r="C50" s="1115"/>
      <c r="D50" s="988"/>
      <c r="E50" s="988"/>
      <c r="F50" s="1115"/>
      <c r="G50" s="555"/>
      <c r="H50" s="555"/>
      <c r="I50" s="1115"/>
      <c r="J50" s="555"/>
      <c r="K50" s="555"/>
      <c r="L50" s="1115"/>
      <c r="M50" s="555"/>
      <c r="N50" s="555"/>
      <c r="O50" s="988"/>
      <c r="P50" s="555"/>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78B59-01D5-4D2A-AE9F-EADE5AB63454}">
  <dimension ref="B2:BZ64"/>
  <sheetViews>
    <sheetView zoomScaleNormal="100" workbookViewId="0"/>
  </sheetViews>
  <sheetFormatPr defaultRowHeight="12.75"/>
  <cols>
    <col min="1" max="1" width="3.42578125" customWidth="1"/>
    <col min="2" max="2" width="62.42578125" customWidth="1"/>
    <col min="3" max="3" width="29.5703125" bestFit="1" customWidth="1"/>
    <col min="4" max="4" width="14.28515625" bestFit="1" customWidth="1"/>
    <col min="5" max="5" width="12" bestFit="1" customWidth="1"/>
    <col min="7" max="7" width="60.140625" bestFit="1" customWidth="1"/>
    <col min="8" max="8" width="34.140625" bestFit="1" customWidth="1"/>
    <col min="9" max="9" width="14.5703125" bestFit="1" customWidth="1"/>
    <col min="10" max="10" width="12" bestFit="1" customWidth="1"/>
    <col min="12" max="12" width="60.140625" bestFit="1" customWidth="1"/>
    <col min="13" max="13" width="37.28515625" bestFit="1" customWidth="1"/>
    <col min="14" max="14" width="22.28515625" bestFit="1" customWidth="1"/>
    <col min="15" max="15" width="12" bestFit="1" customWidth="1"/>
    <col min="17" max="17" width="60.140625" bestFit="1" customWidth="1"/>
    <col min="18" max="18" width="38.28515625" bestFit="1" customWidth="1"/>
    <col min="19" max="19" width="17.85546875" bestFit="1" customWidth="1"/>
    <col min="20" max="20" width="12" bestFit="1" customWidth="1"/>
    <col min="22" max="22" width="60.140625" bestFit="1" customWidth="1"/>
    <col min="23" max="23" width="34.7109375" bestFit="1" customWidth="1"/>
    <col min="24" max="24" width="14.5703125" bestFit="1" customWidth="1"/>
    <col min="25" max="25" width="12" bestFit="1" customWidth="1"/>
    <col min="27" max="27" width="60.140625" bestFit="1" customWidth="1"/>
    <col min="28" max="28" width="34.140625" bestFit="1" customWidth="1"/>
    <col min="29" max="29" width="14.5703125" bestFit="1" customWidth="1"/>
    <col min="30" max="30" width="12" bestFit="1" customWidth="1"/>
    <col min="32" max="32" width="60.140625" bestFit="1" customWidth="1"/>
    <col min="33" max="33" width="29.140625" bestFit="1" customWidth="1"/>
    <col min="34" max="34" width="14.5703125" bestFit="1" customWidth="1"/>
    <col min="35" max="35" width="12" bestFit="1" customWidth="1"/>
    <col min="38" max="38" width="60.140625" bestFit="1" customWidth="1"/>
    <col min="39" max="39" width="30.28515625" bestFit="1" customWidth="1"/>
    <col min="40" max="40" width="18.5703125" bestFit="1" customWidth="1"/>
    <col min="41" max="41" width="12" bestFit="1" customWidth="1"/>
    <col min="43" max="43" width="60.140625" bestFit="1" customWidth="1"/>
    <col min="44" max="45" width="23.140625" bestFit="1" customWidth="1"/>
    <col min="46" max="46" width="12" bestFit="1" customWidth="1"/>
    <col min="48" max="48" width="60.140625" bestFit="1" customWidth="1"/>
    <col min="49" max="49" width="25.5703125" bestFit="1" customWidth="1"/>
    <col min="50" max="50" width="14.5703125" bestFit="1" customWidth="1"/>
    <col min="51" max="51" width="12" bestFit="1" customWidth="1"/>
    <col min="53" max="53" width="60.140625" bestFit="1" customWidth="1"/>
    <col min="54" max="54" width="24.85546875" bestFit="1" customWidth="1"/>
    <col min="55" max="55" width="14.5703125" bestFit="1" customWidth="1"/>
    <col min="56" max="56" width="12" bestFit="1" customWidth="1"/>
    <col min="58" max="58" width="60.140625" bestFit="1" customWidth="1"/>
    <col min="59" max="59" width="34.140625" bestFit="1" customWidth="1"/>
    <col min="60" max="60" width="14.5703125" bestFit="1" customWidth="1"/>
    <col min="61" max="61" width="12" bestFit="1" customWidth="1"/>
    <col min="63" max="63" width="65.85546875" bestFit="1" customWidth="1"/>
    <col min="64" max="64" width="36.28515625" bestFit="1" customWidth="1"/>
    <col min="65" max="65" width="22.28515625" bestFit="1" customWidth="1"/>
    <col min="66" max="66" width="12" bestFit="1" customWidth="1"/>
  </cols>
  <sheetData>
    <row r="2" spans="2:78" s="977" customFormat="1">
      <c r="B2" s="2001" t="s">
        <v>1919</v>
      </c>
    </row>
    <row r="3" spans="2:78" s="977" customFormat="1">
      <c r="B3" s="2001" t="s">
        <v>1920</v>
      </c>
    </row>
    <row r="5" spans="2:78" s="2010" customFormat="1" ht="19.5" customHeight="1">
      <c r="B5" s="2010" t="s">
        <v>2624</v>
      </c>
      <c r="D5" s="1998" t="e" vm="1">
        <v>#VALUE!</v>
      </c>
      <c r="E5" s="1998"/>
      <c r="G5" s="2010" t="s">
        <v>1921</v>
      </c>
      <c r="I5" s="1998" t="e" vm="1">
        <v>#VALUE!</v>
      </c>
      <c r="J5" s="1998"/>
      <c r="L5" s="2010" t="s">
        <v>1922</v>
      </c>
      <c r="N5" s="1998" t="e" vm="1">
        <v>#VALUE!</v>
      </c>
      <c r="O5" s="1998"/>
      <c r="Q5" s="2010" t="s">
        <v>1923</v>
      </c>
      <c r="S5" s="1998" t="e" vm="1">
        <v>#VALUE!</v>
      </c>
      <c r="T5" s="1998"/>
      <c r="V5" s="2010" t="s">
        <v>1924</v>
      </c>
      <c r="AA5" s="2010" t="s">
        <v>1925</v>
      </c>
      <c r="AC5" s="1998" t="e" vm="1">
        <v>#VALUE!</v>
      </c>
      <c r="AD5" s="1998"/>
      <c r="AF5" s="2010" t="s">
        <v>1926</v>
      </c>
      <c r="AH5" s="1998" t="e" vm="1">
        <v>#VALUE!</v>
      </c>
      <c r="AI5" s="1998"/>
      <c r="AL5" s="2010" t="s">
        <v>1927</v>
      </c>
      <c r="AN5" s="1998" t="e" vm="1">
        <v>#VALUE!</v>
      </c>
      <c r="AO5" s="1998"/>
      <c r="AQ5" s="2010" t="s">
        <v>1928</v>
      </c>
      <c r="AS5" s="1998" t="e" vm="1">
        <v>#VALUE!</v>
      </c>
      <c r="AT5" s="1998"/>
      <c r="AV5" s="2010" t="s">
        <v>1929</v>
      </c>
      <c r="AX5" s="1998" t="e" vm="1">
        <v>#VALUE!</v>
      </c>
      <c r="AY5" s="1998"/>
      <c r="BA5" s="2010" t="s">
        <v>1930</v>
      </c>
      <c r="BC5" s="1998" t="e" vm="1">
        <v>#VALUE!</v>
      </c>
      <c r="BD5" s="1998"/>
      <c r="BF5" s="2010" t="s">
        <v>1931</v>
      </c>
      <c r="BH5" s="1998" t="e" vm="1">
        <v>#VALUE!</v>
      </c>
      <c r="BI5" s="1998"/>
      <c r="BK5" s="2010" t="s">
        <v>2594</v>
      </c>
      <c r="BM5" s="1998" t="e" vm="1">
        <v>#VALUE!</v>
      </c>
      <c r="BN5" s="1998"/>
    </row>
    <row r="6" spans="2:78" s="2009" customFormat="1" ht="19.5" customHeight="1">
      <c r="B6" s="2008" t="s">
        <v>2623</v>
      </c>
      <c r="C6" s="2008"/>
      <c r="D6" s="1998"/>
      <c r="E6" s="1998"/>
      <c r="F6" s="2008"/>
      <c r="G6" s="2008" t="s">
        <v>2614</v>
      </c>
      <c r="H6" s="2008"/>
      <c r="I6" s="1998"/>
      <c r="J6" s="1998"/>
      <c r="K6" s="2008"/>
      <c r="L6" s="2008" t="s">
        <v>2615</v>
      </c>
      <c r="M6" s="2008"/>
      <c r="N6" s="1998"/>
      <c r="O6" s="1998"/>
      <c r="P6" s="2008"/>
      <c r="Q6" s="2008" t="s">
        <v>2616</v>
      </c>
      <c r="R6" s="2008"/>
      <c r="S6" s="1998"/>
      <c r="T6" s="1998"/>
      <c r="U6" s="2008"/>
      <c r="V6" s="2008" t="s">
        <v>2617</v>
      </c>
      <c r="W6" s="2008"/>
      <c r="X6" s="2008"/>
      <c r="Y6" s="2008"/>
      <c r="Z6" s="2008"/>
      <c r="AA6" s="2008" t="s">
        <v>2618</v>
      </c>
      <c r="AB6" s="2008"/>
      <c r="AC6" s="1998"/>
      <c r="AD6" s="1998"/>
      <c r="AE6" s="2008"/>
      <c r="AF6" s="2008" t="s">
        <v>2619</v>
      </c>
      <c r="AG6" s="2008"/>
      <c r="AH6" s="1998"/>
      <c r="AI6" s="1998"/>
      <c r="AJ6" s="2008"/>
      <c r="AK6" s="2008"/>
      <c r="AL6" s="2008" t="s">
        <v>338</v>
      </c>
      <c r="AM6" s="2008"/>
      <c r="AN6" s="1998"/>
      <c r="AO6" s="1998"/>
      <c r="AP6" s="2008"/>
      <c r="AQ6" s="2008" t="s">
        <v>235</v>
      </c>
      <c r="AR6" s="2008"/>
      <c r="AS6" s="1998"/>
      <c r="AT6" s="1998"/>
      <c r="AU6" s="2008"/>
      <c r="AV6" s="2008" t="s">
        <v>234</v>
      </c>
      <c r="AW6" s="2008"/>
      <c r="AX6" s="1998"/>
      <c r="AY6" s="1998"/>
      <c r="AZ6" s="2008"/>
      <c r="BA6" s="2008" t="s">
        <v>2620</v>
      </c>
      <c r="BB6" s="2008"/>
      <c r="BC6" s="1998"/>
      <c r="BD6" s="1998"/>
      <c r="BE6" s="2008"/>
      <c r="BF6" s="2008" t="s">
        <v>2621</v>
      </c>
      <c r="BG6" s="2008"/>
      <c r="BH6" s="1998"/>
      <c r="BI6" s="1998"/>
      <c r="BJ6" s="2008"/>
      <c r="BK6" s="2008" t="s">
        <v>2622</v>
      </c>
      <c r="BL6" s="2008"/>
      <c r="BM6" s="1998"/>
      <c r="BN6" s="1998"/>
      <c r="BO6" s="2008"/>
      <c r="BP6" s="2008"/>
      <c r="BQ6" s="2008"/>
      <c r="BR6" s="2008"/>
      <c r="BS6" s="2008"/>
      <c r="BT6" s="2008"/>
      <c r="BU6" s="2008"/>
      <c r="BV6" s="2008"/>
      <c r="BW6" s="2008"/>
      <c r="BX6" s="2008"/>
      <c r="BY6" s="2008"/>
      <c r="BZ6" s="2008"/>
    </row>
    <row r="7" spans="2:78" ht="13.5" thickBot="1"/>
    <row r="8" spans="2:78">
      <c r="B8" s="1630" t="s">
        <v>1932</v>
      </c>
      <c r="C8" s="1631"/>
      <c r="D8" s="1631"/>
      <c r="E8" s="1631"/>
      <c r="G8" s="1632"/>
      <c r="H8" s="1631"/>
      <c r="I8" s="1631"/>
      <c r="J8" s="1631"/>
      <c r="L8" s="1631"/>
      <c r="M8" s="1631"/>
      <c r="N8" s="1631"/>
      <c r="O8" s="1631"/>
      <c r="Q8" s="1631"/>
      <c r="R8" s="1631"/>
      <c r="S8" s="1631"/>
      <c r="T8" s="1631"/>
      <c r="V8" s="1631"/>
      <c r="W8" s="1631"/>
      <c r="X8" s="1631"/>
      <c r="Y8" s="1631"/>
      <c r="AA8" s="1631"/>
      <c r="AB8" s="1631"/>
      <c r="AC8" s="1631"/>
      <c r="AD8" s="1631"/>
      <c r="AF8" s="1631"/>
      <c r="AG8" s="1631"/>
      <c r="AH8" s="1631"/>
      <c r="AI8" s="1631"/>
      <c r="AL8" s="1631"/>
      <c r="AM8" s="1631"/>
      <c r="AN8" s="1631"/>
      <c r="AO8" s="1631"/>
      <c r="AQ8" s="1631"/>
      <c r="AR8" s="1631"/>
      <c r="AS8" s="1631"/>
      <c r="AT8" s="1631"/>
      <c r="AV8" s="1631"/>
      <c r="AW8" s="1631"/>
      <c r="AX8" s="1631"/>
      <c r="AY8" s="1631"/>
      <c r="BA8" s="1631"/>
      <c r="BB8" s="1631"/>
      <c r="BC8" s="1631"/>
      <c r="BD8" s="1631"/>
      <c r="BF8" s="1632"/>
      <c r="BG8" s="1632"/>
      <c r="BH8" s="1631"/>
      <c r="BI8" s="1631"/>
      <c r="BK8" s="1631"/>
      <c r="BL8" s="1631"/>
      <c r="BM8" s="1631"/>
      <c r="BN8" s="1631"/>
    </row>
    <row r="9" spans="2:78">
      <c r="B9" s="381" t="s">
        <v>1933</v>
      </c>
      <c r="C9" s="1633" t="s">
        <v>1934</v>
      </c>
      <c r="D9" s="1633" t="s">
        <v>1935</v>
      </c>
      <c r="E9" s="1633" t="s">
        <v>1522</v>
      </c>
      <c r="F9" s="307"/>
      <c r="G9" s="520" t="s">
        <v>1934</v>
      </c>
      <c r="H9" s="1633" t="s">
        <v>1934</v>
      </c>
      <c r="I9" s="1633" t="s">
        <v>1936</v>
      </c>
      <c r="J9" s="1633" t="s">
        <v>1522</v>
      </c>
      <c r="K9" s="4"/>
      <c r="L9" s="1633" t="s">
        <v>1934</v>
      </c>
      <c r="M9" s="1633" t="s">
        <v>1934</v>
      </c>
      <c r="N9" s="1633" t="s">
        <v>1936</v>
      </c>
      <c r="O9" s="1633" t="s">
        <v>1522</v>
      </c>
      <c r="P9" s="307"/>
      <c r="Q9" s="1633" t="s">
        <v>1934</v>
      </c>
      <c r="R9" s="1633" t="s">
        <v>1934</v>
      </c>
      <c r="S9" s="1633" t="s">
        <v>1936</v>
      </c>
      <c r="T9" s="1633" t="s">
        <v>1522</v>
      </c>
      <c r="V9" s="1633" t="s">
        <v>1934</v>
      </c>
      <c r="W9" s="1633" t="s">
        <v>1934</v>
      </c>
      <c r="X9" s="1633" t="s">
        <v>1936</v>
      </c>
      <c r="Y9" s="1633" t="s">
        <v>1522</v>
      </c>
      <c r="AA9" s="1633" t="s">
        <v>1934</v>
      </c>
      <c r="AB9" s="1633" t="s">
        <v>1934</v>
      </c>
      <c r="AC9" s="1633" t="s">
        <v>1936</v>
      </c>
      <c r="AD9" s="1633" t="s">
        <v>1522</v>
      </c>
      <c r="AF9" s="1633" t="s">
        <v>1934</v>
      </c>
      <c r="AG9" s="1633" t="s">
        <v>1934</v>
      </c>
      <c r="AH9" s="1633" t="s">
        <v>1936</v>
      </c>
      <c r="AI9" s="1633" t="s">
        <v>1522</v>
      </c>
      <c r="AL9" s="1633" t="s">
        <v>1934</v>
      </c>
      <c r="AM9" s="1633" t="s">
        <v>1934</v>
      </c>
      <c r="AN9" s="1633" t="s">
        <v>1936</v>
      </c>
      <c r="AO9" s="1633" t="s">
        <v>1522</v>
      </c>
      <c r="AQ9" s="1633" t="s">
        <v>1934</v>
      </c>
      <c r="AR9" s="1633" t="s">
        <v>1934</v>
      </c>
      <c r="AS9" s="1633" t="s">
        <v>1936</v>
      </c>
      <c r="AT9" s="1633" t="s">
        <v>1522</v>
      </c>
      <c r="AV9" s="1633" t="s">
        <v>1934</v>
      </c>
      <c r="AW9" s="1633" t="s">
        <v>1934</v>
      </c>
      <c r="AX9" s="1633" t="s">
        <v>1936</v>
      </c>
      <c r="AY9" s="1633" t="s">
        <v>1522</v>
      </c>
      <c r="BA9" s="1633" t="s">
        <v>1934</v>
      </c>
      <c r="BB9" s="1633" t="s">
        <v>1934</v>
      </c>
      <c r="BC9" s="1633" t="s">
        <v>1936</v>
      </c>
      <c r="BD9" s="1633" t="s">
        <v>1522</v>
      </c>
      <c r="BF9" s="520" t="s">
        <v>1934</v>
      </c>
      <c r="BG9" s="520" t="s">
        <v>1934</v>
      </c>
      <c r="BH9" s="1633" t="s">
        <v>1936</v>
      </c>
      <c r="BI9" s="1633" t="s">
        <v>1522</v>
      </c>
      <c r="BK9" s="1633" t="s">
        <v>1934</v>
      </c>
      <c r="BL9" s="1633" t="s">
        <v>1934</v>
      </c>
      <c r="BM9" s="1633" t="s">
        <v>1936</v>
      </c>
      <c r="BN9" s="1633" t="s">
        <v>1522</v>
      </c>
    </row>
    <row r="10" spans="2:78">
      <c r="B10" s="381" t="s">
        <v>1937</v>
      </c>
      <c r="C10" s="198"/>
      <c r="D10" s="1633" t="s">
        <v>1938</v>
      </c>
      <c r="E10" s="1633" t="s">
        <v>1938</v>
      </c>
      <c r="F10" s="307"/>
      <c r="G10" s="520"/>
      <c r="H10" s="198"/>
      <c r="I10" s="1633" t="s">
        <v>1938</v>
      </c>
      <c r="J10" s="1633" t="s">
        <v>1938</v>
      </c>
      <c r="K10" s="4"/>
      <c r="L10" s="1633"/>
      <c r="M10" s="198"/>
      <c r="N10" s="1633" t="s">
        <v>1938</v>
      </c>
      <c r="O10" s="1633" t="s">
        <v>1938</v>
      </c>
      <c r="P10" s="307"/>
      <c r="Q10" s="1633"/>
      <c r="R10" s="198"/>
      <c r="S10" s="1633" t="s">
        <v>1938</v>
      </c>
      <c r="T10" s="1633" t="s">
        <v>1938</v>
      </c>
      <c r="V10" s="1633"/>
      <c r="W10" s="198"/>
      <c r="X10" s="1633" t="s">
        <v>1938</v>
      </c>
      <c r="Y10" s="1633" t="s">
        <v>1938</v>
      </c>
      <c r="AA10" s="1633"/>
      <c r="AB10" s="198"/>
      <c r="AC10" s="1633" t="s">
        <v>1938</v>
      </c>
      <c r="AD10" s="1633" t="s">
        <v>1938</v>
      </c>
      <c r="AF10" s="1633"/>
      <c r="AG10" s="198"/>
      <c r="AH10" s="1633" t="s">
        <v>1938</v>
      </c>
      <c r="AI10" s="1633" t="s">
        <v>1938</v>
      </c>
      <c r="AL10" s="1633"/>
      <c r="AM10" s="198"/>
      <c r="AN10" s="1633" t="s">
        <v>1938</v>
      </c>
      <c r="AO10" s="1633" t="s">
        <v>1938</v>
      </c>
      <c r="AQ10" s="1633"/>
      <c r="AR10" s="198"/>
      <c r="AS10" s="1633" t="s">
        <v>1938</v>
      </c>
      <c r="AT10" s="1633" t="s">
        <v>1938</v>
      </c>
      <c r="AV10" s="1633"/>
      <c r="AW10" s="198"/>
      <c r="AX10" s="1633" t="s">
        <v>1938</v>
      </c>
      <c r="AY10" s="1633" t="s">
        <v>1938</v>
      </c>
      <c r="BA10" s="1633"/>
      <c r="BB10" s="198"/>
      <c r="BC10" s="1633" t="s">
        <v>1938</v>
      </c>
      <c r="BD10" s="1633" t="s">
        <v>1938</v>
      </c>
      <c r="BF10" s="520"/>
      <c r="BG10" s="520"/>
      <c r="BH10" s="1633" t="s">
        <v>1938</v>
      </c>
      <c r="BI10" s="1633" t="s">
        <v>1938</v>
      </c>
      <c r="BK10" s="1633"/>
      <c r="BL10" s="198"/>
      <c r="BM10" s="1633" t="s">
        <v>1938</v>
      </c>
      <c r="BN10" s="1633" t="s">
        <v>1938</v>
      </c>
    </row>
    <row r="11" spans="2:78" ht="13.5" thickBot="1">
      <c r="B11" s="801" t="s">
        <v>1939</v>
      </c>
      <c r="C11" s="340"/>
      <c r="D11" s="340"/>
      <c r="E11" s="340"/>
      <c r="G11" s="5"/>
      <c r="H11" s="340"/>
      <c r="I11" s="340"/>
      <c r="J11" s="340"/>
      <c r="L11" s="340"/>
      <c r="M11" s="340"/>
      <c r="N11" s="340"/>
      <c r="O11" s="340"/>
      <c r="Q11" s="340"/>
      <c r="R11" s="340"/>
      <c r="S11" s="340"/>
      <c r="T11" s="340"/>
      <c r="V11" s="340"/>
      <c r="W11" s="340"/>
      <c r="X11" s="340"/>
      <c r="Y11" s="340"/>
      <c r="AA11" s="340"/>
      <c r="AB11" s="340"/>
      <c r="AC11" s="340"/>
      <c r="AD11" s="340"/>
      <c r="AF11" s="340"/>
      <c r="AG11" s="340"/>
      <c r="AH11" s="340"/>
      <c r="AI11" s="340"/>
      <c r="AL11" s="340"/>
      <c r="AM11" s="340"/>
      <c r="AN11" s="340"/>
      <c r="AO11" s="340"/>
      <c r="AQ11" s="340"/>
      <c r="AR11" s="340"/>
      <c r="AS11" s="340"/>
      <c r="AT11" s="340"/>
      <c r="AV11" s="340"/>
      <c r="AW11" s="340"/>
      <c r="AX11" s="340"/>
      <c r="AY11" s="340"/>
      <c r="BA11" s="340"/>
      <c r="BB11" s="340"/>
      <c r="BC11" s="340"/>
      <c r="BD11" s="340"/>
      <c r="BF11" s="5"/>
      <c r="BG11" s="5"/>
      <c r="BH11" s="340"/>
      <c r="BI11" s="340"/>
      <c r="BK11" s="340"/>
      <c r="BL11" s="340"/>
      <c r="BM11" s="340"/>
      <c r="BN11" s="340"/>
    </row>
    <row r="12" spans="2:78">
      <c r="B12" s="1632"/>
      <c r="C12" s="1634" t="s">
        <v>228</v>
      </c>
      <c r="D12" s="1634" t="s">
        <v>228</v>
      </c>
      <c r="E12" s="1634"/>
      <c r="F12" s="4"/>
      <c r="G12" s="1635" t="s">
        <v>1940</v>
      </c>
      <c r="H12" s="1634" t="s">
        <v>1941</v>
      </c>
      <c r="I12" s="1634" t="s">
        <v>775</v>
      </c>
      <c r="J12" s="1634"/>
      <c r="K12" s="4"/>
      <c r="L12" s="1636" t="s">
        <v>1942</v>
      </c>
      <c r="M12" s="1634" t="s">
        <v>1943</v>
      </c>
      <c r="N12" s="1636" t="s">
        <v>1944</v>
      </c>
      <c r="O12" s="1634"/>
      <c r="P12" s="4"/>
      <c r="Q12" s="1636" t="s">
        <v>1945</v>
      </c>
      <c r="R12" s="1634" t="s">
        <v>1946</v>
      </c>
      <c r="S12" s="1636" t="s">
        <v>1947</v>
      </c>
      <c r="T12" s="1634"/>
      <c r="U12" s="4"/>
      <c r="V12" s="1634" t="s">
        <v>557</v>
      </c>
      <c r="W12" s="1634" t="s">
        <v>1948</v>
      </c>
      <c r="X12" s="1634" t="s">
        <v>557</v>
      </c>
      <c r="Y12" s="1634"/>
      <c r="AA12" s="1634" t="s">
        <v>557</v>
      </c>
      <c r="AB12" s="1634" t="s">
        <v>1949</v>
      </c>
      <c r="AC12" s="1634" t="s">
        <v>557</v>
      </c>
      <c r="AD12" s="1637"/>
      <c r="AF12" s="1634" t="s">
        <v>1950</v>
      </c>
      <c r="AG12" s="1634" t="s">
        <v>478</v>
      </c>
      <c r="AH12" s="1634" t="s">
        <v>478</v>
      </c>
      <c r="AI12" s="1637"/>
      <c r="AL12" s="1634" t="s">
        <v>338</v>
      </c>
      <c r="AM12" s="1634" t="s">
        <v>338</v>
      </c>
      <c r="AN12" s="1634" t="s">
        <v>338</v>
      </c>
      <c r="AO12" s="1637"/>
      <c r="AQ12" s="1634" t="s">
        <v>235</v>
      </c>
      <c r="AR12" s="1634" t="s">
        <v>235</v>
      </c>
      <c r="AS12" s="1634" t="s">
        <v>235</v>
      </c>
      <c r="AT12" s="1637"/>
      <c r="AV12" s="1634" t="s">
        <v>234</v>
      </c>
      <c r="AW12" s="1634" t="s">
        <v>478</v>
      </c>
      <c r="AX12" s="1634" t="s">
        <v>478</v>
      </c>
      <c r="AY12" s="1637"/>
      <c r="BA12" s="1634" t="s">
        <v>1951</v>
      </c>
      <c r="BB12" s="1634" t="s">
        <v>478</v>
      </c>
      <c r="BC12" s="1634" t="s">
        <v>478</v>
      </c>
      <c r="BD12" s="1637"/>
      <c r="BF12" s="1634" t="s">
        <v>1952</v>
      </c>
      <c r="BG12" s="1634"/>
      <c r="BH12" s="1634" t="s">
        <v>354</v>
      </c>
      <c r="BI12" s="1637"/>
      <c r="BK12" s="1636" t="s">
        <v>1942</v>
      </c>
      <c r="BL12" s="1634" t="s">
        <v>1943</v>
      </c>
      <c r="BM12" s="1636" t="s">
        <v>1944</v>
      </c>
      <c r="BN12" s="1634"/>
    </row>
    <row r="13" spans="2:78" ht="13.5" thickBot="1">
      <c r="B13" s="5"/>
      <c r="C13" s="1638"/>
      <c r="D13" s="199"/>
      <c r="E13" s="199"/>
      <c r="F13" s="4"/>
      <c r="G13" s="522" t="s">
        <v>0</v>
      </c>
      <c r="H13" s="1638" t="s">
        <v>0</v>
      </c>
      <c r="I13" s="1638" t="s">
        <v>0</v>
      </c>
      <c r="J13" s="199"/>
      <c r="K13" s="307"/>
      <c r="L13" s="1638"/>
      <c r="M13" s="1638"/>
      <c r="N13" s="1638" t="s">
        <v>1953</v>
      </c>
      <c r="O13" s="199"/>
      <c r="P13" s="307"/>
      <c r="Q13" s="1638"/>
      <c r="R13" s="1638"/>
      <c r="S13" s="1638"/>
      <c r="T13" s="199"/>
      <c r="U13" s="4"/>
      <c r="V13" s="1638" t="s">
        <v>1954</v>
      </c>
      <c r="W13" s="1638" t="s">
        <v>1954</v>
      </c>
      <c r="X13" s="1638" t="s">
        <v>1954</v>
      </c>
      <c r="Y13" s="199"/>
      <c r="AA13" s="1638" t="s">
        <v>1955</v>
      </c>
      <c r="AB13" s="1638"/>
      <c r="AC13" s="1638" t="s">
        <v>1955</v>
      </c>
      <c r="AD13" s="1639"/>
      <c r="AF13" s="1638"/>
      <c r="AG13" s="1638" t="s">
        <v>1956</v>
      </c>
      <c r="AH13" s="1638" t="s">
        <v>1956</v>
      </c>
      <c r="AI13" s="1639"/>
      <c r="AL13" s="1638"/>
      <c r="AM13" s="1638"/>
      <c r="AN13" s="1638"/>
      <c r="AO13" s="1639"/>
      <c r="AQ13" s="1638"/>
      <c r="AR13" s="1638"/>
      <c r="AS13" s="1638"/>
      <c r="AT13" s="1639"/>
      <c r="AV13" s="1638"/>
      <c r="AW13" s="1638" t="s">
        <v>775</v>
      </c>
      <c r="AX13" s="1638" t="s">
        <v>775</v>
      </c>
      <c r="AY13" s="1639"/>
      <c r="BA13" s="1638"/>
      <c r="BB13" s="1638" t="s">
        <v>1957</v>
      </c>
      <c r="BC13" s="1638" t="s">
        <v>1957</v>
      </c>
      <c r="BD13" s="1639"/>
      <c r="BF13" s="1638" t="s">
        <v>1958</v>
      </c>
      <c r="BG13" s="1638"/>
      <c r="BH13" s="1638" t="s">
        <v>775</v>
      </c>
      <c r="BI13" s="1639"/>
      <c r="BK13" s="1638"/>
      <c r="BL13" s="1638"/>
      <c r="BM13" s="1638" t="s">
        <v>1953</v>
      </c>
      <c r="BN13" s="199"/>
    </row>
    <row r="14" spans="2:78">
      <c r="B14" s="3"/>
      <c r="C14" s="1640"/>
      <c r="D14" s="1640"/>
      <c r="E14" s="1640"/>
      <c r="F14" s="1641"/>
      <c r="G14" s="1642"/>
      <c r="H14" s="1640"/>
      <c r="I14" s="1640"/>
      <c r="J14" s="1640"/>
      <c r="K14" s="1641"/>
      <c r="L14" s="1640"/>
      <c r="M14" s="1640"/>
      <c r="N14" s="1640"/>
      <c r="O14" s="1640"/>
      <c r="P14" s="1641"/>
      <c r="Q14" s="1640"/>
      <c r="R14" s="1640"/>
      <c r="S14" s="1640"/>
      <c r="T14" s="1640"/>
      <c r="U14" s="1641"/>
      <c r="V14" s="1643"/>
      <c r="W14" s="1643"/>
      <c r="X14" s="1643"/>
      <c r="Y14" s="1643"/>
      <c r="AA14" s="1642"/>
      <c r="AB14" s="1643"/>
      <c r="AC14" s="1643"/>
      <c r="AD14" s="1644"/>
      <c r="AF14" s="1643"/>
      <c r="AG14" s="1643"/>
      <c r="AH14" s="1643"/>
      <c r="AI14" s="1644"/>
      <c r="AL14" s="1643"/>
      <c r="AM14" s="1643"/>
      <c r="AN14" s="1644"/>
      <c r="AO14" s="1644"/>
      <c r="AQ14" s="1643"/>
      <c r="AR14" s="1643"/>
      <c r="AS14" s="1643"/>
      <c r="AT14" s="1644"/>
      <c r="AV14" s="1643"/>
      <c r="AW14" s="1643"/>
      <c r="AX14" s="1643"/>
      <c r="AY14" s="1644"/>
      <c r="BA14" s="1643"/>
      <c r="BB14" s="1643"/>
      <c r="BC14" s="1643"/>
      <c r="BD14" s="1644"/>
      <c r="BF14" s="1643"/>
      <c r="BG14" s="1643"/>
      <c r="BH14" s="1643"/>
      <c r="BI14" s="1644"/>
      <c r="BK14" s="1640"/>
      <c r="BL14" s="1640"/>
      <c r="BM14" s="1640"/>
      <c r="BN14" s="1640"/>
    </row>
    <row r="15" spans="2:78">
      <c r="B15" s="3"/>
      <c r="C15" s="1645"/>
      <c r="D15" s="1645"/>
      <c r="E15" s="1645"/>
      <c r="F15" s="1646"/>
      <c r="G15" s="1647"/>
      <c r="H15" s="1645"/>
      <c r="I15" s="1645"/>
      <c r="J15" s="1645"/>
      <c r="K15" s="1648"/>
      <c r="L15" s="1649"/>
      <c r="M15" s="1645"/>
      <c r="N15" s="1649"/>
      <c r="O15" s="1645"/>
      <c r="P15" s="1650"/>
      <c r="Q15" s="1649"/>
      <c r="R15" s="1645"/>
      <c r="S15" s="1649"/>
      <c r="T15" s="1645"/>
      <c r="U15" s="1650"/>
      <c r="V15" s="1649"/>
      <c r="W15" s="1645"/>
      <c r="X15" s="1645"/>
      <c r="Y15" s="1645"/>
      <c r="AA15" s="1651"/>
      <c r="AB15" s="1645"/>
      <c r="AC15" s="1645"/>
      <c r="AD15" s="1652"/>
      <c r="AF15" s="1649"/>
      <c r="AG15" s="1645"/>
      <c r="AH15" s="1649"/>
      <c r="AI15" s="1652"/>
      <c r="AL15" s="1649"/>
      <c r="AM15" s="1645"/>
      <c r="AN15" s="1652"/>
      <c r="AO15" s="1652"/>
      <c r="AQ15" s="1649"/>
      <c r="AR15" s="1645"/>
      <c r="AS15" s="1645"/>
      <c r="AT15" s="1652"/>
      <c r="AV15" s="1649"/>
      <c r="AW15" s="1645"/>
      <c r="AX15" s="1645"/>
      <c r="AY15" s="1652"/>
      <c r="BA15" s="1649"/>
      <c r="BB15" s="1645"/>
      <c r="BC15" s="1645"/>
      <c r="BD15" s="1652"/>
      <c r="BF15" s="1645"/>
      <c r="BG15" s="1645"/>
      <c r="BH15" s="1645"/>
      <c r="BI15" s="1652"/>
      <c r="BK15" s="1649"/>
      <c r="BL15" s="1645"/>
      <c r="BM15" s="1649"/>
      <c r="BN15" s="1645"/>
    </row>
    <row r="16" spans="2:78">
      <c r="B16" s="3" t="s">
        <v>1959</v>
      </c>
      <c r="C16" s="1653" t="s">
        <v>1960</v>
      </c>
      <c r="D16" s="1654"/>
      <c r="E16" s="1653"/>
      <c r="F16" s="1655"/>
      <c r="G16" s="3" t="s">
        <v>1959</v>
      </c>
      <c r="H16" s="2002" t="s">
        <v>1967</v>
      </c>
      <c r="I16" s="1654"/>
      <c r="J16" s="1653"/>
      <c r="K16" s="555"/>
      <c r="L16" s="3" t="s">
        <v>1959</v>
      </c>
      <c r="M16" s="1653" t="s">
        <v>1961</v>
      </c>
      <c r="N16" s="1654"/>
      <c r="O16" s="1653"/>
      <c r="P16" s="1655"/>
      <c r="Q16" s="324" t="s">
        <v>1959</v>
      </c>
      <c r="R16" s="1653" t="s">
        <v>1962</v>
      </c>
      <c r="S16" s="1654"/>
      <c r="T16" s="1653"/>
      <c r="U16" s="1656"/>
      <c r="V16" s="324" t="s">
        <v>1959</v>
      </c>
      <c r="W16" s="1653" t="s">
        <v>1963</v>
      </c>
      <c r="X16" s="1657"/>
      <c r="Y16" s="1653"/>
      <c r="AA16" s="3" t="s">
        <v>1959</v>
      </c>
      <c r="AB16" s="1653" t="s">
        <v>1964</v>
      </c>
      <c r="AC16" s="1657"/>
      <c r="AD16" s="1658"/>
      <c r="AF16" s="324" t="s">
        <v>1959</v>
      </c>
      <c r="AG16" s="1653" t="s">
        <v>1965</v>
      </c>
      <c r="AH16" s="1654"/>
      <c r="AI16" s="1658"/>
      <c r="AL16" s="324" t="s">
        <v>1959</v>
      </c>
      <c r="AM16" s="1653" t="s">
        <v>1966</v>
      </c>
      <c r="AN16" s="1654"/>
      <c r="AO16" s="1658"/>
      <c r="AQ16" s="324" t="s">
        <v>1959</v>
      </c>
      <c r="AR16" s="1653" t="s">
        <v>1966</v>
      </c>
      <c r="AS16" s="1654"/>
      <c r="AT16" s="1658"/>
      <c r="AV16" s="324" t="s">
        <v>1959</v>
      </c>
      <c r="AW16" s="1653" t="s">
        <v>1967</v>
      </c>
      <c r="AX16" s="1654"/>
      <c r="AY16" s="1658"/>
      <c r="BA16" s="324" t="s">
        <v>1959</v>
      </c>
      <c r="BB16" s="1653" t="s">
        <v>1968</v>
      </c>
      <c r="BC16" s="1654"/>
      <c r="BD16" s="1658"/>
      <c r="BF16" s="324" t="s">
        <v>1959</v>
      </c>
      <c r="BG16" s="1653" t="s">
        <v>1969</v>
      </c>
      <c r="BH16" s="1654" t="e">
        <f>SUM(#REF!+#REF!)/(#REF!+#REF!)</f>
        <v>#REF!</v>
      </c>
      <c r="BI16" s="1658"/>
      <c r="BK16" s="3" t="s">
        <v>1959</v>
      </c>
      <c r="BL16" s="1653" t="s">
        <v>1970</v>
      </c>
      <c r="BM16" s="1654"/>
      <c r="BN16" s="1653"/>
    </row>
    <row r="17" spans="2:66">
      <c r="B17" s="3" t="s">
        <v>1971</v>
      </c>
      <c r="C17" s="1659" t="s">
        <v>2613</v>
      </c>
      <c r="D17" s="1660"/>
      <c r="E17" s="1653"/>
      <c r="F17" s="1655"/>
      <c r="G17" s="3" t="s">
        <v>1972</v>
      </c>
      <c r="H17" s="1661" t="s">
        <v>1973</v>
      </c>
      <c r="I17" s="1660"/>
      <c r="J17" s="1653"/>
      <c r="K17" s="555"/>
      <c r="L17" s="3" t="s">
        <v>1974</v>
      </c>
      <c r="M17" s="1661" t="s">
        <v>1975</v>
      </c>
      <c r="N17" s="1660"/>
      <c r="O17" s="1653"/>
      <c r="P17" s="1655"/>
      <c r="Q17" s="1698" t="s">
        <v>2595</v>
      </c>
      <c r="R17" s="1661" t="s">
        <v>1976</v>
      </c>
      <c r="S17" s="1660"/>
      <c r="T17" s="1653"/>
      <c r="U17" s="1656"/>
      <c r="V17" s="324" t="s">
        <v>1971</v>
      </c>
      <c r="W17" s="1661" t="s">
        <v>1977</v>
      </c>
      <c r="X17" s="1653"/>
      <c r="Y17" s="1653"/>
      <c r="AA17" s="3" t="s">
        <v>1971</v>
      </c>
      <c r="AB17" s="1661" t="s">
        <v>1978</v>
      </c>
      <c r="AC17" s="1653"/>
      <c r="AD17" s="1658"/>
      <c r="AF17" s="324" t="s">
        <v>1971</v>
      </c>
      <c r="AG17" s="1653" t="s">
        <v>1979</v>
      </c>
      <c r="AH17" s="1660"/>
      <c r="AI17" s="1658"/>
      <c r="AL17" s="1734" t="s">
        <v>2596</v>
      </c>
      <c r="AM17" s="1662" t="s">
        <v>1980</v>
      </c>
      <c r="AN17" s="1654"/>
      <c r="AO17" s="1658"/>
      <c r="AQ17" s="324" t="s">
        <v>1971</v>
      </c>
      <c r="AR17" s="1663" t="s">
        <v>1981</v>
      </c>
      <c r="AS17" s="1660"/>
      <c r="AT17" s="1658"/>
      <c r="AV17" s="324" t="s">
        <v>1971</v>
      </c>
      <c r="AW17" s="1653" t="s">
        <v>1982</v>
      </c>
      <c r="AX17" s="1660"/>
      <c r="AY17" s="1658"/>
      <c r="BA17" s="324" t="s">
        <v>1971</v>
      </c>
      <c r="BB17" s="1653" t="s">
        <v>1983</v>
      </c>
      <c r="BC17" s="1660"/>
      <c r="BD17" s="1658"/>
      <c r="BF17" s="324" t="s">
        <v>1971</v>
      </c>
      <c r="BG17" s="1661" t="s">
        <v>1977</v>
      </c>
      <c r="BH17" s="1664" t="e">
        <f>SUM(#REF!+#REF!)/(#REF!+#REF!)</f>
        <v>#REF!</v>
      </c>
      <c r="BI17" s="1658"/>
      <c r="BK17" s="3" t="s">
        <v>1974</v>
      </c>
      <c r="BL17" s="1661" t="s">
        <v>1984</v>
      </c>
      <c r="BM17" s="1660"/>
      <c r="BN17" s="1653"/>
    </row>
    <row r="18" spans="2:66">
      <c r="B18" s="3" t="s">
        <v>1985</v>
      </c>
      <c r="C18" s="2006">
        <v>200000</v>
      </c>
      <c r="D18" s="1660"/>
      <c r="E18" s="1653"/>
      <c r="F18" s="1655"/>
      <c r="G18" s="3" t="s">
        <v>1986</v>
      </c>
      <c r="H18" s="1661" t="s">
        <v>1987</v>
      </c>
      <c r="I18" s="1660"/>
      <c r="J18" s="1653"/>
      <c r="K18" s="555"/>
      <c r="L18" s="3" t="s">
        <v>1986</v>
      </c>
      <c r="M18" s="1661" t="s">
        <v>1988</v>
      </c>
      <c r="N18" s="1660"/>
      <c r="O18" s="1653"/>
      <c r="P18" s="1655"/>
      <c r="Q18" s="324" t="s">
        <v>1986</v>
      </c>
      <c r="R18" s="1661" t="s">
        <v>1989</v>
      </c>
      <c r="S18" s="1660"/>
      <c r="T18" s="1653"/>
      <c r="U18" s="1656"/>
      <c r="V18" s="324" t="s">
        <v>1986</v>
      </c>
      <c r="W18" s="1661" t="s">
        <v>1320</v>
      </c>
      <c r="X18" s="1653"/>
      <c r="Y18" s="1653"/>
      <c r="AA18" s="3" t="s">
        <v>1986</v>
      </c>
      <c r="AB18" s="1661" t="s">
        <v>1320</v>
      </c>
      <c r="AC18" s="1653"/>
      <c r="AD18" s="1658"/>
      <c r="AF18" s="324" t="s">
        <v>1986</v>
      </c>
      <c r="AG18" s="1665"/>
      <c r="AH18" s="1665"/>
      <c r="AI18" s="1666"/>
      <c r="AL18" s="324" t="s">
        <v>1986</v>
      </c>
      <c r="AM18" s="1653" t="s">
        <v>1990</v>
      </c>
      <c r="AN18" s="1660"/>
      <c r="AO18" s="1658"/>
      <c r="AQ18" s="324" t="s">
        <v>1986</v>
      </c>
      <c r="AR18" s="1662">
        <v>80000</v>
      </c>
      <c r="AS18" s="1660"/>
      <c r="AT18" s="1658"/>
      <c r="AV18" s="324" t="s">
        <v>1986</v>
      </c>
      <c r="AW18" s="1653" t="s">
        <v>1991</v>
      </c>
      <c r="AX18" s="1660"/>
      <c r="AY18" s="1658"/>
      <c r="BA18" s="324" t="s">
        <v>1986</v>
      </c>
      <c r="BB18" s="1665"/>
      <c r="BC18" s="1665"/>
      <c r="BD18" s="1666"/>
      <c r="BF18" s="324" t="s">
        <v>1986</v>
      </c>
      <c r="BG18" s="1661" t="s">
        <v>1992</v>
      </c>
      <c r="BH18" s="1664" t="e">
        <f>SUM(#REF!+#REF!)/(#REF!+#REF!)</f>
        <v>#REF!</v>
      </c>
      <c r="BI18" s="1658"/>
      <c r="BK18" s="3" t="s">
        <v>1986</v>
      </c>
      <c r="BL18" s="1661" t="s">
        <v>1993</v>
      </c>
      <c r="BM18" s="1660"/>
      <c r="BN18" s="1653"/>
    </row>
    <row r="19" spans="2:66">
      <c r="B19" s="3" t="s">
        <v>1994</v>
      </c>
      <c r="C19" s="2003" t="s">
        <v>2597</v>
      </c>
      <c r="D19" s="1667"/>
      <c r="E19" s="1645"/>
      <c r="F19" s="1646"/>
      <c r="G19" s="3" t="s">
        <v>1994</v>
      </c>
      <c r="H19" s="1645" t="s">
        <v>1995</v>
      </c>
      <c r="I19" s="1667"/>
      <c r="J19" s="1645"/>
      <c r="K19" s="555"/>
      <c r="L19" s="3" t="s">
        <v>1996</v>
      </c>
      <c r="M19" s="1645" t="s">
        <v>1997</v>
      </c>
      <c r="N19" s="1645"/>
      <c r="O19" s="1645"/>
      <c r="P19" s="1646"/>
      <c r="Q19" s="324" t="s">
        <v>1994</v>
      </c>
      <c r="R19" s="1645" t="s">
        <v>1320</v>
      </c>
      <c r="S19" s="1645"/>
      <c r="T19" s="1645"/>
      <c r="U19" s="1668"/>
      <c r="V19" s="324" t="s">
        <v>1994</v>
      </c>
      <c r="W19" s="1645" t="s">
        <v>1998</v>
      </c>
      <c r="X19" s="1645"/>
      <c r="Y19" s="1645"/>
      <c r="AA19" s="3" t="s">
        <v>1994</v>
      </c>
      <c r="AB19" s="1645" t="s">
        <v>1999</v>
      </c>
      <c r="AC19" s="1645"/>
      <c r="AD19" s="1652"/>
      <c r="AF19" s="324" t="s">
        <v>1994</v>
      </c>
      <c r="AG19" s="1645" t="s">
        <v>2000</v>
      </c>
      <c r="AH19" s="1667"/>
      <c r="AI19" s="1652"/>
      <c r="AL19" s="324" t="s">
        <v>1994</v>
      </c>
      <c r="AM19" s="1669"/>
      <c r="AN19" s="1669"/>
      <c r="AO19" s="1670"/>
      <c r="AQ19" s="324" t="s">
        <v>1994</v>
      </c>
      <c r="AR19" s="1669"/>
      <c r="AS19" s="1669"/>
      <c r="AT19" s="1670"/>
      <c r="AV19" s="324" t="s">
        <v>1994</v>
      </c>
      <c r="AW19" s="1645" t="s">
        <v>2001</v>
      </c>
      <c r="AX19" s="1667"/>
      <c r="AY19" s="1652"/>
      <c r="BA19" s="324" t="s">
        <v>1994</v>
      </c>
      <c r="BB19" s="1645" t="s">
        <v>2002</v>
      </c>
      <c r="BC19" s="1667"/>
      <c r="BD19" s="1652"/>
      <c r="BF19" s="324" t="s">
        <v>1994</v>
      </c>
      <c r="BG19" s="1645" t="s">
        <v>1320</v>
      </c>
      <c r="BH19" s="1663" t="s">
        <v>1320</v>
      </c>
      <c r="BI19" s="1652"/>
      <c r="BK19" s="3" t="s">
        <v>1994</v>
      </c>
      <c r="BL19" s="1645" t="s">
        <v>1320</v>
      </c>
      <c r="BM19" s="1645"/>
      <c r="BN19" s="1645"/>
    </row>
    <row r="20" spans="2:66">
      <c r="B20" s="3" t="s">
        <v>2003</v>
      </c>
      <c r="C20" s="608" t="s">
        <v>2004</v>
      </c>
      <c r="D20" s="1667"/>
      <c r="E20" s="608"/>
      <c r="F20" s="555"/>
      <c r="G20" s="3" t="s">
        <v>2005</v>
      </c>
      <c r="H20" s="1645" t="s">
        <v>2006</v>
      </c>
      <c r="I20" s="1667"/>
      <c r="J20" s="608"/>
      <c r="K20" s="1646"/>
      <c r="L20" s="3" t="s">
        <v>2007</v>
      </c>
      <c r="M20" s="608" t="s">
        <v>2008</v>
      </c>
      <c r="N20" s="1663"/>
      <c r="O20" s="608"/>
      <c r="P20" s="555"/>
      <c r="Q20" s="324" t="s">
        <v>2007</v>
      </c>
      <c r="R20" s="608" t="s">
        <v>1320</v>
      </c>
      <c r="S20" s="608"/>
      <c r="T20" s="608"/>
      <c r="U20" s="555"/>
      <c r="V20" s="3" t="s">
        <v>2003</v>
      </c>
      <c r="W20" s="1671"/>
      <c r="X20" s="1669"/>
      <c r="Y20" s="1672"/>
      <c r="AA20" s="3" t="s">
        <v>2003</v>
      </c>
      <c r="AB20" s="1669"/>
      <c r="AC20" s="1669"/>
      <c r="AD20" s="1673"/>
      <c r="AF20" s="324" t="s">
        <v>2007</v>
      </c>
      <c r="AG20" s="1674"/>
      <c r="AH20" s="1669"/>
      <c r="AI20" s="1673"/>
      <c r="AL20" s="324" t="s">
        <v>2007</v>
      </c>
      <c r="AM20" s="608" t="s">
        <v>2009</v>
      </c>
      <c r="AN20" s="1663"/>
      <c r="AO20" s="572"/>
      <c r="AQ20" s="324" t="s">
        <v>2007</v>
      </c>
      <c r="AR20" s="1669"/>
      <c r="AS20" s="1672"/>
      <c r="AT20" s="1673"/>
      <c r="AV20" s="324" t="s">
        <v>2007</v>
      </c>
      <c r="AW20" s="1672"/>
      <c r="AX20" s="1672"/>
      <c r="AY20" s="1673"/>
      <c r="BA20" s="324" t="s">
        <v>2007</v>
      </c>
      <c r="BB20" s="1672"/>
      <c r="BC20" s="1672"/>
      <c r="BD20" s="1673"/>
      <c r="BF20" s="324" t="s">
        <v>2007</v>
      </c>
      <c r="BG20" s="608" t="s">
        <v>1320</v>
      </c>
      <c r="BH20" s="608" t="s">
        <v>1320</v>
      </c>
      <c r="BI20" s="572"/>
      <c r="BK20" s="3" t="s">
        <v>2010</v>
      </c>
      <c r="BL20" s="608" t="s">
        <v>2011</v>
      </c>
      <c r="BM20" s="1663"/>
      <c r="BN20" s="608"/>
    </row>
    <row r="21" spans="2:66">
      <c r="B21" s="3" t="s">
        <v>2012</v>
      </c>
      <c r="C21" s="608" t="s">
        <v>2013</v>
      </c>
      <c r="D21" s="1675"/>
      <c r="E21" s="608"/>
      <c r="F21" s="555"/>
      <c r="G21" s="3" t="s">
        <v>2012</v>
      </c>
      <c r="H21" s="1669"/>
      <c r="I21" s="1676"/>
      <c r="J21" s="1672"/>
      <c r="K21" s="555"/>
      <c r="L21" s="3" t="s">
        <v>2012</v>
      </c>
      <c r="M21" s="608" t="s">
        <v>1320</v>
      </c>
      <c r="N21" s="1663"/>
      <c r="O21" s="608"/>
      <c r="P21" s="555"/>
      <c r="Q21" s="3" t="s">
        <v>2012</v>
      </c>
      <c r="R21" s="608" t="s">
        <v>2014</v>
      </c>
      <c r="S21" s="1675"/>
      <c r="T21" s="608"/>
      <c r="U21" s="555"/>
      <c r="V21" s="3" t="s">
        <v>2012</v>
      </c>
      <c r="W21" s="1677"/>
      <c r="X21" s="1678"/>
      <c r="Y21" s="1672"/>
      <c r="AA21" s="3" t="s">
        <v>2012</v>
      </c>
      <c r="AB21" s="1669"/>
      <c r="AC21" s="1678"/>
      <c r="AD21" s="1673"/>
      <c r="AF21" s="3" t="s">
        <v>2012</v>
      </c>
      <c r="AG21" s="1674"/>
      <c r="AH21" s="1676"/>
      <c r="AI21" s="1673"/>
      <c r="AL21" s="3" t="s">
        <v>2012</v>
      </c>
      <c r="AM21" s="1679"/>
      <c r="AN21" s="1680"/>
      <c r="AO21" s="1673"/>
      <c r="AQ21" s="3" t="s">
        <v>2012</v>
      </c>
      <c r="AR21" s="1669"/>
      <c r="AS21" s="1672"/>
      <c r="AT21" s="1673"/>
      <c r="AV21" s="3" t="s">
        <v>2012</v>
      </c>
      <c r="AW21" s="1672"/>
      <c r="AX21" s="1672"/>
      <c r="AY21" s="1673"/>
      <c r="BA21" s="3" t="s">
        <v>2012</v>
      </c>
      <c r="BB21" s="1672"/>
      <c r="BC21" s="1672"/>
      <c r="BD21" s="1673"/>
      <c r="BF21" s="3" t="s">
        <v>2012</v>
      </c>
      <c r="BG21" s="1681" t="s">
        <v>2015</v>
      </c>
      <c r="BH21" s="1682" t="e">
        <f>SUM(#REF!)/#REF!</f>
        <v>#REF!</v>
      </c>
      <c r="BI21" s="572"/>
      <c r="BK21" s="3"/>
      <c r="BL21" s="608"/>
      <c r="BM21" s="1663"/>
      <c r="BN21" s="608"/>
    </row>
    <row r="22" spans="2:66">
      <c r="B22" s="3" t="s">
        <v>2016</v>
      </c>
      <c r="C22" s="608" t="s">
        <v>2017</v>
      </c>
      <c r="D22" s="1675"/>
      <c r="E22" s="608"/>
      <c r="F22" s="555"/>
      <c r="G22" s="3" t="s">
        <v>2018</v>
      </c>
      <c r="H22" s="1672"/>
      <c r="I22" s="1676"/>
      <c r="J22" s="1672"/>
      <c r="K22" s="1683"/>
      <c r="L22" s="3" t="s">
        <v>2019</v>
      </c>
      <c r="M22" s="608" t="s">
        <v>2017</v>
      </c>
      <c r="N22" s="1684"/>
      <c r="O22" s="608"/>
      <c r="P22" s="555"/>
      <c r="Q22" s="1734" t="s">
        <v>2020</v>
      </c>
      <c r="R22" s="608" t="s">
        <v>2021</v>
      </c>
      <c r="S22" s="1684"/>
      <c r="T22" s="608"/>
      <c r="U22" s="1646"/>
      <c r="V22" s="324" t="s">
        <v>2019</v>
      </c>
      <c r="W22" s="1672"/>
      <c r="X22" s="1676"/>
      <c r="Y22" s="1672"/>
      <c r="AA22" s="3" t="s">
        <v>2019</v>
      </c>
      <c r="AB22" s="608" t="s">
        <v>2022</v>
      </c>
      <c r="AC22" s="1685"/>
      <c r="AD22" s="572"/>
      <c r="AF22" s="324" t="s">
        <v>2019</v>
      </c>
      <c r="AG22" s="1672"/>
      <c r="AH22" s="1676"/>
      <c r="AI22" s="1673"/>
      <c r="AL22" s="324" t="s">
        <v>2019</v>
      </c>
      <c r="AM22" s="608" t="s">
        <v>2023</v>
      </c>
      <c r="AN22" s="1684"/>
      <c r="AO22" s="572"/>
      <c r="AQ22" s="324" t="s">
        <v>2019</v>
      </c>
      <c r="AR22" s="1672"/>
      <c r="AS22" s="1672"/>
      <c r="AT22" s="1673"/>
      <c r="AV22" s="324" t="s">
        <v>2019</v>
      </c>
      <c r="AW22" s="1672"/>
      <c r="AX22" s="1672"/>
      <c r="AY22" s="1673"/>
      <c r="BA22" s="324" t="s">
        <v>2019</v>
      </c>
      <c r="BB22" s="1672"/>
      <c r="BC22" s="1672"/>
      <c r="BD22" s="1673"/>
      <c r="BF22" s="324" t="s">
        <v>2019</v>
      </c>
      <c r="BG22" s="608" t="s">
        <v>2017</v>
      </c>
      <c r="BH22" s="1684" t="e">
        <f>SUM((#REF!)/(#REF!+#REF!))</f>
        <v>#REF!</v>
      </c>
      <c r="BI22" s="572"/>
      <c r="BK22" s="3" t="s">
        <v>2019</v>
      </c>
      <c r="BL22" s="608" t="s">
        <v>2017</v>
      </c>
      <c r="BM22" s="1684"/>
      <c r="BN22" s="608"/>
    </row>
    <row r="23" spans="2:66">
      <c r="B23" s="1698" t="s">
        <v>2598</v>
      </c>
      <c r="C23" s="608" t="s">
        <v>2024</v>
      </c>
      <c r="D23" s="1686"/>
      <c r="E23" s="608"/>
      <c r="F23" s="555"/>
      <c r="G23" s="1698" t="s">
        <v>2598</v>
      </c>
      <c r="H23" s="1672"/>
      <c r="I23" s="1672"/>
      <c r="J23" s="1672"/>
      <c r="K23" s="555"/>
      <c r="L23" s="1698" t="s">
        <v>2599</v>
      </c>
      <c r="M23" s="608" t="s">
        <v>2024</v>
      </c>
      <c r="N23" s="1686"/>
      <c r="O23" s="608"/>
      <c r="P23" s="555"/>
      <c r="Q23" s="1734" t="s">
        <v>2599</v>
      </c>
      <c r="R23" s="608" t="s">
        <v>2024</v>
      </c>
      <c r="S23" s="1686"/>
      <c r="T23" s="608"/>
      <c r="U23" s="555"/>
      <c r="V23" s="1734" t="s">
        <v>2599</v>
      </c>
      <c r="W23" s="1672"/>
      <c r="X23" s="1672"/>
      <c r="Y23" s="1672"/>
      <c r="AA23" s="1698" t="s">
        <v>2599</v>
      </c>
      <c r="AB23" s="1672"/>
      <c r="AC23" s="1672"/>
      <c r="AD23" s="1673"/>
      <c r="AF23" s="1734" t="s">
        <v>2599</v>
      </c>
      <c r="AG23" s="1672"/>
      <c r="AH23" s="1672"/>
      <c r="AI23" s="1673"/>
      <c r="AL23" s="1734" t="s">
        <v>2599</v>
      </c>
      <c r="AM23" s="608" t="s">
        <v>2025</v>
      </c>
      <c r="AN23" s="1686"/>
      <c r="AO23" s="572"/>
      <c r="AQ23" s="1734" t="s">
        <v>2599</v>
      </c>
      <c r="AR23" s="1672"/>
      <c r="AS23" s="1672"/>
      <c r="AT23" s="1673"/>
      <c r="AV23" s="1734" t="s">
        <v>2599</v>
      </c>
      <c r="AW23" s="1672"/>
      <c r="AX23" s="1672"/>
      <c r="AY23" s="1673"/>
      <c r="BA23" s="1734" t="s">
        <v>2599</v>
      </c>
      <c r="BB23" s="1672"/>
      <c r="BC23" s="1672"/>
      <c r="BD23" s="1673"/>
      <c r="BF23" s="1734" t="s">
        <v>2599</v>
      </c>
      <c r="BG23" s="608" t="s">
        <v>2024</v>
      </c>
      <c r="BH23" s="1686" t="e">
        <f>SUM(#REF!)/(#REF!)</f>
        <v>#REF!</v>
      </c>
      <c r="BI23" s="572"/>
      <c r="BK23" s="1698" t="s">
        <v>2599</v>
      </c>
      <c r="BL23" s="608" t="s">
        <v>2024</v>
      </c>
      <c r="BM23" s="1686"/>
      <c r="BN23" s="608"/>
    </row>
    <row r="24" spans="2:66">
      <c r="B24" s="1698" t="s">
        <v>2600</v>
      </c>
      <c r="C24" s="608" t="s">
        <v>2026</v>
      </c>
      <c r="D24" s="1664"/>
      <c r="E24" s="608"/>
      <c r="F24" s="555"/>
      <c r="G24" s="1698" t="s">
        <v>2600</v>
      </c>
      <c r="H24" s="1672"/>
      <c r="I24" s="1672"/>
      <c r="J24" s="1672"/>
      <c r="K24" s="555"/>
      <c r="L24" s="1698" t="s">
        <v>2600</v>
      </c>
      <c r="M24" s="608" t="s">
        <v>2027</v>
      </c>
      <c r="N24" s="1663"/>
      <c r="O24" s="608"/>
      <c r="P24" s="555"/>
      <c r="Q24" s="324" t="s">
        <v>2028</v>
      </c>
      <c r="R24" s="1672"/>
      <c r="S24" s="1687"/>
      <c r="T24" s="1672"/>
      <c r="U24" s="555"/>
      <c r="V24" s="1734" t="s">
        <v>2600</v>
      </c>
      <c r="W24" s="1672"/>
      <c r="X24" s="1672"/>
      <c r="Y24" s="1672"/>
      <c r="AA24" s="1698" t="s">
        <v>2600</v>
      </c>
      <c r="AB24" s="1672"/>
      <c r="AC24" s="1672"/>
      <c r="AD24" s="1673"/>
      <c r="AF24" s="1734" t="s">
        <v>2600</v>
      </c>
      <c r="AG24" s="1672"/>
      <c r="AH24" s="1672"/>
      <c r="AI24" s="1673"/>
      <c r="AL24" s="1734" t="s">
        <v>2600</v>
      </c>
      <c r="AM24" s="1688" t="s">
        <v>2029</v>
      </c>
      <c r="AN24" s="1663"/>
      <c r="AO24" s="572"/>
      <c r="AQ24" s="1734" t="s">
        <v>2600</v>
      </c>
      <c r="AR24" s="1672"/>
      <c r="AS24" s="1672"/>
      <c r="AT24" s="1673"/>
      <c r="AV24" s="1734" t="s">
        <v>2600</v>
      </c>
      <c r="AW24" s="1672"/>
      <c r="AX24" s="1672"/>
      <c r="AY24" s="1673"/>
      <c r="BA24" s="1734" t="s">
        <v>2600</v>
      </c>
      <c r="BB24" s="1672"/>
      <c r="BC24" s="1672"/>
      <c r="BD24" s="1673"/>
      <c r="BF24" s="1734" t="s">
        <v>2600</v>
      </c>
      <c r="BG24" s="1663" t="s">
        <v>1320</v>
      </c>
      <c r="BH24" s="1663" t="s">
        <v>1320</v>
      </c>
      <c r="BI24" s="572"/>
      <c r="BK24" s="1698" t="s">
        <v>2601</v>
      </c>
      <c r="BL24" s="608" t="s">
        <v>2030</v>
      </c>
      <c r="BM24" s="1663"/>
      <c r="BN24" s="608"/>
    </row>
    <row r="25" spans="2:66">
      <c r="B25" s="1698" t="s">
        <v>2602</v>
      </c>
      <c r="C25" s="608" t="s">
        <v>2031</v>
      </c>
      <c r="D25" s="1686"/>
      <c r="E25" s="608"/>
      <c r="F25" s="555"/>
      <c r="G25" s="1698" t="s">
        <v>2603</v>
      </c>
      <c r="H25" s="1672"/>
      <c r="I25" s="1672"/>
      <c r="J25" s="1672"/>
      <c r="K25" s="555"/>
      <c r="L25" s="1698" t="s">
        <v>2603</v>
      </c>
      <c r="M25" s="608" t="s">
        <v>1320</v>
      </c>
      <c r="N25" s="608"/>
      <c r="O25" s="608"/>
      <c r="P25" s="555"/>
      <c r="Q25" s="1734" t="s">
        <v>2603</v>
      </c>
      <c r="R25" s="1672"/>
      <c r="S25" s="1672"/>
      <c r="T25" s="1672"/>
      <c r="U25" s="555"/>
      <c r="V25" s="1734" t="s">
        <v>2603</v>
      </c>
      <c r="W25" s="1672"/>
      <c r="X25" s="1672"/>
      <c r="Y25" s="1672"/>
      <c r="AA25" s="1698" t="s">
        <v>2603</v>
      </c>
      <c r="AB25" s="1672"/>
      <c r="AC25" s="1672"/>
      <c r="AD25" s="1673"/>
      <c r="AF25" s="1734" t="s">
        <v>2603</v>
      </c>
      <c r="AG25" s="1672"/>
      <c r="AH25" s="1672"/>
      <c r="AI25" s="1673"/>
      <c r="AL25" s="1734" t="s">
        <v>2603</v>
      </c>
      <c r="AM25" s="1674"/>
      <c r="AN25" s="1689"/>
      <c r="AO25" s="1673"/>
      <c r="AQ25" s="1734" t="s">
        <v>2603</v>
      </c>
      <c r="AR25" s="1672"/>
      <c r="AS25" s="1672"/>
      <c r="AT25" s="1673"/>
      <c r="AV25" s="1734" t="s">
        <v>2603</v>
      </c>
      <c r="AW25" s="1672"/>
      <c r="AX25" s="1672"/>
      <c r="AY25" s="1673"/>
      <c r="BA25" s="1734" t="s">
        <v>2603</v>
      </c>
      <c r="BB25" s="1672"/>
      <c r="BC25" s="1672"/>
      <c r="BD25" s="1673"/>
      <c r="BF25" s="1734" t="s">
        <v>2603</v>
      </c>
      <c r="BG25" s="608" t="s">
        <v>2032</v>
      </c>
      <c r="BH25" s="1686" t="e">
        <f>SUM(#REF!)/(#REF!)</f>
        <v>#REF!</v>
      </c>
      <c r="BI25" s="572"/>
      <c r="BK25" s="3"/>
      <c r="BL25" s="608" t="s">
        <v>1320</v>
      </c>
      <c r="BM25" s="608"/>
      <c r="BN25" s="608"/>
    </row>
    <row r="26" spans="2:66">
      <c r="B26" s="1698" t="s">
        <v>2604</v>
      </c>
      <c r="C26" s="608" t="s">
        <v>2033</v>
      </c>
      <c r="D26" s="1664"/>
      <c r="E26" s="608"/>
      <c r="F26" s="555"/>
      <c r="G26" s="1698" t="s">
        <v>2604</v>
      </c>
      <c r="H26" s="1672"/>
      <c r="I26" s="1672"/>
      <c r="J26" s="1672"/>
      <c r="K26" s="555"/>
      <c r="L26" s="1698" t="s">
        <v>2604</v>
      </c>
      <c r="M26" s="608" t="s">
        <v>2034</v>
      </c>
      <c r="N26" s="1663"/>
      <c r="O26" s="608"/>
      <c r="P26" s="555"/>
      <c r="Q26" s="1734" t="s">
        <v>2605</v>
      </c>
      <c r="R26" s="608" t="s">
        <v>2035</v>
      </c>
      <c r="S26" s="1663"/>
      <c r="T26" s="608"/>
      <c r="U26" s="555"/>
      <c r="V26" s="1734" t="s">
        <v>2604</v>
      </c>
      <c r="W26" s="1672"/>
      <c r="X26" s="1672"/>
      <c r="Y26" s="1672"/>
      <c r="AA26" s="1698" t="s">
        <v>2604</v>
      </c>
      <c r="AB26" s="1672"/>
      <c r="AC26" s="1672"/>
      <c r="AD26" s="1673"/>
      <c r="AF26" s="1734" t="s">
        <v>2604</v>
      </c>
      <c r="AG26" s="1672"/>
      <c r="AH26" s="1672"/>
      <c r="AI26" s="1673"/>
      <c r="AL26" s="1734" t="s">
        <v>2604</v>
      </c>
      <c r="AM26" s="1674"/>
      <c r="AN26" s="1680"/>
      <c r="AO26" s="1673"/>
      <c r="AQ26" s="1734" t="s">
        <v>2604</v>
      </c>
      <c r="AR26" s="1672"/>
      <c r="AS26" s="1672"/>
      <c r="AT26" s="1673"/>
      <c r="AV26" s="1734" t="s">
        <v>2604</v>
      </c>
      <c r="AW26" s="1672"/>
      <c r="AX26" s="1672"/>
      <c r="AY26" s="1673"/>
      <c r="BA26" s="1734" t="s">
        <v>2604</v>
      </c>
      <c r="BB26" s="1672"/>
      <c r="BC26" s="1672"/>
      <c r="BD26" s="1673"/>
      <c r="BF26" s="1734" t="s">
        <v>2604</v>
      </c>
      <c r="BG26" s="608" t="s">
        <v>2036</v>
      </c>
      <c r="BH26" s="1661" t="e">
        <f>SUM(#REF!+#REF!+#REF!)/(#REF!+#REF!+#REF!)</f>
        <v>#REF!</v>
      </c>
      <c r="BI26" s="572"/>
      <c r="BK26" s="3"/>
      <c r="BL26" s="608" t="s">
        <v>2037</v>
      </c>
      <c r="BM26" s="1663"/>
      <c r="BN26" s="608"/>
    </row>
    <row r="27" spans="2:66" ht="13.5" thickBot="1">
      <c r="B27" s="5" t="s">
        <v>2038</v>
      </c>
      <c r="C27" s="1690" t="s">
        <v>2039</v>
      </c>
      <c r="D27" s="1667"/>
      <c r="E27" s="1690"/>
      <c r="F27" s="555"/>
      <c r="G27" s="5" t="s">
        <v>2040</v>
      </c>
      <c r="H27" s="1954" t="s">
        <v>2586</v>
      </c>
      <c r="I27" s="1667"/>
      <c r="J27" s="1690"/>
      <c r="K27" s="555"/>
      <c r="L27" s="5" t="s">
        <v>2041</v>
      </c>
      <c r="M27" s="1690" t="s">
        <v>2042</v>
      </c>
      <c r="N27" s="1667"/>
      <c r="O27" s="1690"/>
      <c r="P27" s="555"/>
      <c r="Q27" s="5" t="s">
        <v>2043</v>
      </c>
      <c r="R27" s="1690" t="s">
        <v>2044</v>
      </c>
      <c r="S27" s="1667"/>
      <c r="T27" s="1690"/>
      <c r="U27" s="555"/>
      <c r="V27" s="340" t="s">
        <v>2045</v>
      </c>
      <c r="W27" s="1691" t="s">
        <v>2046</v>
      </c>
      <c r="X27" s="1645"/>
      <c r="Y27" s="1690"/>
      <c r="AA27" s="5" t="s">
        <v>2045</v>
      </c>
      <c r="AB27" s="1690" t="s">
        <v>2047</v>
      </c>
      <c r="AC27" s="1645"/>
      <c r="AD27" s="577"/>
      <c r="AF27" s="340" t="s">
        <v>2048</v>
      </c>
      <c r="AG27" s="1690" t="s">
        <v>2049</v>
      </c>
      <c r="AH27" s="1667"/>
      <c r="AI27" s="577"/>
      <c r="AL27" s="340" t="s">
        <v>2050</v>
      </c>
      <c r="AM27" s="1692" t="s">
        <v>2051</v>
      </c>
      <c r="AN27" s="1667"/>
      <c r="AO27" s="577"/>
      <c r="AQ27" s="340" t="s">
        <v>2050</v>
      </c>
      <c r="AR27" s="1692" t="s">
        <v>2052</v>
      </c>
      <c r="AS27" s="1667"/>
      <c r="AT27" s="577"/>
      <c r="AV27" s="340" t="s">
        <v>2053</v>
      </c>
      <c r="AW27" s="1690" t="s">
        <v>2054</v>
      </c>
      <c r="AX27" s="1667"/>
      <c r="AY27" s="577"/>
      <c r="BA27" s="340" t="s">
        <v>2055</v>
      </c>
      <c r="BB27" s="1690" t="s">
        <v>2056</v>
      </c>
      <c r="BC27" s="1667"/>
      <c r="BD27" s="577"/>
      <c r="BF27" s="340" t="s">
        <v>2057</v>
      </c>
      <c r="BG27" s="1690" t="s">
        <v>2058</v>
      </c>
      <c r="BH27" s="1667" t="e">
        <f>SUM(((#REF!+#REF!)-(#REF!+#REF!))/((#REF!+#REF!)*8)*22)</f>
        <v>#REF!</v>
      </c>
      <c r="BI27" s="577"/>
      <c r="BK27" s="5" t="s">
        <v>2059</v>
      </c>
      <c r="BL27" s="1690" t="s">
        <v>2060</v>
      </c>
      <c r="BM27" s="1667"/>
      <c r="BN27" s="1690"/>
    </row>
    <row r="28" spans="2:66">
      <c r="B28" s="3" t="s">
        <v>2061</v>
      </c>
      <c r="C28" s="2004" t="s">
        <v>2606</v>
      </c>
      <c r="D28" s="1694"/>
      <c r="E28" s="890"/>
      <c r="F28" s="555"/>
      <c r="G28" s="3" t="s">
        <v>2062</v>
      </c>
      <c r="H28" s="1693" t="s">
        <v>2063</v>
      </c>
      <c r="I28" s="1694"/>
      <c r="J28" s="890"/>
      <c r="K28" s="555"/>
      <c r="L28" s="3" t="s">
        <v>2062</v>
      </c>
      <c r="M28" s="1693" t="s">
        <v>2064</v>
      </c>
      <c r="N28" s="1694"/>
      <c r="O28" s="890"/>
      <c r="P28" s="555"/>
      <c r="Q28" s="324" t="s">
        <v>2062</v>
      </c>
      <c r="R28" s="1693" t="s">
        <v>2065</v>
      </c>
      <c r="S28" s="1694"/>
      <c r="T28" s="890"/>
      <c r="U28" s="555"/>
      <c r="V28" s="1632" t="s">
        <v>2062</v>
      </c>
      <c r="W28" s="1693" t="s">
        <v>2066</v>
      </c>
      <c r="X28" s="1694"/>
      <c r="Y28" s="890"/>
      <c r="AA28" s="1632" t="s">
        <v>2062</v>
      </c>
      <c r="AB28" s="554" t="s">
        <v>2067</v>
      </c>
      <c r="AC28" s="1694"/>
      <c r="AD28" s="890"/>
      <c r="AF28" s="1632" t="s">
        <v>2062</v>
      </c>
      <c r="AG28" s="1693" t="s">
        <v>2068</v>
      </c>
      <c r="AH28" s="1694"/>
      <c r="AI28" s="890"/>
      <c r="AL28" s="1632" t="s">
        <v>2062</v>
      </c>
      <c r="AM28" s="1695" t="s">
        <v>2069</v>
      </c>
      <c r="AN28" s="1694"/>
      <c r="AO28" s="890"/>
      <c r="AQ28" s="1632" t="s">
        <v>2062</v>
      </c>
      <c r="AR28" s="1693" t="s">
        <v>2070</v>
      </c>
      <c r="AS28" s="1694"/>
      <c r="AT28" s="890"/>
      <c r="AV28" s="1632" t="s">
        <v>2062</v>
      </c>
      <c r="AW28" s="1696" t="s">
        <v>2071</v>
      </c>
      <c r="AX28" s="1694"/>
      <c r="AY28" s="1697"/>
      <c r="BA28" s="1632" t="s">
        <v>2062</v>
      </c>
      <c r="BB28" s="1697" t="s">
        <v>2068</v>
      </c>
      <c r="BC28" s="1694"/>
      <c r="BD28" s="1697"/>
      <c r="BF28" s="1632" t="s">
        <v>2062</v>
      </c>
      <c r="BG28" s="1697" t="s">
        <v>2072</v>
      </c>
      <c r="BH28" s="1694" t="e">
        <f>+(#REF!+#REF!)/(#REF!+#REF!)</f>
        <v>#REF!</v>
      </c>
      <c r="BI28" s="1697"/>
      <c r="BK28" s="1698" t="s">
        <v>2073</v>
      </c>
      <c r="BL28" s="1693" t="s">
        <v>2064</v>
      </c>
      <c r="BM28" s="1694"/>
      <c r="BN28" s="890"/>
    </row>
    <row r="29" spans="2:66">
      <c r="B29" s="3" t="s">
        <v>2074</v>
      </c>
      <c r="C29" s="2005" t="s">
        <v>2607</v>
      </c>
      <c r="D29" s="1699"/>
      <c r="E29" s="572"/>
      <c r="F29" s="555"/>
      <c r="G29" s="3" t="s">
        <v>2074</v>
      </c>
      <c r="H29" s="554" t="s">
        <v>2587</v>
      </c>
      <c r="I29" s="1699"/>
      <c r="J29" s="572"/>
      <c r="K29" s="555"/>
      <c r="L29" s="3" t="s">
        <v>2074</v>
      </c>
      <c r="M29" s="554" t="s">
        <v>1011</v>
      </c>
      <c r="N29" s="1699"/>
      <c r="O29" s="572"/>
      <c r="P29" s="555"/>
      <c r="Q29" s="324" t="s">
        <v>2074</v>
      </c>
      <c r="R29" s="554" t="s">
        <v>1011</v>
      </c>
      <c r="S29" s="1699"/>
      <c r="T29" s="572"/>
      <c r="U29" s="555"/>
      <c r="V29" s="3" t="s">
        <v>2074</v>
      </c>
      <c r="W29" s="554" t="s">
        <v>2075</v>
      </c>
      <c r="X29" s="1699"/>
      <c r="Y29" s="572"/>
      <c r="AA29" s="3" t="s">
        <v>2074</v>
      </c>
      <c r="AB29" s="554" t="s">
        <v>2076</v>
      </c>
      <c r="AC29" s="1699"/>
      <c r="AD29" s="572"/>
      <c r="AF29" s="3" t="s">
        <v>2074</v>
      </c>
      <c r="AG29" s="554" t="s">
        <v>2077</v>
      </c>
      <c r="AH29" s="1699"/>
      <c r="AI29" s="572"/>
      <c r="AL29" s="3" t="s">
        <v>2074</v>
      </c>
      <c r="AM29" s="1700"/>
      <c r="AN29" s="1701"/>
      <c r="AO29" s="1673"/>
      <c r="AQ29" s="3" t="s">
        <v>2074</v>
      </c>
      <c r="AR29" s="1700"/>
      <c r="AS29" s="1701"/>
      <c r="AT29" s="1673"/>
      <c r="AV29" s="3" t="s">
        <v>2074</v>
      </c>
      <c r="AW29" s="608" t="s">
        <v>2078</v>
      </c>
      <c r="AX29" s="1699"/>
      <c r="AY29" s="608"/>
      <c r="BA29" s="3" t="s">
        <v>2074</v>
      </c>
      <c r="BB29" s="608" t="s">
        <v>2079</v>
      </c>
      <c r="BC29" s="1699"/>
      <c r="BD29" s="608"/>
      <c r="BF29" s="3" t="s">
        <v>2074</v>
      </c>
      <c r="BG29" s="608">
        <v>0</v>
      </c>
      <c r="BH29" s="1699" t="e">
        <f>+(#REF!+#REF!)/(#REF!+#REF!)</f>
        <v>#REF!</v>
      </c>
      <c r="BI29" s="608"/>
      <c r="BK29" s="3" t="s">
        <v>2074</v>
      </c>
      <c r="BL29" s="554" t="s">
        <v>1011</v>
      </c>
      <c r="BM29" s="1699"/>
      <c r="BN29" s="572"/>
    </row>
    <row r="30" spans="2:66">
      <c r="B30" s="3" t="s">
        <v>2080</v>
      </c>
      <c r="C30" s="2005" t="s">
        <v>2607</v>
      </c>
      <c r="D30" s="1699"/>
      <c r="E30" s="572"/>
      <c r="F30" s="555"/>
      <c r="G30" s="3" t="s">
        <v>2080</v>
      </c>
      <c r="H30" s="554" t="s">
        <v>2081</v>
      </c>
      <c r="I30" s="1699"/>
      <c r="J30" s="572"/>
      <c r="K30" s="1702"/>
      <c r="L30" s="3" t="s">
        <v>2080</v>
      </c>
      <c r="M30" s="554" t="s">
        <v>2082</v>
      </c>
      <c r="N30" s="1699"/>
      <c r="O30" s="572"/>
      <c r="P30" s="555"/>
      <c r="Q30" s="324" t="s">
        <v>2080</v>
      </c>
      <c r="R30" s="554" t="s">
        <v>2083</v>
      </c>
      <c r="S30" s="1699"/>
      <c r="T30" s="572"/>
      <c r="U30" s="555"/>
      <c r="V30" s="3" t="s">
        <v>2080</v>
      </c>
      <c r="W30" s="554" t="s">
        <v>2084</v>
      </c>
      <c r="X30" s="1699"/>
      <c r="Y30" s="572"/>
      <c r="AA30" s="3" t="s">
        <v>2080</v>
      </c>
      <c r="AB30" s="554" t="s">
        <v>2085</v>
      </c>
      <c r="AC30" s="1699"/>
      <c r="AD30" s="572"/>
      <c r="AF30" s="3" t="s">
        <v>2080</v>
      </c>
      <c r="AG30" s="1703" t="s">
        <v>2086</v>
      </c>
      <c r="AH30" s="1699"/>
      <c r="AI30" s="572"/>
      <c r="AL30" s="3" t="s">
        <v>2080</v>
      </c>
      <c r="AM30" s="1704" t="s">
        <v>2086</v>
      </c>
      <c r="AN30" s="1699"/>
      <c r="AO30" s="572"/>
      <c r="AQ30" s="3" t="s">
        <v>2080</v>
      </c>
      <c r="AR30" s="554" t="s">
        <v>2087</v>
      </c>
      <c r="AS30" s="1699"/>
      <c r="AT30" s="572"/>
      <c r="AV30" s="3" t="s">
        <v>2080</v>
      </c>
      <c r="AW30" s="1705" t="s">
        <v>2088</v>
      </c>
      <c r="AX30" s="1699"/>
      <c r="AY30" s="608"/>
      <c r="BA30" s="3" t="s">
        <v>2080</v>
      </c>
      <c r="BB30" s="1705" t="s">
        <v>2089</v>
      </c>
      <c r="BC30" s="1699"/>
      <c r="BD30" s="608"/>
      <c r="BF30" s="3" t="s">
        <v>2080</v>
      </c>
      <c r="BG30" s="608" t="s">
        <v>2090</v>
      </c>
      <c r="BH30" s="1699" t="e">
        <f>+(#REF!+#REF!)/(#REF!+#REF!)</f>
        <v>#REF!</v>
      </c>
      <c r="BI30" s="608"/>
      <c r="BK30" s="3" t="s">
        <v>2080</v>
      </c>
      <c r="BL30" s="1706" t="s">
        <v>2091</v>
      </c>
      <c r="BM30" s="1699"/>
      <c r="BN30" s="572"/>
    </row>
    <row r="31" spans="2:66">
      <c r="B31" s="3" t="s">
        <v>2092</v>
      </c>
      <c r="C31" s="554" t="s">
        <v>2093</v>
      </c>
      <c r="D31" s="1699"/>
      <c r="E31" s="572"/>
      <c r="F31" s="555"/>
      <c r="G31" s="3" t="s">
        <v>2092</v>
      </c>
      <c r="H31" s="554" t="s">
        <v>2093</v>
      </c>
      <c r="I31" s="1699"/>
      <c r="J31" s="572"/>
      <c r="K31" s="555"/>
      <c r="L31" s="3" t="s">
        <v>2092</v>
      </c>
      <c r="M31" s="554" t="s">
        <v>2094</v>
      </c>
      <c r="N31" s="1699"/>
      <c r="O31" s="572"/>
      <c r="P31" s="555"/>
      <c r="Q31" s="324" t="s">
        <v>2092</v>
      </c>
      <c r="R31" s="1700"/>
      <c r="S31" s="1701"/>
      <c r="T31" s="1673"/>
      <c r="U31" s="555"/>
      <c r="V31" s="3" t="s">
        <v>2092</v>
      </c>
      <c r="W31" s="554" t="s">
        <v>2093</v>
      </c>
      <c r="X31" s="1699"/>
      <c r="Y31" s="572"/>
      <c r="AA31" s="3" t="s">
        <v>2092</v>
      </c>
      <c r="AB31" s="554" t="s">
        <v>2093</v>
      </c>
      <c r="AC31" s="1699"/>
      <c r="AD31" s="572"/>
      <c r="AF31" s="3" t="s">
        <v>2092</v>
      </c>
      <c r="AG31" s="554">
        <v>0</v>
      </c>
      <c r="AH31" s="1699"/>
      <c r="AI31" s="572"/>
      <c r="AL31" s="3" t="s">
        <v>2095</v>
      </c>
      <c r="AM31" s="554" t="s">
        <v>2096</v>
      </c>
      <c r="AN31" s="1699"/>
      <c r="AO31" s="572"/>
      <c r="AQ31" s="3" t="s">
        <v>2092</v>
      </c>
      <c r="AR31" s="1703">
        <v>0.02</v>
      </c>
      <c r="AS31" s="1699"/>
      <c r="AT31" s="572"/>
      <c r="AV31" s="3" t="s">
        <v>2092</v>
      </c>
      <c r="AW31" s="1672"/>
      <c r="AX31" s="1701"/>
      <c r="AY31" s="1672"/>
      <c r="BA31" s="3" t="s">
        <v>2092</v>
      </c>
      <c r="BB31" s="1672"/>
      <c r="BC31" s="1701"/>
      <c r="BD31" s="1672"/>
      <c r="BF31" s="3" t="s">
        <v>2092</v>
      </c>
      <c r="BG31" s="608" t="s">
        <v>2093</v>
      </c>
      <c r="BH31" s="1699" t="e">
        <f>+(#REF!+#REF!)/(#REF!+#REF!)</f>
        <v>#REF!</v>
      </c>
      <c r="BI31" s="608"/>
      <c r="BK31" s="3" t="s">
        <v>2092</v>
      </c>
      <c r="BL31" s="554" t="s">
        <v>2094</v>
      </c>
      <c r="BM31" s="1699"/>
      <c r="BN31" s="572"/>
    </row>
    <row r="32" spans="2:66">
      <c r="B32" s="3" t="s">
        <v>2097</v>
      </c>
      <c r="C32" s="554" t="s">
        <v>2098</v>
      </c>
      <c r="D32" s="1699"/>
      <c r="E32" s="572"/>
      <c r="F32" s="555"/>
      <c r="G32" s="3" t="s">
        <v>727</v>
      </c>
      <c r="H32" s="554" t="s">
        <v>2099</v>
      </c>
      <c r="I32" s="1699"/>
      <c r="J32" s="572"/>
      <c r="K32" s="555"/>
      <c r="L32" s="3" t="s">
        <v>727</v>
      </c>
      <c r="M32" s="554" t="s">
        <v>2100</v>
      </c>
      <c r="N32" s="1699"/>
      <c r="O32" s="572"/>
      <c r="P32" s="555"/>
      <c r="Q32" s="324" t="s">
        <v>727</v>
      </c>
      <c r="R32" s="1700"/>
      <c r="S32" s="1672"/>
      <c r="T32" s="1673"/>
      <c r="U32" s="555"/>
      <c r="V32" s="3" t="s">
        <v>727</v>
      </c>
      <c r="W32" s="554" t="s">
        <v>2099</v>
      </c>
      <c r="X32" s="1699"/>
      <c r="Y32" s="572"/>
      <c r="AA32" s="3" t="s">
        <v>727</v>
      </c>
      <c r="AB32" s="554" t="s">
        <v>2099</v>
      </c>
      <c r="AC32" s="1699"/>
      <c r="AD32" s="572"/>
      <c r="AF32" s="3" t="s">
        <v>727</v>
      </c>
      <c r="AG32" s="554" t="s">
        <v>2101</v>
      </c>
      <c r="AH32" s="1699"/>
      <c r="AI32" s="572"/>
      <c r="AL32" s="3" t="s">
        <v>727</v>
      </c>
      <c r="AM32" s="554" t="s">
        <v>2102</v>
      </c>
      <c r="AN32" s="1699"/>
      <c r="AO32" s="572"/>
      <c r="AQ32" s="3" t="s">
        <v>727</v>
      </c>
      <c r="AR32" s="1700"/>
      <c r="AS32" s="1701"/>
      <c r="AT32" s="1673"/>
      <c r="AV32" s="3" t="s">
        <v>727</v>
      </c>
      <c r="AW32" s="1705" t="s">
        <v>2103</v>
      </c>
      <c r="AX32" s="1699"/>
      <c r="AY32" s="608"/>
      <c r="BA32" s="3" t="s">
        <v>727</v>
      </c>
      <c r="BB32" s="608" t="s">
        <v>2104</v>
      </c>
      <c r="BC32" s="1699"/>
      <c r="BD32" s="608"/>
      <c r="BF32" s="3" t="s">
        <v>727</v>
      </c>
      <c r="BG32" s="608" t="s">
        <v>2099</v>
      </c>
      <c r="BH32" s="1699" t="e">
        <f>+(#REF!+#REF!)/(#REF!+#REF!)</f>
        <v>#REF!</v>
      </c>
      <c r="BI32" s="608"/>
      <c r="BK32" s="3" t="s">
        <v>727</v>
      </c>
      <c r="BL32" s="554" t="s">
        <v>2100</v>
      </c>
      <c r="BM32" s="1699"/>
      <c r="BN32" s="572"/>
    </row>
    <row r="33" spans="2:66">
      <c r="B33" s="3" t="s">
        <v>2105</v>
      </c>
      <c r="C33" s="554" t="s">
        <v>2104</v>
      </c>
      <c r="D33" s="1699"/>
      <c r="E33" s="572"/>
      <c r="F33" s="555"/>
      <c r="G33" s="3" t="s">
        <v>2105</v>
      </c>
      <c r="H33" s="554" t="s">
        <v>2104</v>
      </c>
      <c r="I33" s="1699"/>
      <c r="J33" s="572"/>
      <c r="K33" s="555"/>
      <c r="L33" s="3" t="s">
        <v>2105</v>
      </c>
      <c r="M33" s="554" t="s">
        <v>1320</v>
      </c>
      <c r="N33" s="1699"/>
      <c r="O33" s="572"/>
      <c r="P33" s="555"/>
      <c r="Q33" s="324" t="s">
        <v>2105</v>
      </c>
      <c r="R33" s="1700"/>
      <c r="S33" s="1672"/>
      <c r="T33" s="1673"/>
      <c r="U33" s="555"/>
      <c r="V33" s="3" t="s">
        <v>2105</v>
      </c>
      <c r="W33" s="554" t="s">
        <v>2106</v>
      </c>
      <c r="X33" s="1699"/>
      <c r="Y33" s="572"/>
      <c r="AA33" s="3" t="s">
        <v>2105</v>
      </c>
      <c r="AB33" s="1703" t="s">
        <v>2107</v>
      </c>
      <c r="AC33" s="1699"/>
      <c r="AD33" s="572"/>
      <c r="AF33" s="3" t="s">
        <v>2105</v>
      </c>
      <c r="AG33" s="1703">
        <v>0.04</v>
      </c>
      <c r="AH33" s="1699"/>
      <c r="AI33" s="572"/>
      <c r="AL33" s="3" t="s">
        <v>2105</v>
      </c>
      <c r="AM33" s="1700"/>
      <c r="AN33" s="1701"/>
      <c r="AO33" s="1673"/>
      <c r="AQ33" s="3" t="s">
        <v>2105</v>
      </c>
      <c r="AR33" s="1700"/>
      <c r="AS33" s="1701"/>
      <c r="AT33" s="1673"/>
      <c r="AV33" s="3" t="s">
        <v>2105</v>
      </c>
      <c r="AW33" s="1705" t="s">
        <v>2108</v>
      </c>
      <c r="AX33" s="1699"/>
      <c r="AY33" s="608"/>
      <c r="BA33" s="3" t="s">
        <v>2105</v>
      </c>
      <c r="BB33" s="1707"/>
      <c r="BC33" s="1701"/>
      <c r="BD33" s="1672"/>
      <c r="BF33" s="3" t="s">
        <v>2105</v>
      </c>
      <c r="BG33" s="1705">
        <v>0</v>
      </c>
      <c r="BH33" s="1699" t="e">
        <f>+(#REF!+#REF!)/(#REF!+#REF!)</f>
        <v>#REF!</v>
      </c>
      <c r="BI33" s="608"/>
      <c r="BK33" s="3" t="s">
        <v>2105</v>
      </c>
      <c r="BL33" s="554" t="s">
        <v>1320</v>
      </c>
      <c r="BM33" s="1699"/>
      <c r="BN33" s="572"/>
    </row>
    <row r="34" spans="2:66">
      <c r="B34" s="3" t="s">
        <v>2109</v>
      </c>
      <c r="C34" s="554" t="s">
        <v>2104</v>
      </c>
      <c r="D34" s="1699"/>
      <c r="E34" s="572"/>
      <c r="F34" s="555"/>
      <c r="G34" s="3" t="s">
        <v>2109</v>
      </c>
      <c r="H34" s="554" t="s">
        <v>2110</v>
      </c>
      <c r="I34" s="1699"/>
      <c r="J34" s="572"/>
      <c r="K34" s="555"/>
      <c r="L34" s="3" t="s">
        <v>2111</v>
      </c>
      <c r="M34" s="1703">
        <v>0.04</v>
      </c>
      <c r="N34" s="1699"/>
      <c r="O34" s="572"/>
      <c r="P34" s="555"/>
      <c r="Q34" s="324" t="s">
        <v>2111</v>
      </c>
      <c r="R34" s="1708"/>
      <c r="S34" s="1701"/>
      <c r="T34" s="1673"/>
      <c r="U34" s="555"/>
      <c r="V34" s="3" t="s">
        <v>2109</v>
      </c>
      <c r="W34" s="554" t="s">
        <v>2106</v>
      </c>
      <c r="X34" s="1699"/>
      <c r="Y34" s="572"/>
      <c r="AA34" s="3" t="s">
        <v>2109</v>
      </c>
      <c r="AB34" s="1703">
        <v>0</v>
      </c>
      <c r="AC34" s="1699"/>
      <c r="AD34" s="572"/>
      <c r="AF34" s="3" t="s">
        <v>2109</v>
      </c>
      <c r="AG34" s="554">
        <v>0</v>
      </c>
      <c r="AH34" s="1699"/>
      <c r="AI34" s="572"/>
      <c r="AL34" s="3" t="s">
        <v>2109</v>
      </c>
      <c r="AM34" s="554" t="s">
        <v>2112</v>
      </c>
      <c r="AN34" s="1699"/>
      <c r="AO34" s="572"/>
      <c r="AQ34" s="3" t="s">
        <v>2109</v>
      </c>
      <c r="AR34" s="554" t="s">
        <v>2113</v>
      </c>
      <c r="AS34" s="1699"/>
      <c r="AT34" s="572"/>
      <c r="AV34" s="3" t="s">
        <v>2109</v>
      </c>
      <c r="AW34" s="608" t="s">
        <v>2108</v>
      </c>
      <c r="AX34" s="1699"/>
      <c r="AY34" s="608"/>
      <c r="BA34" s="3" t="s">
        <v>2109</v>
      </c>
      <c r="BB34" s="1705">
        <v>0.04</v>
      </c>
      <c r="BC34" s="1699"/>
      <c r="BD34" s="608"/>
      <c r="BF34" s="3" t="s">
        <v>2109</v>
      </c>
      <c r="BG34" s="608" t="s">
        <v>2114</v>
      </c>
      <c r="BH34" s="1699" t="e">
        <f>+(#REF!+#REF!)/(#REF!+#REF!)</f>
        <v>#REF!</v>
      </c>
      <c r="BI34" s="608"/>
      <c r="BK34" s="3" t="s">
        <v>2111</v>
      </c>
      <c r="BL34" s="1703">
        <v>0.05</v>
      </c>
      <c r="BM34" s="1699"/>
      <c r="BN34" s="572"/>
    </row>
    <row r="35" spans="2:66">
      <c r="B35" s="3" t="s">
        <v>2115</v>
      </c>
      <c r="C35" s="554" t="s">
        <v>2116</v>
      </c>
      <c r="D35" s="1699"/>
      <c r="E35" s="572"/>
      <c r="F35" s="555"/>
      <c r="G35" s="3" t="s">
        <v>2117</v>
      </c>
      <c r="H35" s="554" t="s">
        <v>2118</v>
      </c>
      <c r="I35" s="1699"/>
      <c r="J35" s="572"/>
      <c r="K35" s="555"/>
      <c r="L35" s="3" t="s">
        <v>2117</v>
      </c>
      <c r="M35" s="1703">
        <v>7.0000000000000007E-2</v>
      </c>
      <c r="N35" s="1699"/>
      <c r="O35" s="572"/>
      <c r="P35" s="555"/>
      <c r="Q35" s="324" t="s">
        <v>2117</v>
      </c>
      <c r="R35" s="1708"/>
      <c r="S35" s="1701"/>
      <c r="T35" s="1673"/>
      <c r="U35" s="555"/>
      <c r="V35" s="3" t="s">
        <v>2117</v>
      </c>
      <c r="W35" s="554" t="s">
        <v>2118</v>
      </c>
      <c r="X35" s="1699"/>
      <c r="Y35" s="572"/>
      <c r="AA35" s="3" t="s">
        <v>2117</v>
      </c>
      <c r="AB35" s="554" t="s">
        <v>2119</v>
      </c>
      <c r="AC35" s="1699"/>
      <c r="AD35" s="572"/>
      <c r="AF35" s="3" t="s">
        <v>2117</v>
      </c>
      <c r="AG35" s="554" t="s">
        <v>2104</v>
      </c>
      <c r="AH35" s="1699"/>
      <c r="AI35" s="572"/>
      <c r="AL35" s="3" t="s">
        <v>2117</v>
      </c>
      <c r="AM35" s="1703">
        <v>0.06</v>
      </c>
      <c r="AN35" s="1699"/>
      <c r="AO35" s="572"/>
      <c r="AQ35" s="3" t="s">
        <v>2117</v>
      </c>
      <c r="AR35" s="1703" t="s">
        <v>2120</v>
      </c>
      <c r="AS35" s="1699"/>
      <c r="AT35" s="572"/>
      <c r="AV35" s="3" t="s">
        <v>2117</v>
      </c>
      <c r="AW35" s="1705" t="s">
        <v>2121</v>
      </c>
      <c r="AX35" s="1699"/>
      <c r="AY35" s="608"/>
      <c r="BA35" s="3" t="s">
        <v>2117</v>
      </c>
      <c r="BB35" s="608" t="s">
        <v>2104</v>
      </c>
      <c r="BC35" s="1699"/>
      <c r="BD35" s="608"/>
      <c r="BF35" s="3" t="s">
        <v>2117</v>
      </c>
      <c r="BG35" s="608" t="s">
        <v>2122</v>
      </c>
      <c r="BH35" s="1699" t="e">
        <f>+(#REF!+#REF!)/(#REF!+#REF!)</f>
        <v>#REF!</v>
      </c>
      <c r="BI35" s="608"/>
      <c r="BK35" s="3" t="s">
        <v>2117</v>
      </c>
      <c r="BL35" s="1703">
        <v>0.06</v>
      </c>
      <c r="BM35" s="1699"/>
      <c r="BN35" s="572"/>
    </row>
    <row r="36" spans="2:66">
      <c r="B36" s="1698" t="s">
        <v>2608</v>
      </c>
      <c r="C36" s="554" t="s">
        <v>2123</v>
      </c>
      <c r="D36" s="1699"/>
      <c r="E36" s="572"/>
      <c r="F36" s="555"/>
      <c r="G36" s="3" t="s">
        <v>2124</v>
      </c>
      <c r="H36" s="1703">
        <v>0</v>
      </c>
      <c r="I36" s="1699"/>
      <c r="J36" s="572"/>
      <c r="K36" s="555"/>
      <c r="L36" s="3" t="s">
        <v>2124</v>
      </c>
      <c r="M36" s="554" t="s">
        <v>1320</v>
      </c>
      <c r="N36" s="1699"/>
      <c r="O36" s="572"/>
      <c r="P36" s="555"/>
      <c r="Q36" s="324" t="s">
        <v>2124</v>
      </c>
      <c r="R36" s="1700"/>
      <c r="S36" s="1672"/>
      <c r="T36" s="1673"/>
      <c r="U36" s="555"/>
      <c r="V36" s="3" t="s">
        <v>2124</v>
      </c>
      <c r="W36" s="1703">
        <v>0</v>
      </c>
      <c r="X36" s="1699"/>
      <c r="Y36" s="572"/>
      <c r="AA36" s="3" t="s">
        <v>2124</v>
      </c>
      <c r="AB36" s="1703">
        <v>0</v>
      </c>
      <c r="AC36" s="1699"/>
      <c r="AD36" s="572"/>
      <c r="AF36" s="3" t="s">
        <v>2124</v>
      </c>
      <c r="AG36" s="1703" t="s">
        <v>2125</v>
      </c>
      <c r="AH36" s="1699"/>
      <c r="AI36" s="572"/>
      <c r="AL36" s="3" t="s">
        <v>2124</v>
      </c>
      <c r="AM36" s="1700"/>
      <c r="AN36" s="1701"/>
      <c r="AO36" s="1673"/>
      <c r="AQ36" s="3" t="s">
        <v>2124</v>
      </c>
      <c r="AR36" s="1700"/>
      <c r="AS36" s="1701"/>
      <c r="AT36" s="1673"/>
      <c r="AV36" s="3" t="s">
        <v>2124</v>
      </c>
      <c r="AW36" s="1672"/>
      <c r="AX36" s="1701"/>
      <c r="AY36" s="1672"/>
      <c r="BA36" s="3" t="s">
        <v>2124</v>
      </c>
      <c r="BB36" s="1705" t="s">
        <v>2125</v>
      </c>
      <c r="BC36" s="1699"/>
      <c r="BD36" s="608"/>
      <c r="BF36" s="3" t="s">
        <v>2124</v>
      </c>
      <c r="BG36" s="1705">
        <v>0</v>
      </c>
      <c r="BH36" s="1699" t="e">
        <f>+(#REF!+#REF!)/(#REF!+#REF!)</f>
        <v>#REF!</v>
      </c>
      <c r="BI36" s="608"/>
      <c r="BK36" s="3" t="s">
        <v>2124</v>
      </c>
      <c r="BL36" s="554" t="s">
        <v>1320</v>
      </c>
      <c r="BM36" s="1699"/>
      <c r="BN36" s="572"/>
    </row>
    <row r="37" spans="2:66">
      <c r="B37" s="3" t="s">
        <v>2126</v>
      </c>
      <c r="C37" s="554" t="s">
        <v>2127</v>
      </c>
      <c r="D37" s="1699"/>
      <c r="E37" s="572"/>
      <c r="F37" s="555"/>
      <c r="G37" s="3" t="s">
        <v>2126</v>
      </c>
      <c r="H37" s="554" t="s">
        <v>2128</v>
      </c>
      <c r="I37" s="1699"/>
      <c r="J37" s="572"/>
      <c r="K37" s="555"/>
      <c r="L37" s="3" t="s">
        <v>2126</v>
      </c>
      <c r="M37" s="554" t="s">
        <v>2129</v>
      </c>
      <c r="N37" s="1699"/>
      <c r="O37" s="572"/>
      <c r="P37" s="555"/>
      <c r="Q37" s="324" t="s">
        <v>2126</v>
      </c>
      <c r="R37" s="1700"/>
      <c r="S37" s="1701"/>
      <c r="T37" s="1673"/>
      <c r="U37" s="555"/>
      <c r="V37" s="3" t="s">
        <v>2126</v>
      </c>
      <c r="W37" s="1703">
        <v>0</v>
      </c>
      <c r="X37" s="1699"/>
      <c r="Y37" s="572"/>
      <c r="AA37" s="3" t="s">
        <v>1262</v>
      </c>
      <c r="AB37" s="1703">
        <v>0</v>
      </c>
      <c r="AC37" s="1699"/>
      <c r="AD37" s="572"/>
      <c r="AF37" s="3" t="s">
        <v>2126</v>
      </c>
      <c r="AG37" s="554" t="s">
        <v>2102</v>
      </c>
      <c r="AH37" s="1699"/>
      <c r="AI37" s="572"/>
      <c r="AL37" s="3" t="s">
        <v>2126</v>
      </c>
      <c r="AM37" s="1704" t="s">
        <v>2130</v>
      </c>
      <c r="AN37" s="1699"/>
      <c r="AO37" s="572"/>
      <c r="AQ37" s="3" t="s">
        <v>2126</v>
      </c>
      <c r="AR37" s="1700"/>
      <c r="AS37" s="1701"/>
      <c r="AT37" s="1673"/>
      <c r="AV37" s="3" t="s">
        <v>2126</v>
      </c>
      <c r="AW37" s="608" t="s">
        <v>2131</v>
      </c>
      <c r="AX37" s="1699"/>
      <c r="AY37" s="608"/>
      <c r="BA37" s="3" t="s">
        <v>2126</v>
      </c>
      <c r="BB37" s="608" t="s">
        <v>2102</v>
      </c>
      <c r="BC37" s="1699"/>
      <c r="BD37" s="608"/>
      <c r="BF37" s="3" t="s">
        <v>2126</v>
      </c>
      <c r="BG37" s="608" t="s">
        <v>2128</v>
      </c>
      <c r="BH37" s="1699" t="e">
        <f>+(#REF!+#REF!)/(#REF!+#REF!)</f>
        <v>#REF!</v>
      </c>
      <c r="BI37" s="608"/>
      <c r="BK37" s="3" t="s">
        <v>2126</v>
      </c>
      <c r="BL37" s="554" t="s">
        <v>2129</v>
      </c>
      <c r="BM37" s="1699"/>
      <c r="BN37" s="572"/>
    </row>
    <row r="38" spans="2:66">
      <c r="B38" s="3" t="s">
        <v>725</v>
      </c>
      <c r="C38" s="1704" t="s">
        <v>2132</v>
      </c>
      <c r="D38" s="1699"/>
      <c r="E38" s="572"/>
      <c r="F38" s="555"/>
      <c r="G38" s="3" t="s">
        <v>725</v>
      </c>
      <c r="H38" s="1704" t="s">
        <v>2132</v>
      </c>
      <c r="I38" s="1699"/>
      <c r="J38" s="572"/>
      <c r="K38" s="555"/>
      <c r="L38" s="3" t="s">
        <v>725</v>
      </c>
      <c r="M38" s="1700"/>
      <c r="N38" s="1701"/>
      <c r="O38" s="1673"/>
      <c r="P38" s="555"/>
      <c r="Q38" s="324" t="s">
        <v>725</v>
      </c>
      <c r="R38" s="1700"/>
      <c r="S38" s="1672"/>
      <c r="T38" s="1673"/>
      <c r="U38" s="555"/>
      <c r="V38" s="3" t="s">
        <v>725</v>
      </c>
      <c r="W38" s="1704" t="s">
        <v>2132</v>
      </c>
      <c r="X38" s="1699"/>
      <c r="Y38" s="572"/>
      <c r="AA38" s="3" t="s">
        <v>725</v>
      </c>
      <c r="AB38" s="1704" t="s">
        <v>2132</v>
      </c>
      <c r="AC38" s="1699"/>
      <c r="AD38" s="572"/>
      <c r="AF38" s="3" t="s">
        <v>725</v>
      </c>
      <c r="AG38" s="1704" t="s">
        <v>2133</v>
      </c>
      <c r="AH38" s="1699"/>
      <c r="AI38" s="572"/>
      <c r="AL38" s="3" t="s">
        <v>725</v>
      </c>
      <c r="AM38" s="1700"/>
      <c r="AN38" s="1701"/>
      <c r="AO38" s="1673"/>
      <c r="AQ38" s="3" t="s">
        <v>725</v>
      </c>
      <c r="AR38" s="1700"/>
      <c r="AS38" s="1701"/>
      <c r="AT38" s="1673"/>
      <c r="AV38" s="3" t="s">
        <v>725</v>
      </c>
      <c r="AW38" s="1709" t="s">
        <v>2134</v>
      </c>
      <c r="AX38" s="1699"/>
      <c r="AY38" s="608"/>
      <c r="BA38" s="3" t="s">
        <v>725</v>
      </c>
      <c r="BB38" s="1709" t="s">
        <v>2133</v>
      </c>
      <c r="BC38" s="1699"/>
      <c r="BD38" s="608"/>
      <c r="BF38" s="3" t="s">
        <v>725</v>
      </c>
      <c r="BG38" s="1709" t="s">
        <v>2132</v>
      </c>
      <c r="BH38" s="1699" t="e">
        <f>+(#REF!+#REF!)/(#REF!+#REF!)</f>
        <v>#REF!</v>
      </c>
      <c r="BI38" s="608"/>
      <c r="BK38" s="3" t="s">
        <v>725</v>
      </c>
      <c r="BL38" s="1700"/>
      <c r="BM38" s="1701"/>
      <c r="BN38" s="1673"/>
    </row>
    <row r="39" spans="2:66">
      <c r="B39" s="3" t="s">
        <v>2135</v>
      </c>
      <c r="C39" s="1704" t="s">
        <v>2102</v>
      </c>
      <c r="D39" s="1699"/>
      <c r="E39" s="572"/>
      <c r="F39" s="555"/>
      <c r="G39" s="3" t="s">
        <v>2135</v>
      </c>
      <c r="H39" s="1704">
        <v>0.02</v>
      </c>
      <c r="I39" s="1699"/>
      <c r="J39" s="572"/>
      <c r="K39" s="555"/>
      <c r="L39" s="3" t="s">
        <v>2135</v>
      </c>
      <c r="M39" s="1700"/>
      <c r="N39" s="1701"/>
      <c r="O39" s="1673"/>
      <c r="P39" s="555"/>
      <c r="Q39" s="324" t="s">
        <v>2135</v>
      </c>
      <c r="R39" s="1700"/>
      <c r="S39" s="1672"/>
      <c r="T39" s="1673"/>
      <c r="U39" s="555"/>
      <c r="V39" s="3" t="s">
        <v>2135</v>
      </c>
      <c r="W39" s="1704">
        <v>0</v>
      </c>
      <c r="X39" s="1699"/>
      <c r="Y39" s="572"/>
      <c r="AA39" s="3" t="s">
        <v>2135</v>
      </c>
      <c r="AB39" s="1704">
        <v>0</v>
      </c>
      <c r="AC39" s="1699"/>
      <c r="AD39" s="572"/>
      <c r="AF39" s="3" t="s">
        <v>2135</v>
      </c>
      <c r="AG39" s="554">
        <v>0</v>
      </c>
      <c r="AH39" s="1699"/>
      <c r="AI39" s="572"/>
      <c r="AL39" s="3" t="s">
        <v>2135</v>
      </c>
      <c r="AM39" s="1700"/>
      <c r="AN39" s="1701"/>
      <c r="AO39" s="1673"/>
      <c r="AQ39" s="3" t="s">
        <v>2135</v>
      </c>
      <c r="AR39" s="1700"/>
      <c r="AS39" s="1701"/>
      <c r="AT39" s="1673"/>
      <c r="AV39" s="3" t="s">
        <v>2135</v>
      </c>
      <c r="AW39" s="1672"/>
      <c r="AX39" s="1701"/>
      <c r="AY39" s="1672"/>
      <c r="BA39" s="3" t="s">
        <v>2135</v>
      </c>
      <c r="BB39" s="1672"/>
      <c r="BC39" s="1701"/>
      <c r="BD39" s="1672"/>
      <c r="BF39" s="3" t="s">
        <v>2135</v>
      </c>
      <c r="BG39" s="1709" t="s">
        <v>1320</v>
      </c>
      <c r="BH39" s="1709" t="s">
        <v>1320</v>
      </c>
      <c r="BI39" s="608"/>
      <c r="BK39" s="3" t="s">
        <v>2135</v>
      </c>
      <c r="BL39" s="1700"/>
      <c r="BM39" s="1701"/>
      <c r="BN39" s="1673"/>
    </row>
    <row r="40" spans="2:66">
      <c r="B40" s="3" t="s">
        <v>2136</v>
      </c>
      <c r="C40" s="1704" t="s">
        <v>1320</v>
      </c>
      <c r="D40" s="1699"/>
      <c r="E40" s="572"/>
      <c r="F40" s="555"/>
      <c r="G40" s="3" t="s">
        <v>2136</v>
      </c>
      <c r="H40" s="1704">
        <v>0</v>
      </c>
      <c r="I40" s="1699"/>
      <c r="J40" s="572"/>
      <c r="K40" s="555"/>
      <c r="L40" s="3" t="s">
        <v>2136</v>
      </c>
      <c r="M40" s="1700"/>
      <c r="N40" s="1701"/>
      <c r="O40" s="1673"/>
      <c r="P40" s="555"/>
      <c r="Q40" s="324" t="s">
        <v>2136</v>
      </c>
      <c r="R40" s="1700"/>
      <c r="S40" s="1672"/>
      <c r="T40" s="1673"/>
      <c r="U40" s="555"/>
      <c r="V40" s="3" t="s">
        <v>2136</v>
      </c>
      <c r="W40" s="1704">
        <v>0</v>
      </c>
      <c r="X40" s="1699"/>
      <c r="Y40" s="572"/>
      <c r="AA40" s="3" t="s">
        <v>2136</v>
      </c>
      <c r="AB40" s="1704">
        <v>0</v>
      </c>
      <c r="AC40" s="1699"/>
      <c r="AD40" s="572"/>
      <c r="AF40" s="3" t="s">
        <v>2136</v>
      </c>
      <c r="AG40" s="1704">
        <v>1.4999999999999999E-2</v>
      </c>
      <c r="AH40" s="1699"/>
      <c r="AI40" s="572"/>
      <c r="AL40" s="3" t="s">
        <v>2136</v>
      </c>
      <c r="AM40" s="1700"/>
      <c r="AN40" s="1701"/>
      <c r="AO40" s="1673"/>
      <c r="AQ40" s="3" t="s">
        <v>2136</v>
      </c>
      <c r="AR40" s="1700"/>
      <c r="AS40" s="1701"/>
      <c r="AT40" s="1673"/>
      <c r="AV40" s="3" t="s">
        <v>2136</v>
      </c>
      <c r="AW40" s="1672"/>
      <c r="AX40" s="1701"/>
      <c r="AY40" s="1672"/>
      <c r="BA40" s="3" t="s">
        <v>2136</v>
      </c>
      <c r="BB40" s="1709">
        <v>1.4999999999999999E-2</v>
      </c>
      <c r="BC40" s="1699"/>
      <c r="BD40" s="608"/>
      <c r="BF40" s="3" t="s">
        <v>2136</v>
      </c>
      <c r="BG40" s="1709">
        <v>0</v>
      </c>
      <c r="BH40" s="1699" t="e">
        <f>+(#REF!+#REF!)/(#REF!+#REF!)</f>
        <v>#REF!</v>
      </c>
      <c r="BI40" s="608"/>
      <c r="BK40" s="3" t="s">
        <v>2136</v>
      </c>
      <c r="BL40" s="1700"/>
      <c r="BM40" s="1701"/>
      <c r="BN40" s="1673"/>
    </row>
    <row r="41" spans="2:66" ht="13.5" thickBot="1">
      <c r="B41" s="3" t="s">
        <v>2137</v>
      </c>
      <c r="C41" s="1703">
        <v>0.02</v>
      </c>
      <c r="D41" s="1710"/>
      <c r="E41" s="572"/>
      <c r="F41" s="555"/>
      <c r="G41" s="3" t="s">
        <v>2137</v>
      </c>
      <c r="H41" s="1703">
        <v>0.02</v>
      </c>
      <c r="I41" s="1710"/>
      <c r="J41" s="572"/>
      <c r="K41" s="555"/>
      <c r="L41" s="3" t="s">
        <v>2137</v>
      </c>
      <c r="M41" s="1711" t="s">
        <v>2138</v>
      </c>
      <c r="N41" s="1710"/>
      <c r="O41" s="572"/>
      <c r="P41" s="555"/>
      <c r="Q41" s="324" t="s">
        <v>2137</v>
      </c>
      <c r="R41" s="1700"/>
      <c r="S41" s="1712"/>
      <c r="T41" s="1673"/>
      <c r="U41" s="555"/>
      <c r="V41" s="3" t="s">
        <v>2137</v>
      </c>
      <c r="W41" s="1703">
        <v>0.02</v>
      </c>
      <c r="X41" s="1710"/>
      <c r="Y41" s="572"/>
      <c r="AA41" s="3" t="s">
        <v>2137</v>
      </c>
      <c r="AB41" s="1703" t="s">
        <v>2139</v>
      </c>
      <c r="AC41" s="1710"/>
      <c r="AD41" s="572"/>
      <c r="AF41" s="3" t="s">
        <v>2137</v>
      </c>
      <c r="AG41" s="554">
        <v>0</v>
      </c>
      <c r="AH41" s="1710"/>
      <c r="AI41" s="572"/>
      <c r="AL41" s="3" t="s">
        <v>2137</v>
      </c>
      <c r="AM41" s="1703" t="s">
        <v>2140</v>
      </c>
      <c r="AN41" s="1710"/>
      <c r="AO41" s="572"/>
      <c r="AQ41" s="3" t="s">
        <v>2137</v>
      </c>
      <c r="AR41" s="1700"/>
      <c r="AS41" s="1713"/>
      <c r="AT41" s="1673"/>
      <c r="AV41" s="3" t="s">
        <v>2137</v>
      </c>
      <c r="AW41" s="1672"/>
      <c r="AX41" s="1713"/>
      <c r="AY41" s="1672"/>
      <c r="BA41" s="3" t="s">
        <v>2137</v>
      </c>
      <c r="BB41" s="1672"/>
      <c r="BC41" s="1713"/>
      <c r="BD41" s="1672"/>
      <c r="BF41" s="3" t="s">
        <v>2137</v>
      </c>
      <c r="BG41" s="1705">
        <v>0</v>
      </c>
      <c r="BH41" s="1710" t="e">
        <f>+(#REF!)/#REF!</f>
        <v>#REF!</v>
      </c>
      <c r="BI41" s="608"/>
      <c r="BK41" s="3" t="s">
        <v>2137</v>
      </c>
      <c r="BL41" s="1714" t="s">
        <v>2141</v>
      </c>
      <c r="BM41" s="1710"/>
      <c r="BN41" s="572"/>
    </row>
    <row r="42" spans="2:66" ht="13.5" thickBot="1">
      <c r="B42" s="582" t="s">
        <v>2142</v>
      </c>
      <c r="C42" s="1715" t="s">
        <v>2143</v>
      </c>
      <c r="D42" s="1710"/>
      <c r="E42" s="1716"/>
      <c r="F42" s="555"/>
      <c r="G42" s="582" t="s">
        <v>2142</v>
      </c>
      <c r="H42" s="1715" t="s">
        <v>2144</v>
      </c>
      <c r="I42" s="1710"/>
      <c r="J42" s="1716"/>
      <c r="K42" s="555"/>
      <c r="L42" s="582" t="s">
        <v>2142</v>
      </c>
      <c r="M42" s="1720" t="s">
        <v>2609</v>
      </c>
      <c r="N42" s="1717"/>
      <c r="O42" s="1716"/>
      <c r="P42" s="555"/>
      <c r="Q42" s="11" t="s">
        <v>2142</v>
      </c>
      <c r="R42" s="1715" t="s">
        <v>2145</v>
      </c>
      <c r="S42" s="1717"/>
      <c r="T42" s="1716"/>
      <c r="U42" s="555"/>
      <c r="V42" s="582" t="s">
        <v>2142</v>
      </c>
      <c r="W42" s="1715" t="s">
        <v>2146</v>
      </c>
      <c r="X42" s="1710"/>
      <c r="Y42" s="1716"/>
      <c r="Z42" s="1718"/>
      <c r="AA42" s="582" t="s">
        <v>2142</v>
      </c>
      <c r="AB42" s="1715" t="s">
        <v>2147</v>
      </c>
      <c r="AC42" s="1710"/>
      <c r="AD42" s="1716"/>
      <c r="AF42" s="582" t="s">
        <v>2142</v>
      </c>
      <c r="AG42" s="1715" t="s">
        <v>2148</v>
      </c>
      <c r="AH42" s="1710"/>
      <c r="AI42" s="1716"/>
      <c r="AL42" s="582" t="s">
        <v>2142</v>
      </c>
      <c r="AM42" s="1719" t="s">
        <v>2149</v>
      </c>
      <c r="AN42" s="1710"/>
      <c r="AO42" s="1716"/>
      <c r="AQ42" s="582" t="s">
        <v>2142</v>
      </c>
      <c r="AR42" s="1715" t="s">
        <v>2150</v>
      </c>
      <c r="AS42" s="1710"/>
      <c r="AT42" s="1716"/>
      <c r="AV42" s="582" t="s">
        <v>2142</v>
      </c>
      <c r="AW42" s="1715" t="s">
        <v>2151</v>
      </c>
      <c r="AX42" s="1710"/>
      <c r="AY42" s="1716"/>
      <c r="BA42" s="582" t="s">
        <v>2142</v>
      </c>
      <c r="BB42" s="1715" t="s">
        <v>2152</v>
      </c>
      <c r="BC42" s="1710"/>
      <c r="BD42" s="1716"/>
      <c r="BF42" s="582" t="s">
        <v>2142</v>
      </c>
      <c r="BG42" s="1715" t="s">
        <v>2153</v>
      </c>
      <c r="BH42" s="1710" t="e">
        <f>+(#REF!+#REF!)</f>
        <v>#REF!</v>
      </c>
      <c r="BI42" s="1716"/>
      <c r="BK42" s="582" t="s">
        <v>2142</v>
      </c>
      <c r="BL42" s="1720" t="s">
        <v>2154</v>
      </c>
      <c r="BM42" s="1717"/>
      <c r="BN42" s="1716"/>
    </row>
    <row r="43" spans="2:66">
      <c r="B43" s="324" t="s">
        <v>2155</v>
      </c>
      <c r="C43" s="608" t="s">
        <v>2156</v>
      </c>
      <c r="D43" s="1699"/>
      <c r="E43" s="608"/>
      <c r="F43" s="555"/>
      <c r="G43" s="324" t="s">
        <v>2155</v>
      </c>
      <c r="H43" s="608" t="s">
        <v>2156</v>
      </c>
      <c r="I43" s="1699"/>
      <c r="J43" s="608"/>
      <c r="K43" s="555"/>
      <c r="L43" s="324" t="s">
        <v>2155</v>
      </c>
      <c r="M43" s="1721"/>
      <c r="N43" s="1701"/>
      <c r="O43" s="1672"/>
      <c r="P43" s="555"/>
      <c r="Q43" s="324" t="s">
        <v>2155</v>
      </c>
      <c r="R43" s="1721"/>
      <c r="S43" s="1701"/>
      <c r="T43" s="1672"/>
      <c r="U43" s="555"/>
      <c r="V43" s="324" t="s">
        <v>2155</v>
      </c>
      <c r="W43" s="608" t="s">
        <v>2157</v>
      </c>
      <c r="X43" s="1699"/>
      <c r="Y43" s="608"/>
      <c r="AA43" s="324" t="s">
        <v>2155</v>
      </c>
      <c r="AB43" s="608" t="s">
        <v>2127</v>
      </c>
      <c r="AC43" s="1699"/>
      <c r="AD43" s="608"/>
      <c r="AF43" s="324" t="s">
        <v>2155</v>
      </c>
      <c r="AG43" s="608">
        <v>0</v>
      </c>
      <c r="AH43" s="1699"/>
      <c r="AI43" s="608"/>
      <c r="AL43" s="324" t="s">
        <v>2155</v>
      </c>
      <c r="AM43" s="608" t="s">
        <v>2158</v>
      </c>
      <c r="AN43" s="1699"/>
      <c r="AO43" s="608"/>
      <c r="AQ43" s="324" t="s">
        <v>2155</v>
      </c>
      <c r="AR43" s="1672"/>
      <c r="AS43" s="1701"/>
      <c r="AT43" s="1672"/>
      <c r="AV43" s="324" t="s">
        <v>2155</v>
      </c>
      <c r="AW43" s="1722"/>
      <c r="AX43" s="1701"/>
      <c r="AY43" s="1672"/>
      <c r="BA43" s="324" t="s">
        <v>2155</v>
      </c>
      <c r="BB43" s="1709">
        <v>5.0000000000000001E-3</v>
      </c>
      <c r="BC43" s="1699"/>
      <c r="BD43" s="608"/>
      <c r="BF43" s="324" t="s">
        <v>2155</v>
      </c>
      <c r="BG43" s="608" t="s">
        <v>2159</v>
      </c>
      <c r="BH43" s="1699" t="e">
        <f>+(#REF!+#REF!)/(#REF!+#REF!)</f>
        <v>#REF!</v>
      </c>
      <c r="BI43" s="608"/>
      <c r="BK43" s="324" t="s">
        <v>2155</v>
      </c>
      <c r="BL43" s="1721"/>
      <c r="BM43" s="1701"/>
      <c r="BN43" s="1672"/>
    </row>
    <row r="44" spans="2:66">
      <c r="B44" s="324" t="s">
        <v>2160</v>
      </c>
      <c r="C44" s="608" t="s">
        <v>2161</v>
      </c>
      <c r="D44" s="1699"/>
      <c r="E44" s="608"/>
      <c r="F44" s="555"/>
      <c r="G44" s="324" t="s">
        <v>2160</v>
      </c>
      <c r="H44" s="608" t="s">
        <v>2161</v>
      </c>
      <c r="I44" s="1699"/>
      <c r="J44" s="608"/>
      <c r="K44" s="555"/>
      <c r="L44" s="324" t="s">
        <v>2160</v>
      </c>
      <c r="M44" s="1721"/>
      <c r="N44" s="1701"/>
      <c r="O44" s="1672"/>
      <c r="P44" s="555"/>
      <c r="Q44" s="324" t="s">
        <v>2160</v>
      </c>
      <c r="R44" s="1721"/>
      <c r="S44" s="1701"/>
      <c r="T44" s="1672"/>
      <c r="U44" s="555"/>
      <c r="V44" s="324" t="s">
        <v>2160</v>
      </c>
      <c r="W44" s="608" t="s">
        <v>2162</v>
      </c>
      <c r="X44" s="1699"/>
      <c r="Y44" s="608"/>
      <c r="AA44" s="324" t="s">
        <v>2160</v>
      </c>
      <c r="AB44" s="608" t="s">
        <v>2163</v>
      </c>
      <c r="AC44" s="1699"/>
      <c r="AD44" s="608"/>
      <c r="AF44" s="324" t="s">
        <v>2160</v>
      </c>
      <c r="AG44" s="608" t="s">
        <v>2164</v>
      </c>
      <c r="AH44" s="1699"/>
      <c r="AI44" s="608"/>
      <c r="AL44" s="324" t="s">
        <v>2160</v>
      </c>
      <c r="AM44" s="608" t="s">
        <v>2165</v>
      </c>
      <c r="AN44" s="1699"/>
      <c r="AO44" s="608"/>
      <c r="AQ44" s="324" t="s">
        <v>2160</v>
      </c>
      <c r="AR44" s="1672"/>
      <c r="AS44" s="1701"/>
      <c r="AT44" s="1672"/>
      <c r="AV44" s="324" t="s">
        <v>2160</v>
      </c>
      <c r="AW44" s="1672"/>
      <c r="AX44" s="1701"/>
      <c r="AY44" s="1672"/>
      <c r="BA44" s="324" t="s">
        <v>2160</v>
      </c>
      <c r="BB44" s="608" t="s">
        <v>2166</v>
      </c>
      <c r="BC44" s="1699"/>
      <c r="BD44" s="608"/>
      <c r="BF44" s="324" t="s">
        <v>2160</v>
      </c>
      <c r="BG44" s="608" t="s">
        <v>2068</v>
      </c>
      <c r="BH44" s="1699" t="e">
        <f>+(#REF!+#REF!)/(#REF!+#REF!)</f>
        <v>#REF!</v>
      </c>
      <c r="BI44" s="608"/>
      <c r="BK44" s="324" t="s">
        <v>2160</v>
      </c>
      <c r="BL44" s="1721"/>
      <c r="BM44" s="1701"/>
      <c r="BN44" s="1672"/>
    </row>
    <row r="45" spans="2:66">
      <c r="B45" s="324" t="s">
        <v>2167</v>
      </c>
      <c r="C45" s="608" t="s">
        <v>2168</v>
      </c>
      <c r="D45" s="1699"/>
      <c r="E45" s="608"/>
      <c r="F45" s="555"/>
      <c r="G45" s="324" t="s">
        <v>2167</v>
      </c>
      <c r="H45" s="608" t="s">
        <v>2168</v>
      </c>
      <c r="I45" s="1699"/>
      <c r="J45" s="608"/>
      <c r="K45" s="555"/>
      <c r="L45" s="324" t="s">
        <v>2167</v>
      </c>
      <c r="M45" s="1721"/>
      <c r="N45" s="1701"/>
      <c r="O45" s="1672"/>
      <c r="P45" s="555"/>
      <c r="Q45" s="324" t="s">
        <v>2167</v>
      </c>
      <c r="R45" s="1721"/>
      <c r="S45" s="1701"/>
      <c r="T45" s="1672"/>
      <c r="U45" s="555"/>
      <c r="V45" s="324" t="s">
        <v>2167</v>
      </c>
      <c r="W45" s="1705">
        <v>0.03</v>
      </c>
      <c r="X45" s="1699"/>
      <c r="Y45" s="608"/>
      <c r="AA45" s="324" t="s">
        <v>2167</v>
      </c>
      <c r="AB45" s="1705" t="s">
        <v>2169</v>
      </c>
      <c r="AC45" s="1699"/>
      <c r="AD45" s="608"/>
      <c r="AF45" s="324" t="s">
        <v>2167</v>
      </c>
      <c r="AG45" s="608" t="s">
        <v>2170</v>
      </c>
      <c r="AH45" s="1699"/>
      <c r="AI45" s="608"/>
      <c r="AL45" s="324" t="s">
        <v>2167</v>
      </c>
      <c r="AM45" s="608" t="s">
        <v>2171</v>
      </c>
      <c r="AN45" s="1699"/>
      <c r="AO45" s="608"/>
      <c r="AQ45" s="324" t="s">
        <v>2167</v>
      </c>
      <c r="AR45" s="1672"/>
      <c r="AS45" s="1701"/>
      <c r="AT45" s="1672"/>
      <c r="AV45" s="324" t="s">
        <v>2167</v>
      </c>
      <c r="AW45" s="1672"/>
      <c r="AX45" s="1701"/>
      <c r="AY45" s="1672"/>
      <c r="BA45" s="324" t="s">
        <v>2167</v>
      </c>
      <c r="BB45" s="608" t="s">
        <v>2104</v>
      </c>
      <c r="BC45" s="1699"/>
      <c r="BD45" s="608"/>
      <c r="BF45" s="324" t="s">
        <v>2167</v>
      </c>
      <c r="BG45" s="608" t="s">
        <v>2172</v>
      </c>
      <c r="BH45" s="1699" t="e">
        <f>+(#REF!+#REF!)/(#REF!+#REF!)</f>
        <v>#REF!</v>
      </c>
      <c r="BI45" s="608"/>
      <c r="BK45" s="324" t="s">
        <v>2167</v>
      </c>
      <c r="BL45" s="1721"/>
      <c r="BM45" s="1701"/>
      <c r="BN45" s="1672"/>
    </row>
    <row r="46" spans="2:66">
      <c r="B46" s="324" t="s">
        <v>2173</v>
      </c>
      <c r="C46" s="608" t="s">
        <v>2168</v>
      </c>
      <c r="D46" s="1699"/>
      <c r="E46" s="608"/>
      <c r="F46" s="555"/>
      <c r="G46" s="324" t="s">
        <v>2173</v>
      </c>
      <c r="H46" s="608" t="s">
        <v>2168</v>
      </c>
      <c r="I46" s="1699"/>
      <c r="J46" s="608"/>
      <c r="K46" s="555"/>
      <c r="L46" s="324" t="s">
        <v>2173</v>
      </c>
      <c r="M46" s="1721"/>
      <c r="N46" s="1701"/>
      <c r="O46" s="1672"/>
      <c r="P46" s="555"/>
      <c r="Q46" s="324" t="s">
        <v>2173</v>
      </c>
      <c r="R46" s="1721"/>
      <c r="S46" s="1701"/>
      <c r="T46" s="1672"/>
      <c r="U46" s="555"/>
      <c r="V46" s="324" t="s">
        <v>2173</v>
      </c>
      <c r="W46" s="1705">
        <v>0.02</v>
      </c>
      <c r="X46" s="1699"/>
      <c r="Y46" s="608"/>
      <c r="AA46" s="324" t="s">
        <v>2173</v>
      </c>
      <c r="AB46" s="1705" t="s">
        <v>2174</v>
      </c>
      <c r="AC46" s="1699"/>
      <c r="AD46" s="608"/>
      <c r="AF46" s="324" t="s">
        <v>2173</v>
      </c>
      <c r="AG46" s="608" t="s">
        <v>2170</v>
      </c>
      <c r="AH46" s="1699"/>
      <c r="AI46" s="608"/>
      <c r="AL46" s="324" t="s">
        <v>2173</v>
      </c>
      <c r="AM46" s="608" t="s">
        <v>2175</v>
      </c>
      <c r="AN46" s="1699"/>
      <c r="AO46" s="608"/>
      <c r="AQ46" s="324" t="s">
        <v>2173</v>
      </c>
      <c r="AR46" s="1672"/>
      <c r="AS46" s="1701"/>
      <c r="AT46" s="1672"/>
      <c r="AV46" s="324" t="s">
        <v>2173</v>
      </c>
      <c r="AW46" s="1707"/>
      <c r="AX46" s="1701"/>
      <c r="AY46" s="1672"/>
      <c r="BA46" s="324" t="s">
        <v>2173</v>
      </c>
      <c r="BB46" s="1705">
        <v>0.03</v>
      </c>
      <c r="BC46" s="1699"/>
      <c r="BD46" s="608"/>
      <c r="BF46" s="324" t="s">
        <v>2173</v>
      </c>
      <c r="BG46" s="608" t="s">
        <v>2176</v>
      </c>
      <c r="BH46" s="1699" t="e">
        <f>+(#REF!+#REF!)/(#REF!+#REF!)</f>
        <v>#REF!</v>
      </c>
      <c r="BI46" s="608"/>
      <c r="BK46" s="324" t="s">
        <v>2173</v>
      </c>
      <c r="BL46" s="1721"/>
      <c r="BM46" s="1701"/>
      <c r="BN46" s="1672"/>
    </row>
    <row r="47" spans="2:66">
      <c r="B47" s="324" t="s">
        <v>2177</v>
      </c>
      <c r="C47" s="608" t="s">
        <v>2178</v>
      </c>
      <c r="D47" s="1699"/>
      <c r="E47" s="608"/>
      <c r="F47" s="555"/>
      <c r="G47" s="324" t="s">
        <v>2177</v>
      </c>
      <c r="H47" s="608" t="s">
        <v>2178</v>
      </c>
      <c r="I47" s="1699"/>
      <c r="J47" s="608"/>
      <c r="K47" s="555"/>
      <c r="L47" s="324" t="s">
        <v>2177</v>
      </c>
      <c r="M47" s="1721"/>
      <c r="N47" s="1701"/>
      <c r="O47" s="1672"/>
      <c r="P47" s="555"/>
      <c r="Q47" s="324" t="s">
        <v>2177</v>
      </c>
      <c r="R47" s="1721"/>
      <c r="S47" s="1701"/>
      <c r="T47" s="1672"/>
      <c r="U47" s="555"/>
      <c r="V47" s="324" t="s">
        <v>2177</v>
      </c>
      <c r="W47" s="608" t="s">
        <v>2179</v>
      </c>
      <c r="X47" s="1699"/>
      <c r="Y47" s="608"/>
      <c r="AA47" s="324" t="s">
        <v>2177</v>
      </c>
      <c r="AB47" s="608" t="s">
        <v>2180</v>
      </c>
      <c r="AC47" s="1699"/>
      <c r="AD47" s="608"/>
      <c r="AF47" s="324" t="s">
        <v>2177</v>
      </c>
      <c r="AG47" s="608" t="s">
        <v>2170</v>
      </c>
      <c r="AH47" s="1699"/>
      <c r="AI47" s="608"/>
      <c r="AL47" s="324" t="s">
        <v>2177</v>
      </c>
      <c r="AM47" s="608" t="s">
        <v>2108</v>
      </c>
      <c r="AN47" s="1699"/>
      <c r="AO47" s="608"/>
      <c r="AQ47" s="324" t="s">
        <v>2177</v>
      </c>
      <c r="AR47" s="1672"/>
      <c r="AS47" s="1701"/>
      <c r="AT47" s="1672"/>
      <c r="AV47" s="324" t="s">
        <v>2177</v>
      </c>
      <c r="AW47" s="1707"/>
      <c r="AX47" s="1701"/>
      <c r="AY47" s="1672"/>
      <c r="BA47" s="324" t="s">
        <v>2177</v>
      </c>
      <c r="BB47" s="1705">
        <v>0.02</v>
      </c>
      <c r="BC47" s="1699"/>
      <c r="BD47" s="608"/>
      <c r="BF47" s="324" t="s">
        <v>2177</v>
      </c>
      <c r="BG47" s="608" t="s">
        <v>2181</v>
      </c>
      <c r="BH47" s="1699" t="e">
        <f>+(#REF!+#REF!)/(#REF!+#REF!)</f>
        <v>#REF!</v>
      </c>
      <c r="BI47" s="608"/>
      <c r="BK47" s="324" t="s">
        <v>2177</v>
      </c>
      <c r="BL47" s="1721"/>
      <c r="BM47" s="1701"/>
      <c r="BN47" s="1672"/>
    </row>
    <row r="48" spans="2:66" ht="13.5" thickBot="1">
      <c r="B48" s="340" t="s">
        <v>2182</v>
      </c>
      <c r="C48" s="1690" t="s">
        <v>2183</v>
      </c>
      <c r="D48" s="1699"/>
      <c r="E48" s="608"/>
      <c r="F48" s="555"/>
      <c r="G48" s="340" t="s">
        <v>2182</v>
      </c>
      <c r="H48" s="1690" t="s">
        <v>2184</v>
      </c>
      <c r="I48" s="1699"/>
      <c r="J48" s="608"/>
      <c r="K48" s="555"/>
      <c r="L48" s="340" t="s">
        <v>2182</v>
      </c>
      <c r="M48" s="1690" t="s">
        <v>2185</v>
      </c>
      <c r="N48" s="1699"/>
      <c r="O48" s="608"/>
      <c r="P48" s="555"/>
      <c r="Q48" s="340" t="s">
        <v>2182</v>
      </c>
      <c r="R48" s="1723"/>
      <c r="S48" s="1701"/>
      <c r="T48" s="1672"/>
      <c r="U48" s="555"/>
      <c r="V48" s="340" t="s">
        <v>2182</v>
      </c>
      <c r="W48" s="1690" t="s">
        <v>2186</v>
      </c>
      <c r="X48" s="1699"/>
      <c r="Y48" s="608"/>
      <c r="AA48" s="340" t="s">
        <v>2182</v>
      </c>
      <c r="AB48" s="1690" t="s">
        <v>2187</v>
      </c>
      <c r="AC48" s="1699"/>
      <c r="AD48" s="608"/>
      <c r="AF48" s="340" t="s">
        <v>2182</v>
      </c>
      <c r="AG48" s="1690" t="s">
        <v>2188</v>
      </c>
      <c r="AH48" s="1699"/>
      <c r="AI48" s="608"/>
      <c r="AL48" s="340" t="s">
        <v>2182</v>
      </c>
      <c r="AM48" s="1690" t="s">
        <v>2189</v>
      </c>
      <c r="AN48" s="1699"/>
      <c r="AO48" s="608"/>
      <c r="AQ48" s="340" t="s">
        <v>2182</v>
      </c>
      <c r="AR48" s="1712"/>
      <c r="AS48" s="1701"/>
      <c r="AT48" s="1672"/>
      <c r="AV48" s="340" t="s">
        <v>2182</v>
      </c>
      <c r="AW48" s="1712"/>
      <c r="AX48" s="1701"/>
      <c r="AY48" s="1672"/>
      <c r="BA48" s="340" t="s">
        <v>2182</v>
      </c>
      <c r="BB48" s="1690" t="s">
        <v>2190</v>
      </c>
      <c r="BC48" s="1699"/>
      <c r="BD48" s="608"/>
      <c r="BF48" s="340" t="s">
        <v>2182</v>
      </c>
      <c r="BG48" s="1690" t="s">
        <v>2191</v>
      </c>
      <c r="BH48" s="1699" t="e">
        <f>+(#REF!+#REF!)</f>
        <v>#REF!</v>
      </c>
      <c r="BI48" s="608"/>
      <c r="BK48" s="340" t="s">
        <v>2182</v>
      </c>
      <c r="BL48" s="1724" t="s">
        <v>2192</v>
      </c>
      <c r="BM48" s="1699"/>
      <c r="BN48" s="608"/>
    </row>
    <row r="49" spans="2:66" ht="13.5" thickBot="1">
      <c r="B49" s="324" t="s">
        <v>2193</v>
      </c>
      <c r="C49" s="608" t="s">
        <v>2194</v>
      </c>
      <c r="D49" s="1717"/>
      <c r="E49" s="1716"/>
      <c r="F49" s="555"/>
      <c r="G49" s="324" t="s">
        <v>2193</v>
      </c>
      <c r="H49" s="608" t="s">
        <v>2194</v>
      </c>
      <c r="I49" s="1717"/>
      <c r="J49" s="1716"/>
      <c r="K49" s="555"/>
      <c r="L49" s="324" t="s">
        <v>2193</v>
      </c>
      <c r="M49" s="608" t="s">
        <v>2195</v>
      </c>
      <c r="N49" s="1717"/>
      <c r="O49" s="1716"/>
      <c r="P49" s="555"/>
      <c r="Q49" s="324" t="s">
        <v>2193</v>
      </c>
      <c r="R49" s="608" t="s">
        <v>2195</v>
      </c>
      <c r="S49" s="1717"/>
      <c r="T49" s="1716"/>
      <c r="U49" s="555"/>
      <c r="V49" s="324" t="s">
        <v>2193</v>
      </c>
      <c r="W49" s="608" t="s">
        <v>2195</v>
      </c>
      <c r="X49" s="1717"/>
      <c r="Y49" s="1716"/>
      <c r="AA49" s="324" t="s">
        <v>2193</v>
      </c>
      <c r="AB49" s="608" t="s">
        <v>2195</v>
      </c>
      <c r="AC49" s="1717"/>
      <c r="AD49" s="1716"/>
      <c r="AF49" s="324" t="s">
        <v>2193</v>
      </c>
      <c r="AG49" s="608" t="s">
        <v>2196</v>
      </c>
      <c r="AH49" s="1717"/>
      <c r="AI49" s="1716"/>
      <c r="AL49" s="324" t="s">
        <v>2193</v>
      </c>
      <c r="AM49" s="608" t="s">
        <v>2197</v>
      </c>
      <c r="AN49" s="1717"/>
      <c r="AO49" s="1716"/>
      <c r="AQ49" s="324" t="s">
        <v>2193</v>
      </c>
      <c r="AR49" s="1672"/>
      <c r="AS49" s="1725"/>
      <c r="AT49" s="1725"/>
      <c r="AV49" s="324" t="s">
        <v>2193</v>
      </c>
      <c r="AW49" s="1672"/>
      <c r="AX49" s="1726"/>
      <c r="AY49" s="1725"/>
      <c r="BA49" s="324" t="s">
        <v>2193</v>
      </c>
      <c r="BB49" s="608" t="s">
        <v>2198</v>
      </c>
      <c r="BC49" s="1717"/>
      <c r="BD49" s="1716"/>
      <c r="BF49" s="324" t="s">
        <v>2193</v>
      </c>
      <c r="BG49" s="608" t="s">
        <v>2195</v>
      </c>
      <c r="BH49" s="1717" t="e">
        <f>+(#REF!+#REF!)</f>
        <v>#REF!</v>
      </c>
      <c r="BI49" s="1716"/>
      <c r="BK49" s="324" t="s">
        <v>2193</v>
      </c>
      <c r="BL49" s="608" t="s">
        <v>2195</v>
      </c>
      <c r="BM49" s="1717"/>
      <c r="BN49" s="1716"/>
    </row>
    <row r="50" spans="2:66">
      <c r="B50" s="1631" t="s">
        <v>2199</v>
      </c>
      <c r="C50" s="1697" t="s">
        <v>2200</v>
      </c>
      <c r="D50" s="1699"/>
      <c r="E50" s="608"/>
      <c r="F50" s="555"/>
      <c r="G50" s="1631" t="s">
        <v>2199</v>
      </c>
      <c r="H50" s="1697" t="s">
        <v>2201</v>
      </c>
      <c r="I50" s="1699"/>
      <c r="J50" s="608"/>
      <c r="K50" s="555"/>
      <c r="L50" s="1631" t="s">
        <v>2202</v>
      </c>
      <c r="M50" s="1697" t="s">
        <v>2200</v>
      </c>
      <c r="N50" s="1699"/>
      <c r="O50" s="608"/>
      <c r="P50" s="555"/>
      <c r="Q50" s="1631" t="s">
        <v>2202</v>
      </c>
      <c r="R50" s="1697" t="s">
        <v>2200</v>
      </c>
      <c r="S50" s="1699"/>
      <c r="T50" s="608"/>
      <c r="U50" s="555"/>
      <c r="V50" s="1631" t="s">
        <v>2199</v>
      </c>
      <c r="W50" s="1727"/>
      <c r="X50" s="1727"/>
      <c r="Y50" s="1672"/>
      <c r="AA50" s="1631" t="s">
        <v>2199</v>
      </c>
      <c r="AB50" s="1727"/>
      <c r="AC50" s="1727"/>
      <c r="AD50" s="1672"/>
      <c r="AF50" s="1631" t="s">
        <v>2203</v>
      </c>
      <c r="AG50" s="1727"/>
      <c r="AH50" s="1701"/>
      <c r="AI50" s="1672"/>
      <c r="AL50" s="1631" t="s">
        <v>2204</v>
      </c>
      <c r="AM50" s="1697" t="s">
        <v>2205</v>
      </c>
      <c r="AN50" s="1699"/>
      <c r="AO50" s="608"/>
      <c r="AQ50" s="1631" t="s">
        <v>2206</v>
      </c>
      <c r="AR50" s="1727"/>
      <c r="AS50" s="1701"/>
      <c r="AT50" s="1672"/>
      <c r="AV50" s="1631" t="s">
        <v>2204</v>
      </c>
      <c r="AW50" s="1727"/>
      <c r="AX50" s="1727"/>
      <c r="AY50" s="1672"/>
      <c r="BA50" s="1631" t="s">
        <v>2204</v>
      </c>
      <c r="BB50" s="1727"/>
      <c r="BC50" s="1727"/>
      <c r="BD50" s="1672"/>
      <c r="BF50" s="1631" t="s">
        <v>2199</v>
      </c>
      <c r="BG50" s="1697" t="s">
        <v>2207</v>
      </c>
      <c r="BH50" s="1728" t="e">
        <f>SUM(#REF!/(#REF!+#REF!))</f>
        <v>#REF!</v>
      </c>
      <c r="BI50" s="608"/>
      <c r="BK50" s="1631" t="s">
        <v>2202</v>
      </c>
      <c r="BL50" s="1729" t="s">
        <v>2208</v>
      </c>
      <c r="BM50" s="1699"/>
      <c r="BN50" s="608"/>
    </row>
    <row r="51" spans="2:66">
      <c r="B51" s="324" t="s">
        <v>2209</v>
      </c>
      <c r="C51" s="2007" t="s">
        <v>2612</v>
      </c>
      <c r="D51" s="1730"/>
      <c r="E51" s="608"/>
      <c r="F51" s="555"/>
      <c r="G51" s="324" t="s">
        <v>2209</v>
      </c>
      <c r="H51" s="608" t="s">
        <v>2210</v>
      </c>
      <c r="I51" s="1730"/>
      <c r="J51" s="608"/>
      <c r="K51" s="555"/>
      <c r="L51" s="324" t="s">
        <v>2209</v>
      </c>
      <c r="M51" s="1672"/>
      <c r="N51" s="1731"/>
      <c r="O51" s="1672"/>
      <c r="P51" s="555"/>
      <c r="Q51" s="324" t="s">
        <v>2209</v>
      </c>
      <c r="R51" s="608" t="s">
        <v>2211</v>
      </c>
      <c r="S51" s="1730"/>
      <c r="T51" s="608"/>
      <c r="U51" s="555"/>
      <c r="V51" s="324" t="s">
        <v>2209</v>
      </c>
      <c r="W51" s="1672"/>
      <c r="X51" s="1672"/>
      <c r="Y51" s="1672"/>
      <c r="AA51" s="324" t="s">
        <v>2209</v>
      </c>
      <c r="AB51" s="1672"/>
      <c r="AC51" s="1672"/>
      <c r="AD51" s="1672"/>
      <c r="AF51" s="324" t="s">
        <v>2212</v>
      </c>
      <c r="AG51" s="1672"/>
      <c r="AH51" s="1701"/>
      <c r="AI51" s="1672"/>
      <c r="AL51" s="324" t="s">
        <v>2212</v>
      </c>
      <c r="AM51" s="1732" t="s">
        <v>2213</v>
      </c>
      <c r="AN51" s="1699"/>
      <c r="AO51" s="608"/>
      <c r="AQ51" s="324" t="s">
        <v>2212</v>
      </c>
      <c r="AR51" s="1732" t="s">
        <v>2213</v>
      </c>
      <c r="AS51" s="1699"/>
      <c r="AT51" s="608"/>
      <c r="AV51" s="324" t="s">
        <v>2212</v>
      </c>
      <c r="AW51" s="1733"/>
      <c r="AX51" s="1731"/>
      <c r="AY51" s="1672"/>
      <c r="BA51" s="324" t="s">
        <v>2212</v>
      </c>
      <c r="BB51" s="1672"/>
      <c r="BC51" s="1731"/>
      <c r="BD51" s="1672"/>
      <c r="BF51" s="324" t="s">
        <v>2214</v>
      </c>
      <c r="BG51" s="608" t="s">
        <v>1320</v>
      </c>
      <c r="BH51" s="1730" t="s">
        <v>1320</v>
      </c>
      <c r="BI51" s="608"/>
      <c r="BK51" s="1734" t="s">
        <v>2215</v>
      </c>
      <c r="BL51" s="1672"/>
      <c r="BM51" s="1731"/>
      <c r="BN51" s="1672"/>
    </row>
    <row r="52" spans="2:66">
      <c r="B52" s="324" t="s">
        <v>2216</v>
      </c>
      <c r="C52" s="1705">
        <v>1</v>
      </c>
      <c r="D52" s="1705"/>
      <c r="E52" s="608"/>
      <c r="F52" s="555"/>
      <c r="G52" s="324" t="s">
        <v>2216</v>
      </c>
      <c r="H52" s="1707"/>
      <c r="I52" s="1707"/>
      <c r="J52" s="1672"/>
      <c r="K52" s="555"/>
      <c r="L52" s="324" t="s">
        <v>2216</v>
      </c>
      <c r="M52" s="1705">
        <v>1</v>
      </c>
      <c r="N52" s="1705"/>
      <c r="O52" s="608"/>
      <c r="P52" s="555"/>
      <c r="Q52" s="324" t="s">
        <v>2216</v>
      </c>
      <c r="R52" s="1705">
        <v>1</v>
      </c>
      <c r="S52" s="1705"/>
      <c r="T52" s="608"/>
      <c r="U52" s="555"/>
      <c r="V52" s="324" t="s">
        <v>2216</v>
      </c>
      <c r="W52" s="1672"/>
      <c r="X52" s="1672"/>
      <c r="Y52" s="1672"/>
      <c r="AA52" s="324" t="s">
        <v>2216</v>
      </c>
      <c r="AB52" s="1672"/>
      <c r="AC52" s="1672"/>
      <c r="AD52" s="1672"/>
      <c r="AF52" s="324" t="s">
        <v>2216</v>
      </c>
      <c r="AG52" s="1672"/>
      <c r="AH52" s="1672"/>
      <c r="AI52" s="1672"/>
      <c r="AL52" s="324" t="s">
        <v>2216</v>
      </c>
      <c r="AM52" s="1735">
        <v>1</v>
      </c>
      <c r="AN52" s="1705"/>
      <c r="AO52" s="608"/>
      <c r="AQ52" s="324" t="s">
        <v>2216</v>
      </c>
      <c r="AR52" s="1735">
        <v>1</v>
      </c>
      <c r="AS52" s="1699"/>
      <c r="AT52" s="608"/>
      <c r="AV52" s="324" t="s">
        <v>2216</v>
      </c>
      <c r="AW52" s="1707"/>
      <c r="AX52" s="1707"/>
      <c r="AY52" s="1672"/>
      <c r="BA52" s="324" t="s">
        <v>2216</v>
      </c>
      <c r="BB52" s="1672"/>
      <c r="BC52" s="1707"/>
      <c r="BD52" s="1672"/>
      <c r="BF52" s="324" t="s">
        <v>2216</v>
      </c>
      <c r="BG52" s="1705" t="s">
        <v>1320</v>
      </c>
      <c r="BH52" s="1705" t="s">
        <v>1320</v>
      </c>
      <c r="BI52" s="608"/>
      <c r="BK52" s="324" t="s">
        <v>2216</v>
      </c>
      <c r="BL52" s="1705">
        <v>1</v>
      </c>
      <c r="BM52" s="1705"/>
      <c r="BN52" s="608"/>
    </row>
    <row r="53" spans="2:66">
      <c r="B53" s="324" t="s">
        <v>2217</v>
      </c>
      <c r="C53" s="1705" t="s">
        <v>2218</v>
      </c>
      <c r="D53" s="1705"/>
      <c r="E53" s="608"/>
      <c r="F53" s="555"/>
      <c r="G53" s="324" t="s">
        <v>2217</v>
      </c>
      <c r="H53" s="1707"/>
      <c r="I53" s="1707"/>
      <c r="J53" s="1672"/>
      <c r="K53" s="555"/>
      <c r="L53" s="324" t="s">
        <v>2217</v>
      </c>
      <c r="M53" s="1705" t="s">
        <v>2219</v>
      </c>
      <c r="N53" s="1705"/>
      <c r="O53" s="608"/>
      <c r="P53" s="555"/>
      <c r="Q53" s="324" t="s">
        <v>2217</v>
      </c>
      <c r="R53" s="1705" t="s">
        <v>2219</v>
      </c>
      <c r="S53" s="1705"/>
      <c r="T53" s="608"/>
      <c r="U53" s="555"/>
      <c r="V53" s="324" t="s">
        <v>2217</v>
      </c>
      <c r="W53" s="1672"/>
      <c r="X53" s="1672"/>
      <c r="Y53" s="1672"/>
      <c r="AA53" s="324" t="s">
        <v>2217</v>
      </c>
      <c r="AB53" s="1672"/>
      <c r="AC53" s="1672"/>
      <c r="AD53" s="1672"/>
      <c r="AF53" s="324" t="s">
        <v>2217</v>
      </c>
      <c r="AG53" s="1672"/>
      <c r="AH53" s="1672"/>
      <c r="AI53" s="1672"/>
      <c r="AL53" s="324" t="s">
        <v>2217</v>
      </c>
      <c r="AM53" s="1707"/>
      <c r="AN53" s="1707"/>
      <c r="AO53" s="1672"/>
      <c r="AQ53" s="324" t="s">
        <v>2217</v>
      </c>
      <c r="AR53" s="1736"/>
      <c r="AS53" s="1736"/>
      <c r="AT53" s="1672"/>
      <c r="AV53" s="324" t="s">
        <v>2217</v>
      </c>
      <c r="AW53" s="1707"/>
      <c r="AX53" s="1707"/>
      <c r="AY53" s="1672"/>
      <c r="BA53" s="324" t="s">
        <v>2217</v>
      </c>
      <c r="BB53" s="1672"/>
      <c r="BC53" s="1707"/>
      <c r="BD53" s="1672"/>
      <c r="BF53" s="324" t="s">
        <v>2217</v>
      </c>
      <c r="BG53" s="1705" t="s">
        <v>1320</v>
      </c>
      <c r="BH53" s="1705" t="s">
        <v>1320</v>
      </c>
      <c r="BI53" s="608"/>
      <c r="BK53" s="1734" t="s">
        <v>2220</v>
      </c>
      <c r="BL53" s="1705" t="s">
        <v>2219</v>
      </c>
      <c r="BM53" s="1705"/>
      <c r="BN53" s="608"/>
    </row>
    <row r="54" spans="2:66">
      <c r="B54" s="324" t="s">
        <v>2221</v>
      </c>
      <c r="C54" s="1705" t="s">
        <v>2222</v>
      </c>
      <c r="D54" s="1705"/>
      <c r="E54" s="608"/>
      <c r="F54" s="555"/>
      <c r="G54" s="324" t="s">
        <v>2221</v>
      </c>
      <c r="H54" s="1707"/>
      <c r="I54" s="1707"/>
      <c r="J54" s="1672"/>
      <c r="K54" s="555"/>
      <c r="L54" s="324" t="s">
        <v>2221</v>
      </c>
      <c r="M54" s="1705" t="s">
        <v>2223</v>
      </c>
      <c r="N54" s="1705"/>
      <c r="O54" s="608"/>
      <c r="P54" s="555"/>
      <c r="Q54" s="324" t="s">
        <v>2224</v>
      </c>
      <c r="R54" s="1705" t="s">
        <v>2225</v>
      </c>
      <c r="S54" s="1705"/>
      <c r="T54" s="608"/>
      <c r="U54" s="555"/>
      <c r="V54" s="324" t="s">
        <v>2221</v>
      </c>
      <c r="W54" s="1672"/>
      <c r="X54" s="1672"/>
      <c r="Y54" s="1672"/>
      <c r="AA54" s="324" t="s">
        <v>2221</v>
      </c>
      <c r="AB54" s="1672"/>
      <c r="AC54" s="1672"/>
      <c r="AD54" s="1672"/>
      <c r="AF54" s="324" t="s">
        <v>2221</v>
      </c>
      <c r="AG54" s="1672"/>
      <c r="AH54" s="1672"/>
      <c r="AI54" s="1672"/>
      <c r="AL54" s="324" t="s">
        <v>2221</v>
      </c>
      <c r="AM54" s="1705" t="s">
        <v>2226</v>
      </c>
      <c r="AN54" s="1705"/>
      <c r="AO54" s="608"/>
      <c r="AQ54" s="324" t="s">
        <v>2221</v>
      </c>
      <c r="AR54" s="1736"/>
      <c r="AS54" s="1736"/>
      <c r="AT54" s="1672"/>
      <c r="AV54" s="324" t="s">
        <v>2221</v>
      </c>
      <c r="AW54" s="1707"/>
      <c r="AX54" s="1707"/>
      <c r="AY54" s="1672"/>
      <c r="BA54" s="324" t="s">
        <v>2221</v>
      </c>
      <c r="BB54" s="1672"/>
      <c r="BC54" s="1707"/>
      <c r="BD54" s="1672"/>
      <c r="BF54" s="324" t="s">
        <v>2221</v>
      </c>
      <c r="BG54" s="1705" t="s">
        <v>1320</v>
      </c>
      <c r="BH54" s="1705" t="s">
        <v>1320</v>
      </c>
      <c r="BI54" s="608"/>
      <c r="BK54" s="1734" t="s">
        <v>2227</v>
      </c>
      <c r="BL54" s="1705" t="s">
        <v>2223</v>
      </c>
      <c r="BM54" s="1705"/>
      <c r="BN54" s="608"/>
    </row>
    <row r="55" spans="2:66" ht="13.5" thickBot="1">
      <c r="B55" s="1734" t="s">
        <v>2229</v>
      </c>
      <c r="C55" s="1705" t="s">
        <v>2228</v>
      </c>
      <c r="D55" s="1705"/>
      <c r="E55" s="608"/>
      <c r="F55" s="555"/>
      <c r="G55" s="1734" t="s">
        <v>2229</v>
      </c>
      <c r="H55" s="1707"/>
      <c r="I55" s="1707"/>
      <c r="J55" s="1672"/>
      <c r="K55" s="555"/>
      <c r="L55" s="1734" t="s">
        <v>2229</v>
      </c>
      <c r="M55" s="1707"/>
      <c r="N55" s="1707"/>
      <c r="O55" s="1672"/>
      <c r="P55" s="555"/>
      <c r="Q55" s="324" t="s">
        <v>2229</v>
      </c>
      <c r="R55" s="1707"/>
      <c r="S55" s="1707"/>
      <c r="T55" s="1672"/>
      <c r="U55" s="555"/>
      <c r="V55" s="1734" t="s">
        <v>2229</v>
      </c>
      <c r="W55" s="1707"/>
      <c r="X55" s="1707"/>
      <c r="Y55" s="1672"/>
      <c r="AA55" s="1734" t="s">
        <v>2229</v>
      </c>
      <c r="AB55" s="1707"/>
      <c r="AC55" s="1707"/>
      <c r="AD55" s="1672"/>
      <c r="AF55" s="1734" t="s">
        <v>2229</v>
      </c>
      <c r="AG55" s="1707"/>
      <c r="AH55" s="1707"/>
      <c r="AI55" s="1672"/>
      <c r="AL55" s="1734" t="s">
        <v>2229</v>
      </c>
      <c r="AM55" s="1707"/>
      <c r="AN55" s="1707"/>
      <c r="AO55" s="1672"/>
      <c r="AQ55" s="1734" t="s">
        <v>2229</v>
      </c>
      <c r="AR55" s="1736"/>
      <c r="AS55" s="1736"/>
      <c r="AT55" s="1672"/>
      <c r="AV55" s="1734" t="s">
        <v>2229</v>
      </c>
      <c r="AW55" s="1707"/>
      <c r="AX55" s="1707"/>
      <c r="AY55" s="1672"/>
      <c r="BA55" s="1734" t="s">
        <v>2229</v>
      </c>
      <c r="BB55" s="1707"/>
      <c r="BC55" s="1707"/>
      <c r="BD55" s="1672"/>
      <c r="BF55" s="1734" t="s">
        <v>2229</v>
      </c>
      <c r="BG55" s="1705" t="s">
        <v>1320</v>
      </c>
      <c r="BH55" s="1699" t="s">
        <v>1320</v>
      </c>
      <c r="BI55" s="608"/>
      <c r="BK55" s="324"/>
      <c r="BL55" s="1707"/>
      <c r="BM55" s="1707"/>
      <c r="BN55" s="1672"/>
    </row>
    <row r="56" spans="2:66" ht="13.5" thickBot="1">
      <c r="B56" s="11" t="s">
        <v>2230</v>
      </c>
      <c r="C56" s="1716" t="s">
        <v>2231</v>
      </c>
      <c r="D56" s="1737"/>
      <c r="E56" s="1716"/>
      <c r="F56" s="555"/>
      <c r="G56" s="11" t="s">
        <v>2230</v>
      </c>
      <c r="H56" s="1716" t="s">
        <v>2231</v>
      </c>
      <c r="I56" s="1737"/>
      <c r="J56" s="1716"/>
      <c r="K56" s="555"/>
      <c r="L56" s="11" t="s">
        <v>2230</v>
      </c>
      <c r="M56" s="1725"/>
      <c r="N56" s="1738"/>
      <c r="O56" s="1725"/>
      <c r="P56" s="555"/>
      <c r="Q56" s="11" t="s">
        <v>2230</v>
      </c>
      <c r="R56" s="1725"/>
      <c r="S56" s="1738"/>
      <c r="T56" s="1725"/>
      <c r="U56" s="555"/>
      <c r="V56" s="11" t="s">
        <v>2230</v>
      </c>
      <c r="W56" s="1725"/>
      <c r="X56" s="1725"/>
      <c r="Y56" s="1725"/>
      <c r="AA56" s="11" t="s">
        <v>2230</v>
      </c>
      <c r="AB56" s="1716" t="s">
        <v>1320</v>
      </c>
      <c r="AC56" s="1716"/>
      <c r="AD56" s="1716"/>
      <c r="AF56" s="11" t="s">
        <v>2230</v>
      </c>
      <c r="AG56" s="1725"/>
      <c r="AH56" s="1738"/>
      <c r="AI56" s="1725"/>
      <c r="AL56" s="11" t="s">
        <v>2230</v>
      </c>
      <c r="AM56" s="1725"/>
      <c r="AN56" s="1738"/>
      <c r="AO56" s="1725"/>
      <c r="AQ56" s="11" t="s">
        <v>2230</v>
      </c>
      <c r="AR56" s="1725"/>
      <c r="AS56" s="1738"/>
      <c r="AT56" s="1725"/>
      <c r="AV56" s="11" t="s">
        <v>2230</v>
      </c>
      <c r="AW56" s="1725"/>
      <c r="AX56" s="1738"/>
      <c r="AY56" s="1725"/>
      <c r="BA56" s="11" t="s">
        <v>2230</v>
      </c>
      <c r="BB56" s="1725"/>
      <c r="BC56" s="1738"/>
      <c r="BD56" s="1725"/>
      <c r="BF56" s="11" t="s">
        <v>2230</v>
      </c>
      <c r="BG56" s="1716" t="s">
        <v>1320</v>
      </c>
      <c r="BH56" s="1737" t="s">
        <v>1320</v>
      </c>
      <c r="BI56" s="1716"/>
      <c r="BK56" s="11"/>
      <c r="BL56" s="1725"/>
      <c r="BM56" s="1738"/>
      <c r="BN56" s="1725"/>
    </row>
    <row r="57" spans="2:66" ht="13.5" thickBot="1">
      <c r="B57" s="340" t="s">
        <v>2232</v>
      </c>
      <c r="C57" s="1690" t="s">
        <v>2233</v>
      </c>
      <c r="D57" s="1739"/>
      <c r="E57" s="1690"/>
      <c r="F57" s="555"/>
      <c r="G57" s="340" t="s">
        <v>2232</v>
      </c>
      <c r="H57" s="1690" t="s">
        <v>2233</v>
      </c>
      <c r="I57" s="1739"/>
      <c r="J57" s="1690"/>
      <c r="K57" s="555"/>
      <c r="L57" s="340" t="s">
        <v>2232</v>
      </c>
      <c r="M57" s="1690" t="s">
        <v>2234</v>
      </c>
      <c r="N57" s="1739"/>
      <c r="O57" s="1690"/>
      <c r="P57" s="555"/>
      <c r="Q57" s="340" t="s">
        <v>2232</v>
      </c>
      <c r="R57" s="1690" t="s">
        <v>2235</v>
      </c>
      <c r="S57" s="1739"/>
      <c r="T57" s="1690"/>
      <c r="U57" s="555"/>
      <c r="V57" s="340" t="s">
        <v>2232</v>
      </c>
      <c r="W57" s="1690" t="s">
        <v>2236</v>
      </c>
      <c r="X57" s="1739"/>
      <c r="Y57" s="1690"/>
      <c r="AA57" s="340" t="s">
        <v>2232</v>
      </c>
      <c r="AB57" s="1690" t="s">
        <v>2236</v>
      </c>
      <c r="AC57" s="1739"/>
      <c r="AD57" s="1690"/>
      <c r="AF57" s="340" t="s">
        <v>2232</v>
      </c>
      <c r="AG57" s="1690" t="s">
        <v>2237</v>
      </c>
      <c r="AH57" s="1739"/>
      <c r="AI57" s="1690"/>
      <c r="AL57" s="340" t="s">
        <v>2232</v>
      </c>
      <c r="AM57" s="1690" t="s">
        <v>2238</v>
      </c>
      <c r="AN57" s="1739"/>
      <c r="AO57" s="1690"/>
      <c r="AQ57" s="340" t="s">
        <v>2232</v>
      </c>
      <c r="AR57" s="1690" t="s">
        <v>2233</v>
      </c>
      <c r="AS57" s="1739"/>
      <c r="AT57" s="1690"/>
      <c r="AV57" s="340" t="s">
        <v>2232</v>
      </c>
      <c r="AW57" s="1724" t="s">
        <v>2233</v>
      </c>
      <c r="AX57" s="1739"/>
      <c r="AY57" s="1690"/>
      <c r="BA57" s="340" t="s">
        <v>2232</v>
      </c>
      <c r="BB57" s="1690" t="s">
        <v>2237</v>
      </c>
      <c r="BC57" s="1739"/>
      <c r="BD57" s="1690"/>
      <c r="BF57" s="340" t="s">
        <v>2239</v>
      </c>
      <c r="BG57" s="1690" t="s">
        <v>2240</v>
      </c>
      <c r="BH57" s="1739" t="e">
        <f>SUM(#REF!+#REF!)/(#REF!+#REF!)</f>
        <v>#REF!</v>
      </c>
      <c r="BI57" s="1690"/>
      <c r="BK57" s="340" t="s">
        <v>2232</v>
      </c>
      <c r="BL57" s="1690" t="s">
        <v>2234</v>
      </c>
      <c r="BM57" s="1739"/>
      <c r="BN57" s="1690"/>
    </row>
    <row r="58" spans="2:66" ht="13.5" thickBot="1">
      <c r="B58" s="340" t="s">
        <v>2241</v>
      </c>
      <c r="C58" s="1690" t="s">
        <v>2242</v>
      </c>
      <c r="D58" s="1740"/>
      <c r="E58" s="11"/>
      <c r="G58" s="340" t="s">
        <v>2241</v>
      </c>
      <c r="H58" s="1690" t="s">
        <v>2242</v>
      </c>
      <c r="I58" s="1740"/>
      <c r="J58" s="11"/>
      <c r="L58" s="340" t="s">
        <v>2241</v>
      </c>
      <c r="M58" s="1690" t="s">
        <v>2243</v>
      </c>
      <c r="N58" s="1740"/>
      <c r="O58" s="11"/>
      <c r="Q58" s="340" t="s">
        <v>2241</v>
      </c>
      <c r="R58" s="1724" t="s">
        <v>2610</v>
      </c>
      <c r="S58" s="1740"/>
      <c r="T58" s="11"/>
      <c r="V58" s="340" t="s">
        <v>2241</v>
      </c>
      <c r="W58" s="1690" t="s">
        <v>2244</v>
      </c>
      <c r="X58" s="1740"/>
      <c r="Y58" s="11"/>
      <c r="AA58" s="340" t="s">
        <v>2241</v>
      </c>
      <c r="AB58" s="1690" t="s">
        <v>2245</v>
      </c>
      <c r="AC58" s="1740"/>
      <c r="AD58" s="11"/>
      <c r="AF58" s="340" t="s">
        <v>2241</v>
      </c>
      <c r="AG58" s="1690" t="s">
        <v>2246</v>
      </c>
      <c r="AH58" s="1740"/>
      <c r="AI58" s="11"/>
      <c r="AL58" s="340" t="s">
        <v>2241</v>
      </c>
      <c r="AM58" s="1690" t="s">
        <v>2247</v>
      </c>
      <c r="AN58" s="1740"/>
      <c r="AO58" s="11"/>
      <c r="AQ58" s="340" t="s">
        <v>2241</v>
      </c>
      <c r="AR58" s="1690" t="s">
        <v>2248</v>
      </c>
      <c r="AS58" s="1740"/>
      <c r="AT58" s="11"/>
      <c r="AV58" s="340" t="s">
        <v>2241</v>
      </c>
      <c r="AW58" s="1690" t="s">
        <v>2244</v>
      </c>
      <c r="AX58" s="1740"/>
      <c r="AY58" s="11"/>
      <c r="BA58" s="340" t="s">
        <v>2241</v>
      </c>
      <c r="BB58" s="1690" t="s">
        <v>2249</v>
      </c>
      <c r="BC58" s="1740"/>
      <c r="BD58" s="11"/>
      <c r="BF58" s="340" t="s">
        <v>2241</v>
      </c>
      <c r="BG58" s="1690" t="s">
        <v>2250</v>
      </c>
      <c r="BH58" s="1740" t="e">
        <f>SUM(#REF!+#REF!)/(#REF!+#REF!)*365</f>
        <v>#REF!</v>
      </c>
      <c r="BI58" s="11"/>
      <c r="BK58" s="340" t="s">
        <v>2241</v>
      </c>
      <c r="BL58" s="1690" t="s">
        <v>2243</v>
      </c>
      <c r="BM58" s="1740"/>
      <c r="BN58" s="11"/>
    </row>
    <row r="59" spans="2:66">
      <c r="B59" s="324" t="s">
        <v>2251</v>
      </c>
      <c r="C59" s="608" t="s">
        <v>2252</v>
      </c>
      <c r="D59" s="1741"/>
      <c r="E59" s="324"/>
      <c r="G59" s="324" t="s">
        <v>2251</v>
      </c>
      <c r="H59" s="608" t="s">
        <v>2253</v>
      </c>
      <c r="I59" s="1741"/>
      <c r="J59" s="324"/>
      <c r="L59" s="324" t="s">
        <v>2251</v>
      </c>
      <c r="M59" s="608" t="s">
        <v>1320</v>
      </c>
      <c r="N59" s="1741"/>
      <c r="O59" s="324"/>
      <c r="Q59" s="324" t="s">
        <v>2251</v>
      </c>
      <c r="R59" s="1672" t="s">
        <v>1320</v>
      </c>
      <c r="S59" s="1742"/>
      <c r="T59" s="1743"/>
      <c r="V59" s="324" t="s">
        <v>2251</v>
      </c>
      <c r="W59" s="1672"/>
      <c r="X59" s="1672"/>
      <c r="Y59" s="1743"/>
      <c r="AA59" s="324" t="s">
        <v>2251</v>
      </c>
      <c r="AB59" s="1672"/>
      <c r="AC59" s="1672"/>
      <c r="AD59" s="1743"/>
      <c r="AF59" s="324" t="s">
        <v>2251</v>
      </c>
      <c r="AG59" s="1674"/>
      <c r="AH59" s="1744"/>
      <c r="AI59" s="1743"/>
      <c r="AL59" s="324" t="s">
        <v>2251</v>
      </c>
      <c r="AM59" s="1672"/>
      <c r="AN59" s="1742"/>
      <c r="AO59" s="1743"/>
      <c r="AQ59" s="324" t="s">
        <v>2251</v>
      </c>
      <c r="AR59" s="1674"/>
      <c r="AS59" s="1674"/>
      <c r="AT59" s="1743"/>
      <c r="AV59" s="324" t="s">
        <v>2251</v>
      </c>
      <c r="AW59" s="1745"/>
      <c r="AX59" s="1745"/>
      <c r="AY59" s="1743"/>
      <c r="BA59" s="324" t="s">
        <v>2251</v>
      </c>
      <c r="BB59" s="1674"/>
      <c r="BC59" s="1674"/>
      <c r="BD59" s="1743"/>
      <c r="BF59" s="324" t="s">
        <v>2251</v>
      </c>
      <c r="BG59" s="608" t="s">
        <v>1320</v>
      </c>
      <c r="BH59" s="1741" t="s">
        <v>1320</v>
      </c>
      <c r="BI59" s="324"/>
      <c r="BK59" s="324" t="s">
        <v>2251</v>
      </c>
      <c r="BL59" s="608" t="s">
        <v>1320</v>
      </c>
      <c r="BM59" s="1741"/>
      <c r="BN59" s="324"/>
    </row>
    <row r="60" spans="2:66">
      <c r="B60" s="324" t="s">
        <v>2254</v>
      </c>
      <c r="C60" s="608" t="s">
        <v>2255</v>
      </c>
      <c r="D60" s="1699"/>
      <c r="E60" s="324"/>
      <c r="G60" s="324" t="s">
        <v>2256</v>
      </c>
      <c r="H60" s="1672"/>
      <c r="I60" s="1701"/>
      <c r="J60" s="1743"/>
      <c r="L60" s="324" t="s">
        <v>2256</v>
      </c>
      <c r="M60" s="608" t="s">
        <v>2257</v>
      </c>
      <c r="N60" s="1741"/>
      <c r="O60" s="324"/>
      <c r="Q60" s="324" t="s">
        <v>2258</v>
      </c>
      <c r="R60" s="608" t="s">
        <v>2257</v>
      </c>
      <c r="S60" s="1699"/>
      <c r="T60" s="324"/>
      <c r="V60" s="324" t="s">
        <v>2256</v>
      </c>
      <c r="W60" s="1672"/>
      <c r="X60" s="1672"/>
      <c r="Y60" s="1743"/>
      <c r="AA60" s="324" t="s">
        <v>2256</v>
      </c>
      <c r="AB60" s="1672"/>
      <c r="AC60" s="1672"/>
      <c r="AD60" s="1743"/>
      <c r="AF60" s="324" t="s">
        <v>2256</v>
      </c>
      <c r="AG60" s="1674"/>
      <c r="AH60" s="1746"/>
      <c r="AI60" s="1743"/>
      <c r="AL60" s="324" t="s">
        <v>2256</v>
      </c>
      <c r="AM60" s="1707"/>
      <c r="AN60" s="1742"/>
      <c r="AO60" s="1743"/>
      <c r="AQ60" s="324" t="s">
        <v>2256</v>
      </c>
      <c r="AR60" s="1674"/>
      <c r="AS60" s="1674"/>
      <c r="AT60" s="1743"/>
      <c r="AV60" s="324" t="s">
        <v>2256</v>
      </c>
      <c r="AW60" s="1674"/>
      <c r="AX60" s="1674"/>
      <c r="AY60" s="1743"/>
      <c r="BA60" s="324" t="s">
        <v>2256</v>
      </c>
      <c r="BB60" s="1674"/>
      <c r="BC60" s="1674"/>
      <c r="BD60" s="1743"/>
      <c r="BF60" s="324" t="s">
        <v>2256</v>
      </c>
      <c r="BG60" s="1705" t="s">
        <v>1320</v>
      </c>
      <c r="BH60" s="1699" t="s">
        <v>1320</v>
      </c>
      <c r="BI60" s="324"/>
      <c r="BK60" s="324" t="s">
        <v>2256</v>
      </c>
      <c r="BL60" s="608" t="s">
        <v>2257</v>
      </c>
      <c r="BM60" s="1741"/>
      <c r="BN60" s="324"/>
    </row>
    <row r="61" spans="2:66">
      <c r="B61" s="324" t="s">
        <v>2259</v>
      </c>
      <c r="C61" s="608" t="s">
        <v>2260</v>
      </c>
      <c r="D61" s="606"/>
      <c r="E61" s="324"/>
      <c r="G61" s="324" t="s">
        <v>2261</v>
      </c>
      <c r="H61" s="608" t="s">
        <v>2260</v>
      </c>
      <c r="I61" s="606"/>
      <c r="J61" s="324"/>
      <c r="L61" s="324" t="s">
        <v>2261</v>
      </c>
      <c r="M61" s="1672"/>
      <c r="N61" s="1747"/>
      <c r="O61" s="1743"/>
      <c r="Q61" s="324" t="s">
        <v>2261</v>
      </c>
      <c r="R61" s="1672" t="s">
        <v>1320</v>
      </c>
      <c r="S61" s="1747"/>
      <c r="T61" s="1743"/>
      <c r="V61" s="324" t="s">
        <v>2261</v>
      </c>
      <c r="W61" s="1672"/>
      <c r="X61" s="1672"/>
      <c r="Y61" s="1743"/>
      <c r="AA61" s="324" t="s">
        <v>2261</v>
      </c>
      <c r="AB61" s="1672"/>
      <c r="AC61" s="1672"/>
      <c r="AD61" s="1743"/>
      <c r="AF61" s="324" t="s">
        <v>2261</v>
      </c>
      <c r="AG61" s="1674"/>
      <c r="AH61" s="1748"/>
      <c r="AI61" s="1743"/>
      <c r="AL61" s="324" t="s">
        <v>2261</v>
      </c>
      <c r="AM61" s="1707"/>
      <c r="AN61" s="1747"/>
      <c r="AO61" s="1743"/>
      <c r="AQ61" s="324" t="s">
        <v>2261</v>
      </c>
      <c r="AR61" s="1674"/>
      <c r="AS61" s="1674"/>
      <c r="AT61" s="1743"/>
      <c r="AV61" s="324" t="s">
        <v>2261</v>
      </c>
      <c r="AW61" s="1674"/>
      <c r="AX61" s="1674"/>
      <c r="AY61" s="1743"/>
      <c r="BA61" s="324" t="s">
        <v>2261</v>
      </c>
      <c r="BB61" s="1674"/>
      <c r="BC61" s="1674"/>
      <c r="BD61" s="1743"/>
      <c r="BF61" s="324" t="s">
        <v>2261</v>
      </c>
      <c r="BG61" s="1705" t="s">
        <v>1320</v>
      </c>
      <c r="BH61" s="1699" t="s">
        <v>1320</v>
      </c>
      <c r="BI61" s="324"/>
      <c r="BK61" s="324" t="s">
        <v>2261</v>
      </c>
      <c r="BL61" s="1672"/>
      <c r="BM61" s="1747"/>
      <c r="BN61" s="1743"/>
    </row>
    <row r="62" spans="2:66" ht="13.5" thickBot="1">
      <c r="B62" s="340" t="s">
        <v>2262</v>
      </c>
      <c r="C62" s="1690" t="s">
        <v>2263</v>
      </c>
      <c r="D62" s="1699"/>
      <c r="E62" s="324"/>
      <c r="G62" s="340" t="s">
        <v>2262</v>
      </c>
      <c r="H62" s="1690" t="s">
        <v>2263</v>
      </c>
      <c r="I62" s="1699"/>
      <c r="J62" s="324"/>
      <c r="L62" s="340" t="s">
        <v>2262</v>
      </c>
      <c r="M62" s="1672"/>
      <c r="N62" s="1701"/>
      <c r="O62" s="1743"/>
      <c r="Q62" s="340" t="s">
        <v>2262</v>
      </c>
      <c r="R62" s="1672" t="s">
        <v>1320</v>
      </c>
      <c r="S62" s="1701"/>
      <c r="T62" s="1743"/>
      <c r="V62" s="340" t="s">
        <v>2262</v>
      </c>
      <c r="W62" s="1707"/>
      <c r="X62" s="1707"/>
      <c r="Y62" s="1743"/>
      <c r="AA62" s="340" t="s">
        <v>2262</v>
      </c>
      <c r="AB62" s="1707"/>
      <c r="AC62" s="1707"/>
      <c r="AD62" s="1743"/>
      <c r="AF62" s="340" t="s">
        <v>2262</v>
      </c>
      <c r="AG62" s="1749"/>
      <c r="AH62" s="1746"/>
      <c r="AI62" s="1743"/>
      <c r="AL62" s="340" t="s">
        <v>2262</v>
      </c>
      <c r="AM62" s="1712"/>
      <c r="AN62" s="1701"/>
      <c r="AO62" s="1743"/>
      <c r="AQ62" s="340" t="s">
        <v>2262</v>
      </c>
      <c r="AR62" s="1749"/>
      <c r="AS62" s="1749"/>
      <c r="AT62" s="1743"/>
      <c r="AV62" s="340" t="s">
        <v>2262</v>
      </c>
      <c r="AW62" s="1750"/>
      <c r="AX62" s="1750"/>
      <c r="AY62" s="1743"/>
      <c r="BA62" s="340" t="s">
        <v>2262</v>
      </c>
      <c r="BB62" s="1749"/>
      <c r="BC62" s="1749"/>
      <c r="BD62" s="1743"/>
      <c r="BF62" s="340" t="s">
        <v>2262</v>
      </c>
      <c r="BG62" s="1690" t="s">
        <v>1320</v>
      </c>
      <c r="BH62" s="1699" t="s">
        <v>1320</v>
      </c>
      <c r="BI62" s="324"/>
      <c r="BK62" s="340" t="s">
        <v>2262</v>
      </c>
      <c r="BL62" s="1672"/>
      <c r="BM62" s="1701"/>
      <c r="BN62" s="1743"/>
    </row>
    <row r="63" spans="2:66">
      <c r="B63" s="324" t="s">
        <v>2264</v>
      </c>
      <c r="C63" s="608" t="s">
        <v>2265</v>
      </c>
      <c r="D63" s="1631"/>
      <c r="E63" s="1631"/>
      <c r="G63" s="324" t="s">
        <v>2264</v>
      </c>
      <c r="H63" s="608" t="s">
        <v>2266</v>
      </c>
      <c r="I63" s="1631"/>
      <c r="J63" s="1631"/>
      <c r="L63" s="324" t="s">
        <v>2264</v>
      </c>
      <c r="M63" s="1697" t="s">
        <v>2267</v>
      </c>
      <c r="N63" s="1631"/>
      <c r="O63" s="1631"/>
      <c r="Q63" s="324" t="s">
        <v>2264</v>
      </c>
      <c r="R63" s="1729" t="s">
        <v>2611</v>
      </c>
      <c r="S63" s="1631"/>
      <c r="T63" s="1631"/>
      <c r="V63" s="324" t="s">
        <v>2264</v>
      </c>
      <c r="W63" s="1697" t="s">
        <v>2268</v>
      </c>
      <c r="X63" s="1631"/>
      <c r="Y63" s="1631"/>
      <c r="AA63" s="324" t="s">
        <v>2264</v>
      </c>
      <c r="AB63" s="1697" t="s">
        <v>2268</v>
      </c>
      <c r="AC63" s="1631"/>
      <c r="AD63" s="1631"/>
      <c r="AF63" s="324" t="s">
        <v>2264</v>
      </c>
      <c r="AG63" s="608" t="s">
        <v>2269</v>
      </c>
      <c r="AH63" s="1631"/>
      <c r="AI63" s="1631"/>
      <c r="AL63" s="324" t="s">
        <v>2264</v>
      </c>
      <c r="AM63" s="608" t="s">
        <v>2270</v>
      </c>
      <c r="AN63" s="1631"/>
      <c r="AO63" s="1631"/>
      <c r="AQ63" s="324" t="s">
        <v>2264</v>
      </c>
      <c r="AR63" s="608" t="s">
        <v>2271</v>
      </c>
      <c r="AS63" s="1631"/>
      <c r="AT63" s="1631"/>
      <c r="AV63" s="324" t="s">
        <v>2264</v>
      </c>
      <c r="AW63" s="608" t="s">
        <v>2272</v>
      </c>
      <c r="AX63" s="1631"/>
      <c r="AY63" s="1631"/>
      <c r="BA63" s="324" t="s">
        <v>2264</v>
      </c>
      <c r="BB63" s="554" t="s">
        <v>2273</v>
      </c>
      <c r="BC63" s="1631"/>
      <c r="BD63" s="838"/>
      <c r="BF63" s="324" t="s">
        <v>2264</v>
      </c>
      <c r="BG63" s="608" t="s">
        <v>2274</v>
      </c>
      <c r="BH63" s="1631"/>
      <c r="BI63" s="1631"/>
      <c r="BK63" s="324" t="s">
        <v>2264</v>
      </c>
      <c r="BL63" s="1697" t="s">
        <v>2267</v>
      </c>
      <c r="BM63" s="1631"/>
      <c r="BN63" s="1631"/>
    </row>
    <row r="64" spans="2:66" ht="13.5" thickBot="1">
      <c r="B64" s="340"/>
      <c r="C64" s="340"/>
      <c r="D64" s="340"/>
      <c r="E64" s="340"/>
      <c r="G64" s="340"/>
      <c r="H64" s="340"/>
      <c r="I64" s="340"/>
      <c r="J64" s="340"/>
      <c r="L64" s="340"/>
      <c r="M64" s="340"/>
      <c r="N64" s="340"/>
      <c r="O64" s="340"/>
      <c r="Q64" s="340"/>
      <c r="R64" s="340"/>
      <c r="S64" s="340"/>
      <c r="T64" s="340"/>
      <c r="V64" s="340"/>
      <c r="W64" s="1690" t="s">
        <v>2275</v>
      </c>
      <c r="X64" s="340"/>
      <c r="Y64" s="340"/>
      <c r="AA64" s="340"/>
      <c r="AB64" s="1690" t="s">
        <v>2275</v>
      </c>
      <c r="AC64" s="340"/>
      <c r="AD64" s="340"/>
      <c r="AF64" s="340"/>
      <c r="AG64" s="1690" t="s">
        <v>2276</v>
      </c>
      <c r="AH64" s="340"/>
      <c r="AI64" s="340"/>
      <c r="AL64" s="340"/>
      <c r="AM64" s="340"/>
      <c r="AN64" s="340"/>
      <c r="AO64" s="340"/>
      <c r="AQ64" s="340"/>
      <c r="AR64" s="340"/>
      <c r="AS64" s="340"/>
      <c r="AT64" s="340"/>
      <c r="AV64" s="340"/>
      <c r="AW64" s="340"/>
      <c r="AX64" s="340"/>
      <c r="AY64" s="340"/>
      <c r="BA64" s="340"/>
      <c r="BB64" s="5"/>
      <c r="BC64" s="340"/>
      <c r="BD64" s="6"/>
      <c r="BF64" s="340"/>
      <c r="BG64" s="340"/>
      <c r="BH64" s="340"/>
      <c r="BI64" s="340"/>
      <c r="BK64" s="340"/>
      <c r="BL64" s="340"/>
      <c r="BM64" s="340"/>
      <c r="BN64" s="340"/>
    </row>
  </sheetData>
  <mergeCells count="12">
    <mergeCell ref="AN5:AO6"/>
    <mergeCell ref="AS5:AT6"/>
    <mergeCell ref="AX5:AY6"/>
    <mergeCell ref="BC5:BD6"/>
    <mergeCell ref="BH5:BI6"/>
    <mergeCell ref="BM5:BN6"/>
    <mergeCell ref="D5:E6"/>
    <mergeCell ref="I5:J6"/>
    <mergeCell ref="N5:O6"/>
    <mergeCell ref="S5:T6"/>
    <mergeCell ref="AC5:AD6"/>
    <mergeCell ref="AH5:AI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K184"/>
  <sheetViews>
    <sheetView showGridLines="0" zoomScaleNormal="100" workbookViewId="0"/>
  </sheetViews>
  <sheetFormatPr defaultRowHeight="12.75"/>
  <cols>
    <col min="1" max="1" width="3.140625" customWidth="1"/>
    <col min="4" max="4" width="17.140625" customWidth="1"/>
    <col min="7" max="7" width="14.42578125" customWidth="1"/>
  </cols>
  <sheetData>
    <row r="2" spans="2:4" ht="15.75">
      <c r="B2" s="16" t="s">
        <v>31</v>
      </c>
    </row>
    <row r="3" spans="2:4" ht="15.75">
      <c r="B3" s="16"/>
    </row>
    <row r="4" spans="2:4">
      <c r="C4" t="s">
        <v>2</v>
      </c>
    </row>
    <row r="5" spans="2:4">
      <c r="C5" t="s">
        <v>3</v>
      </c>
    </row>
    <row r="6" spans="2:4">
      <c r="C6" t="s">
        <v>4</v>
      </c>
    </row>
    <row r="7" spans="2:4">
      <c r="C7" t="s">
        <v>5</v>
      </c>
    </row>
    <row r="9" spans="2:4">
      <c r="C9" t="s">
        <v>6</v>
      </c>
    </row>
    <row r="10" spans="2:4">
      <c r="C10" t="s">
        <v>7</v>
      </c>
    </row>
    <row r="11" spans="2:4">
      <c r="C11" t="s">
        <v>8</v>
      </c>
    </row>
    <row r="12" spans="2:4">
      <c r="C12" s="977" t="s">
        <v>2648</v>
      </c>
    </row>
    <row r="14" spans="2:4">
      <c r="C14" t="s">
        <v>13</v>
      </c>
    </row>
    <row r="16" spans="2:4">
      <c r="D16" t="s">
        <v>9</v>
      </c>
    </row>
    <row r="17" spans="2:9">
      <c r="D17" t="s">
        <v>10</v>
      </c>
    </row>
    <row r="18" spans="2:9">
      <c r="D18" t="s">
        <v>11</v>
      </c>
    </row>
    <row r="19" spans="2:9">
      <c r="D19" t="s">
        <v>12</v>
      </c>
    </row>
    <row r="21" spans="2:9" ht="18">
      <c r="C21" s="32" t="s">
        <v>179</v>
      </c>
    </row>
    <row r="22" spans="2:9" ht="18">
      <c r="C22" s="32" t="s">
        <v>14</v>
      </c>
    </row>
    <row r="24" spans="2:9" ht="20.25">
      <c r="B24" s="15" t="s">
        <v>15</v>
      </c>
    </row>
    <row r="25" spans="2:9">
      <c r="B25" t="s">
        <v>64</v>
      </c>
    </row>
    <row r="27" spans="2:9">
      <c r="C27" s="4" t="s">
        <v>16</v>
      </c>
      <c r="F27" t="s">
        <v>17</v>
      </c>
    </row>
    <row r="28" spans="2:9">
      <c r="F28" t="s">
        <v>18</v>
      </c>
    </row>
    <row r="29" spans="2:9" ht="13.5" thickBot="1"/>
    <row r="30" spans="2:9" ht="13.5" thickBot="1">
      <c r="D30" s="4" t="s">
        <v>85</v>
      </c>
      <c r="G30" s="287">
        <v>0</v>
      </c>
      <c r="I30" t="s">
        <v>24</v>
      </c>
    </row>
    <row r="31" spans="2:9" ht="13.5" thickBot="1">
      <c r="D31" s="4" t="s">
        <v>86</v>
      </c>
      <c r="G31" s="288">
        <v>0</v>
      </c>
      <c r="I31" t="s">
        <v>25</v>
      </c>
    </row>
    <row r="32" spans="2:9" ht="13.5" thickBot="1">
      <c r="D32" s="4" t="s">
        <v>87</v>
      </c>
      <c r="G32" s="14">
        <f>+(G30-G31)</f>
        <v>0</v>
      </c>
      <c r="I32" t="s">
        <v>26</v>
      </c>
    </row>
    <row r="33" spans="3:10" ht="13.5" thickBot="1">
      <c r="D33" s="4" t="s">
        <v>23</v>
      </c>
      <c r="G33" s="288">
        <v>0</v>
      </c>
      <c r="I33" t="s">
        <v>27</v>
      </c>
    </row>
    <row r="34" spans="3:10" ht="13.5" thickBot="1">
      <c r="D34" s="4" t="s">
        <v>22</v>
      </c>
      <c r="G34" s="13" t="e">
        <f>SUM(G32/G33)</f>
        <v>#DIV/0!</v>
      </c>
    </row>
    <row r="35" spans="3:10">
      <c r="I35" t="s">
        <v>28</v>
      </c>
    </row>
    <row r="36" spans="3:10">
      <c r="I36" t="s">
        <v>29</v>
      </c>
    </row>
    <row r="38" spans="3:10">
      <c r="D38" t="s">
        <v>30</v>
      </c>
    </row>
    <row r="40" spans="3:10">
      <c r="C40" s="4" t="s">
        <v>32</v>
      </c>
      <c r="F40" t="s">
        <v>33</v>
      </c>
    </row>
    <row r="41" spans="3:10">
      <c r="F41" t="s">
        <v>34</v>
      </c>
    </row>
    <row r="42" spans="3:10" ht="13.5" thickBot="1"/>
    <row r="43" spans="3:10" ht="13.5" thickBot="1">
      <c r="D43" s="4" t="s">
        <v>83</v>
      </c>
      <c r="G43" s="289">
        <f>+(G30)</f>
        <v>0</v>
      </c>
      <c r="I43" t="s">
        <v>36</v>
      </c>
    </row>
    <row r="44" spans="3:10" ht="13.5" thickBot="1">
      <c r="D44" s="4" t="s">
        <v>20</v>
      </c>
      <c r="G44" s="289">
        <f>+(G31)</f>
        <v>0</v>
      </c>
      <c r="I44" t="s">
        <v>37</v>
      </c>
    </row>
    <row r="45" spans="3:10" ht="13.5" thickBot="1">
      <c r="D45" s="4" t="s">
        <v>35</v>
      </c>
      <c r="G45" s="17" t="e">
        <f>+(G43/G44)</f>
        <v>#DIV/0!</v>
      </c>
      <c r="I45" t="s">
        <v>38</v>
      </c>
    </row>
    <row r="47" spans="3:10">
      <c r="I47" t="s">
        <v>39</v>
      </c>
    </row>
    <row r="48" spans="3:10">
      <c r="J48" t="s">
        <v>40</v>
      </c>
    </row>
    <row r="49" spans="3:10">
      <c r="J49" s="977" t="s">
        <v>2649</v>
      </c>
    </row>
    <row r="50" spans="3:10">
      <c r="J50" t="s">
        <v>41</v>
      </c>
    </row>
    <row r="51" spans="3:10">
      <c r="J51" t="s">
        <v>42</v>
      </c>
    </row>
    <row r="53" spans="3:10">
      <c r="C53" s="4" t="s">
        <v>43</v>
      </c>
      <c r="G53" t="s">
        <v>44</v>
      </c>
    </row>
    <row r="54" spans="3:10">
      <c r="G54" t="s">
        <v>45</v>
      </c>
    </row>
    <row r="55" spans="3:10" ht="13.5" thickBot="1"/>
    <row r="56" spans="3:10" ht="13.5" thickBot="1">
      <c r="D56" s="4" t="s">
        <v>84</v>
      </c>
      <c r="G56" s="288">
        <v>0</v>
      </c>
      <c r="I56" t="s">
        <v>46</v>
      </c>
    </row>
    <row r="57" spans="3:10" ht="13.5" thickBot="1">
      <c r="D57" s="4" t="s">
        <v>20</v>
      </c>
      <c r="G57" s="289">
        <f>+(G31)</f>
        <v>0</v>
      </c>
      <c r="I57" t="s">
        <v>47</v>
      </c>
    </row>
    <row r="58" spans="3:10" ht="13.5" thickBot="1">
      <c r="D58" s="4" t="s">
        <v>35</v>
      </c>
      <c r="G58" s="17" t="e">
        <f>+(G56/G57)</f>
        <v>#DIV/0!</v>
      </c>
      <c r="J58" s="977" t="s">
        <v>2650</v>
      </c>
    </row>
    <row r="59" spans="3:10">
      <c r="J59" t="s">
        <v>48</v>
      </c>
    </row>
    <row r="60" spans="3:10">
      <c r="J60" t="s">
        <v>49</v>
      </c>
    </row>
    <row r="61" spans="3:10">
      <c r="J61" t="s">
        <v>50</v>
      </c>
    </row>
    <row r="62" spans="3:10">
      <c r="J62" t="s">
        <v>51</v>
      </c>
    </row>
    <row r="64" spans="3:10">
      <c r="C64" s="4" t="s">
        <v>52</v>
      </c>
      <c r="G64" t="s">
        <v>53</v>
      </c>
    </row>
    <row r="65" spans="2:9">
      <c r="G65" t="s">
        <v>54</v>
      </c>
    </row>
    <row r="66" spans="2:9" ht="13.5" thickBot="1"/>
    <row r="67" spans="2:9" ht="13.5" thickBot="1">
      <c r="D67" s="4" t="s">
        <v>83</v>
      </c>
      <c r="G67" s="289">
        <f>+(G30)</f>
        <v>0</v>
      </c>
      <c r="I67" t="s">
        <v>56</v>
      </c>
    </row>
    <row r="68" spans="2:9" ht="13.5" thickBot="1">
      <c r="D68" s="4" t="s">
        <v>55</v>
      </c>
      <c r="G68" s="288">
        <v>0</v>
      </c>
      <c r="I68" t="s">
        <v>57</v>
      </c>
    </row>
    <row r="69" spans="2:9" ht="13.5" thickBot="1">
      <c r="D69" s="4" t="s">
        <v>35</v>
      </c>
      <c r="G69" s="17" t="e">
        <f>+(G67/G68)</f>
        <v>#DIV/0!</v>
      </c>
      <c r="I69" t="s">
        <v>58</v>
      </c>
    </row>
    <row r="72" spans="2:9" ht="20.25">
      <c r="B72" s="15" t="s">
        <v>59</v>
      </c>
    </row>
    <row r="73" spans="2:9">
      <c r="B73" t="s">
        <v>63</v>
      </c>
    </row>
    <row r="75" spans="2:9">
      <c r="C75" s="4" t="s">
        <v>60</v>
      </c>
      <c r="F75" t="s">
        <v>65</v>
      </c>
    </row>
    <row r="76" spans="2:9">
      <c r="F76" t="s">
        <v>66</v>
      </c>
    </row>
    <row r="77" spans="2:9" ht="13.5" thickBot="1">
      <c r="F77" t="s">
        <v>67</v>
      </c>
    </row>
    <row r="78" spans="2:9" ht="13.5" thickBot="1">
      <c r="D78" s="4" t="s">
        <v>82</v>
      </c>
      <c r="G78" s="288">
        <v>0</v>
      </c>
    </row>
    <row r="79" spans="2:9" ht="13.5" thickBot="1">
      <c r="D79" s="4" t="s">
        <v>61</v>
      </c>
      <c r="G79" s="288">
        <v>0</v>
      </c>
      <c r="I79" t="s">
        <v>68</v>
      </c>
    </row>
    <row r="80" spans="2:9" ht="13.5" thickBot="1">
      <c r="D80" s="4" t="s">
        <v>62</v>
      </c>
      <c r="G80" s="13" t="e">
        <f>+(G78/G79)</f>
        <v>#DIV/0!</v>
      </c>
      <c r="I80" s="977" t="s">
        <v>2651</v>
      </c>
    </row>
    <row r="81" spans="3:9">
      <c r="I81" t="s">
        <v>69</v>
      </c>
    </row>
    <row r="83" spans="3:9">
      <c r="C83" s="4" t="s">
        <v>70</v>
      </c>
      <c r="F83" t="s">
        <v>72</v>
      </c>
    </row>
    <row r="84" spans="3:9">
      <c r="F84" t="s">
        <v>73</v>
      </c>
    </row>
    <row r="85" spans="3:9" ht="13.5" thickBot="1">
      <c r="F85" t="s">
        <v>74</v>
      </c>
    </row>
    <row r="86" spans="3:9" ht="13.5" thickBot="1">
      <c r="D86" s="4" t="s">
        <v>81</v>
      </c>
      <c r="G86" s="289">
        <f>+(G31)</f>
        <v>0</v>
      </c>
      <c r="I86" t="s">
        <v>75</v>
      </c>
    </row>
    <row r="87" spans="3:9" ht="13.5" thickBot="1">
      <c r="D87" s="4" t="s">
        <v>61</v>
      </c>
      <c r="G87" s="12">
        <f>+($G$79)</f>
        <v>0</v>
      </c>
      <c r="I87" t="s">
        <v>76</v>
      </c>
    </row>
    <row r="88" spans="3:9" ht="13.5" thickBot="1">
      <c r="D88" s="4" t="s">
        <v>71</v>
      </c>
      <c r="G88" s="13" t="e">
        <f>+(G86/G87)</f>
        <v>#DIV/0!</v>
      </c>
      <c r="I88" t="s">
        <v>77</v>
      </c>
    </row>
    <row r="91" spans="3:9">
      <c r="C91" s="4" t="s">
        <v>78</v>
      </c>
      <c r="F91" t="s">
        <v>89</v>
      </c>
    </row>
    <row r="92" spans="3:9">
      <c r="F92" t="s">
        <v>90</v>
      </c>
    </row>
    <row r="93" spans="3:9" ht="13.5" thickBot="1">
      <c r="F93" t="s">
        <v>91</v>
      </c>
    </row>
    <row r="94" spans="3:9" ht="13.5" thickBot="1">
      <c r="D94" s="4" t="s">
        <v>80</v>
      </c>
      <c r="G94" s="288">
        <v>0</v>
      </c>
    </row>
    <row r="95" spans="3:9" ht="13.5" thickBot="1">
      <c r="D95" s="4" t="s">
        <v>61</v>
      </c>
      <c r="G95" s="12">
        <f>+($G$79)</f>
        <v>0</v>
      </c>
      <c r="I95" t="s">
        <v>772</v>
      </c>
    </row>
    <row r="96" spans="3:9" ht="13.5" thickBot="1">
      <c r="D96" s="4" t="s">
        <v>88</v>
      </c>
      <c r="G96" s="13" t="e">
        <f>+(G94/G95)</f>
        <v>#DIV/0!</v>
      </c>
      <c r="I96" s="977" t="s">
        <v>2652</v>
      </c>
    </row>
    <row r="97" spans="2:11">
      <c r="D97" s="4"/>
      <c r="G97" s="18"/>
    </row>
    <row r="98" spans="2:11" ht="20.25">
      <c r="B98" s="15" t="s">
        <v>93</v>
      </c>
      <c r="D98" s="4"/>
      <c r="G98" s="18"/>
    </row>
    <row r="99" spans="2:11">
      <c r="B99" t="s">
        <v>94</v>
      </c>
      <c r="D99" s="4"/>
      <c r="G99" s="18"/>
    </row>
    <row r="101" spans="2:11">
      <c r="C101" s="4" t="s">
        <v>92</v>
      </c>
      <c r="F101" s="977" t="s">
        <v>2653</v>
      </c>
    </row>
    <row r="102" spans="2:11">
      <c r="F102" t="s">
        <v>98</v>
      </c>
    </row>
    <row r="103" spans="2:11" ht="13.5" thickBot="1"/>
    <row r="104" spans="2:11" ht="13.5" thickBot="1">
      <c r="D104" s="4" t="s">
        <v>99</v>
      </c>
      <c r="G104" s="288">
        <v>0</v>
      </c>
      <c r="I104" t="s">
        <v>101</v>
      </c>
    </row>
    <row r="105" spans="2:11" ht="13.5" thickBot="1">
      <c r="D105" s="4" t="s">
        <v>100</v>
      </c>
      <c r="G105" s="289">
        <f>+(G33)</f>
        <v>0</v>
      </c>
      <c r="I105" t="s">
        <v>102</v>
      </c>
    </row>
    <row r="106" spans="2:11" ht="13.5" thickBot="1">
      <c r="D106" s="4" t="s">
        <v>97</v>
      </c>
      <c r="G106" s="11" t="e">
        <f>+((G104/G105)*365)</f>
        <v>#DIV/0!</v>
      </c>
      <c r="I106" t="s">
        <v>103</v>
      </c>
    </row>
    <row r="107" spans="2:11">
      <c r="I107" s="20"/>
      <c r="J107" s="19"/>
      <c r="K107" s="19"/>
    </row>
    <row r="109" spans="2:11">
      <c r="C109" s="4" t="s">
        <v>104</v>
      </c>
      <c r="F109" s="977" t="s">
        <v>2654</v>
      </c>
    </row>
    <row r="110" spans="2:11">
      <c r="F110" t="s">
        <v>107</v>
      </c>
    </row>
    <row r="111" spans="2:11" ht="13.5" thickBot="1"/>
    <row r="112" spans="2:11" ht="13.5" thickBot="1">
      <c r="D112" s="4" t="s">
        <v>105</v>
      </c>
      <c r="G112" s="287">
        <v>0</v>
      </c>
      <c r="I112" t="s">
        <v>108</v>
      </c>
    </row>
    <row r="113" spans="3:9" ht="13.5" thickBot="1">
      <c r="D113" s="4" t="s">
        <v>106</v>
      </c>
      <c r="G113" s="287">
        <v>0</v>
      </c>
      <c r="I113" t="s">
        <v>109</v>
      </c>
    </row>
    <row r="114" spans="3:9">
      <c r="D114" s="4" t="s">
        <v>97</v>
      </c>
      <c r="G114" t="e">
        <f>+((G112/G113)*365)</f>
        <v>#DIV/0!</v>
      </c>
      <c r="I114" t="s">
        <v>110</v>
      </c>
    </row>
    <row r="115" spans="3:9">
      <c r="I115" t="s">
        <v>111</v>
      </c>
    </row>
    <row r="117" spans="3:9">
      <c r="D117" s="4" t="s">
        <v>112</v>
      </c>
    </row>
    <row r="119" spans="3:9">
      <c r="C119" s="4" t="s">
        <v>113</v>
      </c>
      <c r="F119" s="977" t="s">
        <v>2655</v>
      </c>
    </row>
    <row r="120" spans="3:9">
      <c r="F120" s="977" t="s">
        <v>2656</v>
      </c>
    </row>
    <row r="121" spans="3:9" ht="13.5" thickBot="1"/>
    <row r="122" spans="3:9" ht="13.5" thickBot="1">
      <c r="D122" s="4" t="s">
        <v>115</v>
      </c>
      <c r="G122" s="289">
        <f>+(G33)</f>
        <v>0</v>
      </c>
      <c r="I122" t="s">
        <v>116</v>
      </c>
    </row>
    <row r="123" spans="3:9" ht="13.5" thickBot="1">
      <c r="D123" s="4" t="s">
        <v>21</v>
      </c>
      <c r="G123" s="12">
        <f>+($G$32)</f>
        <v>0</v>
      </c>
    </row>
    <row r="124" spans="3:9" ht="13.5" thickBot="1">
      <c r="D124" s="4" t="s">
        <v>114</v>
      </c>
      <c r="G124" s="11" t="e">
        <f>SUM(G122/G123)</f>
        <v>#DIV/0!</v>
      </c>
    </row>
    <row r="126" spans="3:9">
      <c r="C126" s="4" t="s">
        <v>117</v>
      </c>
      <c r="F126" t="s">
        <v>118</v>
      </c>
    </row>
    <row r="127" spans="3:9">
      <c r="F127" t="s">
        <v>119</v>
      </c>
    </row>
    <row r="128" spans="3:9" ht="13.5" thickBot="1">
      <c r="F128" t="s">
        <v>120</v>
      </c>
    </row>
    <row r="129" spans="3:9" ht="13.5" thickBot="1">
      <c r="D129" s="4" t="s">
        <v>122</v>
      </c>
      <c r="G129" s="289">
        <f>+(G33)</f>
        <v>0</v>
      </c>
    </row>
    <row r="130" spans="3:9" ht="13.5" thickBot="1">
      <c r="D130" s="4" t="s">
        <v>61</v>
      </c>
      <c r="G130" s="289">
        <f>+($G$79)</f>
        <v>0</v>
      </c>
      <c r="I130" t="s">
        <v>121</v>
      </c>
    </row>
    <row r="131" spans="3:9" ht="13.5" thickBot="1">
      <c r="D131" s="4" t="s">
        <v>127</v>
      </c>
      <c r="G131" s="21" t="e">
        <f>SUM(G129/G130)</f>
        <v>#DIV/0!</v>
      </c>
    </row>
    <row r="132" spans="3:9">
      <c r="I132" s="10"/>
    </row>
    <row r="134" spans="3:9">
      <c r="C134" s="4" t="s">
        <v>123</v>
      </c>
      <c r="F134" t="s">
        <v>128</v>
      </c>
    </row>
    <row r="135" spans="3:9">
      <c r="F135" t="s">
        <v>129</v>
      </c>
    </row>
    <row r="136" spans="3:9" ht="13.5" thickBot="1">
      <c r="F136" t="s">
        <v>130</v>
      </c>
    </row>
    <row r="137" spans="3:9" ht="13.5" thickBot="1">
      <c r="D137" s="4" t="s">
        <v>124</v>
      </c>
      <c r="G137" s="12">
        <f>+($G$113)</f>
        <v>0</v>
      </c>
    </row>
    <row r="138" spans="3:9" ht="13.5" thickBot="1">
      <c r="D138" s="4" t="s">
        <v>125</v>
      </c>
      <c r="G138" s="288">
        <v>0</v>
      </c>
      <c r="I138" t="s">
        <v>131</v>
      </c>
    </row>
    <row r="139" spans="3:9" ht="13.5" thickBot="1">
      <c r="D139" s="4" t="s">
        <v>126</v>
      </c>
      <c r="G139" s="21" t="e">
        <f>SUM(G137/G138)</f>
        <v>#DIV/0!</v>
      </c>
    </row>
    <row r="142" spans="3:9">
      <c r="C142" s="4" t="s">
        <v>132</v>
      </c>
      <c r="F142" t="s">
        <v>136</v>
      </c>
    </row>
    <row r="143" spans="3:9">
      <c r="F143" t="s">
        <v>137</v>
      </c>
    </row>
    <row r="144" spans="3:9" ht="13.5" thickBot="1"/>
    <row r="145" spans="2:9" ht="13.5" thickBot="1">
      <c r="D145" s="4" t="s">
        <v>134</v>
      </c>
      <c r="G145" s="290">
        <v>365</v>
      </c>
    </row>
    <row r="146" spans="2:9" ht="13.5" thickBot="1">
      <c r="D146" s="4" t="s">
        <v>133</v>
      </c>
      <c r="G146" s="21" t="e">
        <f>SUM($G$106)</f>
        <v>#DIV/0!</v>
      </c>
      <c r="I146" s="977" t="s">
        <v>2657</v>
      </c>
    </row>
    <row r="147" spans="2:9" ht="13.5" thickBot="1">
      <c r="D147" s="4" t="s">
        <v>135</v>
      </c>
      <c r="G147" s="21" t="e">
        <f>SUM(G145/G146)</f>
        <v>#DIV/0!</v>
      </c>
    </row>
    <row r="150" spans="2:9">
      <c r="C150" s="4" t="s">
        <v>138</v>
      </c>
      <c r="F150" t="s">
        <v>140</v>
      </c>
    </row>
    <row r="152" spans="2:9" ht="13.5" thickBot="1"/>
    <row r="153" spans="2:9" ht="13.5" thickBot="1">
      <c r="D153" s="4" t="s">
        <v>96</v>
      </c>
      <c r="G153" s="12">
        <f>+($G$105)</f>
        <v>0</v>
      </c>
      <c r="I153" t="s">
        <v>141</v>
      </c>
    </row>
    <row r="154" spans="2:9" ht="13.5" thickBot="1">
      <c r="D154" s="4" t="s">
        <v>55</v>
      </c>
      <c r="G154" s="788">
        <f>+$G$68</f>
        <v>0</v>
      </c>
    </row>
    <row r="155" spans="2:9" ht="13.5" thickBot="1">
      <c r="D155" s="4" t="s">
        <v>139</v>
      </c>
      <c r="G155" s="21" t="e">
        <f>SUM(G153/G154)</f>
        <v>#DIV/0!</v>
      </c>
    </row>
    <row r="158" spans="2:9" ht="20.25">
      <c r="B158" s="15" t="s">
        <v>142</v>
      </c>
      <c r="D158" s="4"/>
      <c r="G158" s="18"/>
    </row>
    <row r="159" spans="2:9">
      <c r="B159" s="977" t="s">
        <v>2658</v>
      </c>
      <c r="D159" s="4"/>
      <c r="G159" s="18"/>
    </row>
    <row r="161" spans="3:9">
      <c r="C161" s="4" t="s">
        <v>143</v>
      </c>
      <c r="F161" t="s">
        <v>146</v>
      </c>
    </row>
    <row r="162" spans="3:9">
      <c r="F162" t="s">
        <v>147</v>
      </c>
    </row>
    <row r="163" spans="3:9" ht="13.5" thickBot="1"/>
    <row r="164" spans="3:9" ht="13.5" thickBot="1">
      <c r="D164" s="4" t="s">
        <v>144</v>
      </c>
      <c r="G164" s="288">
        <v>0</v>
      </c>
    </row>
    <row r="165" spans="3:9" ht="13.5" thickBot="1">
      <c r="D165" s="4" t="s">
        <v>61</v>
      </c>
      <c r="G165" s="12">
        <f>+($G$79)</f>
        <v>0</v>
      </c>
      <c r="I165" s="977" t="s">
        <v>2659</v>
      </c>
    </row>
    <row r="166" spans="3:9" ht="13.5" thickBot="1">
      <c r="D166" s="4" t="s">
        <v>145</v>
      </c>
      <c r="G166" s="23" t="e">
        <f>+(G164/G165)</f>
        <v>#DIV/0!</v>
      </c>
    </row>
    <row r="168" spans="3:9">
      <c r="C168" s="4" t="s">
        <v>148</v>
      </c>
      <c r="F168" t="s">
        <v>150</v>
      </c>
    </row>
    <row r="170" spans="3:9" ht="13.5" thickBot="1"/>
    <row r="171" spans="3:9" ht="13.5" thickBot="1">
      <c r="D171" s="4" t="s">
        <v>151</v>
      </c>
      <c r="G171" s="23" t="e">
        <f>+($G$164/$G$33)</f>
        <v>#DIV/0!</v>
      </c>
    </row>
    <row r="172" spans="3:9" ht="13.5" thickBot="1">
      <c r="D172" s="4" t="s">
        <v>139</v>
      </c>
      <c r="G172" s="22" t="e">
        <f>+($G$155)</f>
        <v>#DIV/0!</v>
      </c>
      <c r="I172" t="s">
        <v>152</v>
      </c>
    </row>
    <row r="173" spans="3:9" ht="13.5" thickBot="1">
      <c r="D173" s="4" t="s">
        <v>149</v>
      </c>
      <c r="G173" s="33" t="e">
        <f>+(G171/G172)</f>
        <v>#DIV/0!</v>
      </c>
    </row>
    <row r="174" spans="3:9">
      <c r="I174" t="s">
        <v>153</v>
      </c>
    </row>
    <row r="175" spans="3:9">
      <c r="I175" t="s">
        <v>154</v>
      </c>
    </row>
    <row r="176" spans="3:9">
      <c r="C176" s="4" t="s">
        <v>374</v>
      </c>
    </row>
    <row r="178" spans="3:7" ht="13.5" thickBot="1"/>
    <row r="179" spans="3:7" ht="13.5" thickBot="1">
      <c r="D179" s="4" t="s">
        <v>156</v>
      </c>
      <c r="G179" s="292">
        <v>0</v>
      </c>
    </row>
    <row r="180" spans="3:7">
      <c r="D180" s="4"/>
      <c r="G180" s="291"/>
    </row>
    <row r="181" spans="3:7">
      <c r="C181" s="4" t="s">
        <v>375</v>
      </c>
    </row>
    <row r="183" spans="3:7" ht="13.5" thickBot="1"/>
    <row r="184" spans="3:7" ht="13.5" thickBot="1">
      <c r="D184" s="4" t="s">
        <v>376</v>
      </c>
      <c r="G184" s="292">
        <v>0</v>
      </c>
    </row>
  </sheetData>
  <phoneticPr fontId="0" type="noConversion"/>
  <pageMargins left="0.75" right="0.75" top="1" bottom="1" header="0.5" footer="0.5"/>
  <pageSetup scale="28" orientation="portrait" horizontalDpi="4294967292"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O135"/>
  <sheetViews>
    <sheetView zoomScaleNormal="100" workbookViewId="0"/>
  </sheetViews>
  <sheetFormatPr defaultRowHeight="12.75"/>
  <cols>
    <col min="1" max="1" width="3" customWidth="1"/>
    <col min="2" max="2" width="52.28515625" customWidth="1"/>
    <col min="3" max="3" width="14.140625" bestFit="1" customWidth="1"/>
    <col min="5" max="5" width="14" bestFit="1" customWidth="1"/>
    <col min="8" max="8" width="12.42578125" bestFit="1" customWidth="1"/>
    <col min="11" max="11" width="12.42578125" bestFit="1" customWidth="1"/>
    <col min="14" max="14" width="12.42578125" bestFit="1" customWidth="1"/>
    <col min="17" max="17" width="12.42578125" bestFit="1" customWidth="1"/>
    <col min="20" max="20" width="12.42578125" bestFit="1" customWidth="1"/>
    <col min="21" max="21" width="9.85546875" bestFit="1" customWidth="1"/>
    <col min="23" max="23" width="12.42578125" bestFit="1" customWidth="1"/>
    <col min="26" max="26" width="12.42578125" bestFit="1" customWidth="1"/>
    <col min="29" max="29" width="12.42578125" bestFit="1" customWidth="1"/>
    <col min="32" max="32" width="12.42578125" bestFit="1" customWidth="1"/>
    <col min="35" max="35" width="12.42578125" bestFit="1" customWidth="1"/>
    <col min="37" max="37" width="12.42578125" bestFit="1" customWidth="1"/>
    <col min="39" max="39" width="12.42578125" bestFit="1" customWidth="1"/>
  </cols>
  <sheetData>
    <row r="2" spans="2:40" ht="166.5" customHeight="1" thickBot="1">
      <c r="B2" s="10"/>
    </row>
    <row r="3" spans="2:40" ht="36.75" customHeight="1" thickTop="1" thickBot="1">
      <c r="B3" s="88" t="s">
        <v>2578</v>
      </c>
      <c r="C3" s="1964" t="s">
        <v>228</v>
      </c>
      <c r="D3" s="1965"/>
      <c r="E3" s="1964" t="s">
        <v>200</v>
      </c>
      <c r="F3" s="1962"/>
      <c r="G3" s="1962"/>
      <c r="H3" s="1961" t="s">
        <v>199</v>
      </c>
      <c r="I3" s="1962"/>
      <c r="J3" s="1962"/>
      <c r="K3" s="1961" t="s">
        <v>231</v>
      </c>
      <c r="L3" s="1962"/>
      <c r="M3" s="1963"/>
      <c r="N3" s="1961" t="s">
        <v>773</v>
      </c>
      <c r="O3" s="1962"/>
      <c r="P3" s="1962"/>
      <c r="Q3" s="1961" t="s">
        <v>232</v>
      </c>
      <c r="R3" s="1962"/>
      <c r="S3" s="1962"/>
      <c r="T3" s="1961" t="s">
        <v>776</v>
      </c>
      <c r="U3" s="1962"/>
      <c r="V3" s="1962"/>
      <c r="W3" s="1961" t="s">
        <v>234</v>
      </c>
      <c r="X3" s="1962"/>
      <c r="Y3" s="1962"/>
      <c r="Z3" s="1961" t="s">
        <v>338</v>
      </c>
      <c r="AA3" s="1962"/>
      <c r="AB3" s="1962"/>
      <c r="AC3" s="1961" t="s">
        <v>235</v>
      </c>
      <c r="AD3" s="1962"/>
      <c r="AE3" s="1962"/>
      <c r="AF3" s="1961" t="s">
        <v>236</v>
      </c>
      <c r="AG3" s="1962"/>
      <c r="AH3" s="1962"/>
      <c r="AI3" s="1961" t="s">
        <v>237</v>
      </c>
      <c r="AJ3" s="1962"/>
      <c r="AK3" s="1961" t="s">
        <v>238</v>
      </c>
      <c r="AL3" s="1962"/>
      <c r="AM3" s="1961" t="s">
        <v>239</v>
      </c>
      <c r="AN3" s="1963"/>
    </row>
    <row r="4" spans="2:40" ht="16.5" thickBot="1">
      <c r="C4" s="58" t="s">
        <v>224</v>
      </c>
      <c r="D4" s="63" t="s">
        <v>225</v>
      </c>
      <c r="E4" s="58" t="s">
        <v>224</v>
      </c>
      <c r="F4" s="60" t="s">
        <v>225</v>
      </c>
      <c r="G4" s="59" t="s">
        <v>226</v>
      </c>
      <c r="H4" s="66" t="s">
        <v>224</v>
      </c>
      <c r="I4" s="60" t="s">
        <v>225</v>
      </c>
      <c r="J4" s="59" t="s">
        <v>226</v>
      </c>
      <c r="K4" s="66" t="s">
        <v>224</v>
      </c>
      <c r="L4" s="60" t="s">
        <v>225</v>
      </c>
      <c r="M4" s="59" t="s">
        <v>226</v>
      </c>
      <c r="N4" s="66" t="s">
        <v>224</v>
      </c>
      <c r="O4" s="60" t="s">
        <v>225</v>
      </c>
      <c r="P4" s="59" t="s">
        <v>226</v>
      </c>
      <c r="Q4" s="66" t="s">
        <v>224</v>
      </c>
      <c r="R4" s="60" t="s">
        <v>225</v>
      </c>
      <c r="S4" s="59" t="s">
        <v>226</v>
      </c>
      <c r="T4" s="66" t="s">
        <v>224</v>
      </c>
      <c r="U4" s="60" t="s">
        <v>225</v>
      </c>
      <c r="V4" s="59" t="s">
        <v>226</v>
      </c>
      <c r="W4" s="66" t="s">
        <v>224</v>
      </c>
      <c r="X4" s="60" t="s">
        <v>225</v>
      </c>
      <c r="Y4" s="59" t="s">
        <v>226</v>
      </c>
      <c r="Z4" s="66" t="s">
        <v>224</v>
      </c>
      <c r="AA4" s="60" t="s">
        <v>225</v>
      </c>
      <c r="AB4" s="59" t="s">
        <v>226</v>
      </c>
      <c r="AC4" s="66" t="s">
        <v>224</v>
      </c>
      <c r="AD4" s="60" t="s">
        <v>225</v>
      </c>
      <c r="AE4" s="59" t="s">
        <v>226</v>
      </c>
      <c r="AF4" s="66" t="s">
        <v>224</v>
      </c>
      <c r="AG4" s="60" t="s">
        <v>225</v>
      </c>
      <c r="AH4" s="59" t="s">
        <v>226</v>
      </c>
      <c r="AI4" s="66" t="s">
        <v>224</v>
      </c>
      <c r="AJ4" s="60" t="s">
        <v>225</v>
      </c>
      <c r="AK4" s="66" t="s">
        <v>224</v>
      </c>
      <c r="AL4" s="60" t="s">
        <v>225</v>
      </c>
      <c r="AM4" s="66" t="s">
        <v>224</v>
      </c>
      <c r="AN4" s="87" t="s">
        <v>225</v>
      </c>
    </row>
    <row r="5" spans="2:40" ht="16.5" thickTop="1">
      <c r="B5" s="71" t="s">
        <v>218</v>
      </c>
      <c r="C5" s="231">
        <f>+E5+H5+K5+N5+Q5+T5+W5+Z5+AC5+AF5+AI5+AK5+AM5</f>
        <v>0</v>
      </c>
      <c r="D5" s="89" t="e">
        <f>+C5/$C$5</f>
        <v>#DIV/0!</v>
      </c>
      <c r="E5" s="223">
        <v>0</v>
      </c>
      <c r="F5" s="61"/>
      <c r="H5" s="223">
        <v>0</v>
      </c>
      <c r="I5" s="61"/>
      <c r="K5" s="223">
        <v>0</v>
      </c>
      <c r="L5" s="61"/>
      <c r="N5" s="223">
        <v>0</v>
      </c>
      <c r="O5" s="61"/>
      <c r="Q5" s="223">
        <v>0</v>
      </c>
      <c r="R5" s="61"/>
      <c r="T5" s="223">
        <v>0</v>
      </c>
      <c r="U5" s="61"/>
      <c r="W5" s="223">
        <v>0</v>
      </c>
      <c r="X5" s="61"/>
      <c r="Z5" s="223">
        <v>0</v>
      </c>
      <c r="AA5" s="61"/>
      <c r="AC5" s="223">
        <v>0</v>
      </c>
      <c r="AD5" s="61"/>
      <c r="AF5" s="223">
        <v>0</v>
      </c>
      <c r="AG5" s="61"/>
      <c r="AI5" s="223">
        <v>0</v>
      </c>
      <c r="AJ5" s="61"/>
      <c r="AK5" s="223">
        <v>0</v>
      </c>
      <c r="AL5" s="61"/>
      <c r="AM5" s="223">
        <v>0</v>
      </c>
      <c r="AN5" s="61"/>
    </row>
    <row r="6" spans="2:40">
      <c r="C6" s="231"/>
      <c r="D6" s="64"/>
      <c r="E6" s="231"/>
      <c r="F6" s="61"/>
      <c r="H6" s="231"/>
      <c r="I6" s="61"/>
      <c r="K6" s="231"/>
      <c r="L6" s="61"/>
      <c r="N6" s="231"/>
      <c r="O6" s="61"/>
      <c r="Q6" s="231"/>
      <c r="R6" s="61"/>
      <c r="T6" s="231"/>
      <c r="U6" s="61"/>
      <c r="W6" s="231"/>
      <c r="X6" s="61"/>
      <c r="Z6" s="231"/>
      <c r="AA6" s="61"/>
      <c r="AC6" s="231"/>
      <c r="AD6" s="61"/>
      <c r="AF6" s="231"/>
      <c r="AG6" s="61"/>
      <c r="AI6" s="231"/>
      <c r="AJ6" s="61"/>
      <c r="AK6" s="231"/>
      <c r="AL6" s="61"/>
      <c r="AM6" s="231"/>
      <c r="AN6" s="61"/>
    </row>
    <row r="7" spans="2:40" ht="15.75">
      <c r="B7" s="16" t="s">
        <v>220</v>
      </c>
      <c r="C7" s="226"/>
      <c r="D7" s="64"/>
      <c r="E7" s="231"/>
      <c r="F7" s="61"/>
      <c r="H7" s="231"/>
      <c r="I7" s="61"/>
      <c r="K7" s="231"/>
      <c r="L7" s="61"/>
      <c r="N7" s="231"/>
      <c r="O7" s="61"/>
      <c r="Q7" s="231"/>
      <c r="R7" s="61"/>
      <c r="T7" s="231"/>
      <c r="U7" s="61"/>
      <c r="W7" s="231"/>
      <c r="X7" s="61"/>
      <c r="Z7" s="231"/>
      <c r="AA7" s="61"/>
      <c r="AC7" s="231"/>
      <c r="AD7" s="61"/>
      <c r="AF7" s="231"/>
      <c r="AG7" s="61"/>
      <c r="AI7" s="231"/>
      <c r="AJ7" s="61"/>
      <c r="AK7" s="231"/>
      <c r="AL7" s="61"/>
      <c r="AM7" s="231"/>
      <c r="AN7" s="61"/>
    </row>
    <row r="8" spans="2:40">
      <c r="B8" s="36" t="s">
        <v>208</v>
      </c>
      <c r="C8" s="226">
        <f>+E8+H8+K8+N8+Q8+T8+W8+Z8+AC8+AF8+AI8+AK8+AM8</f>
        <v>0</v>
      </c>
      <c r="D8" s="89" t="e">
        <f>+C8/$C$5</f>
        <v>#DIV/0!</v>
      </c>
      <c r="E8" s="223">
        <v>0</v>
      </c>
      <c r="F8" s="77" t="e">
        <f>+E8/E$5</f>
        <v>#DIV/0!</v>
      </c>
      <c r="H8" s="223">
        <v>0</v>
      </c>
      <c r="I8" s="77" t="e">
        <f>+H8/H$5</f>
        <v>#DIV/0!</v>
      </c>
      <c r="K8" s="223">
        <v>0</v>
      </c>
      <c r="L8" s="77" t="e">
        <f>+K8/K$5</f>
        <v>#DIV/0!</v>
      </c>
      <c r="N8" s="223">
        <v>0</v>
      </c>
      <c r="O8" s="77" t="e">
        <f>+N8/N$5</f>
        <v>#DIV/0!</v>
      </c>
      <c r="Q8" s="223">
        <v>0</v>
      </c>
      <c r="R8" s="77" t="e">
        <f>+Q8/Q$5</f>
        <v>#DIV/0!</v>
      </c>
      <c r="T8" s="223">
        <v>0</v>
      </c>
      <c r="U8" s="77" t="e">
        <f>+T8/T$5</f>
        <v>#DIV/0!</v>
      </c>
      <c r="W8" s="223">
        <v>0</v>
      </c>
      <c r="X8" s="77" t="e">
        <f>+W8/W$5</f>
        <v>#DIV/0!</v>
      </c>
      <c r="Z8" s="223">
        <v>0</v>
      </c>
      <c r="AA8" s="77" t="e">
        <f>+Z8/Z$5</f>
        <v>#DIV/0!</v>
      </c>
      <c r="AC8" s="223">
        <v>0</v>
      </c>
      <c r="AD8" s="77" t="e">
        <f>+AC8/AC$5</f>
        <v>#DIV/0!</v>
      </c>
      <c r="AF8" s="223">
        <v>0</v>
      </c>
      <c r="AG8" s="77" t="e">
        <f>+AF8/AF$5</f>
        <v>#DIV/0!</v>
      </c>
      <c r="AI8" s="223">
        <v>0</v>
      </c>
      <c r="AJ8" s="77" t="e">
        <f>+AI8/AI$5</f>
        <v>#DIV/0!</v>
      </c>
      <c r="AK8" s="223">
        <v>0</v>
      </c>
      <c r="AL8" s="77" t="e">
        <f>+AK8/AK$5</f>
        <v>#DIV/0!</v>
      </c>
      <c r="AM8" s="223">
        <v>0</v>
      </c>
      <c r="AN8" s="77" t="e">
        <f>+AM8/AM$5</f>
        <v>#DIV/0!</v>
      </c>
    </row>
    <row r="9" spans="2:40">
      <c r="B9" s="36" t="s">
        <v>209</v>
      </c>
      <c r="C9" s="226">
        <f t="shared" ref="C9:C19" si="0">+E9+H9+K9+N9+Q9+T9+W9+Z9+AC9+AF9+AI9+AK9+AM9</f>
        <v>0</v>
      </c>
      <c r="D9" s="89" t="e">
        <f t="shared" ref="D9:D20" si="1">+C9/$C$5</f>
        <v>#DIV/0!</v>
      </c>
      <c r="E9" s="223">
        <v>0</v>
      </c>
      <c r="F9" s="77" t="e">
        <f t="shared" ref="F9:F19" si="2">+E9/E$5</f>
        <v>#DIV/0!</v>
      </c>
      <c r="H9" s="223">
        <v>0</v>
      </c>
      <c r="I9" s="77" t="e">
        <f t="shared" ref="I9:I19" si="3">+H9/H$5</f>
        <v>#DIV/0!</v>
      </c>
      <c r="K9" s="223">
        <v>0</v>
      </c>
      <c r="L9" s="77" t="e">
        <f t="shared" ref="L9:L19" si="4">+K9/K$5</f>
        <v>#DIV/0!</v>
      </c>
      <c r="N9" s="223">
        <v>0</v>
      </c>
      <c r="O9" s="77" t="e">
        <f t="shared" ref="O9:O19" si="5">+N9/N$5</f>
        <v>#DIV/0!</v>
      </c>
      <c r="Q9" s="223">
        <v>0</v>
      </c>
      <c r="R9" s="77" t="e">
        <f t="shared" ref="R9:R19" si="6">+Q9/Q$5</f>
        <v>#DIV/0!</v>
      </c>
      <c r="T9" s="223">
        <v>0</v>
      </c>
      <c r="U9" s="77" t="e">
        <f t="shared" ref="U9:U19" si="7">+T9/T$5</f>
        <v>#DIV/0!</v>
      </c>
      <c r="W9" s="223">
        <v>0</v>
      </c>
      <c r="X9" s="77" t="e">
        <f t="shared" ref="X9:X19" si="8">+W9/W$5</f>
        <v>#DIV/0!</v>
      </c>
      <c r="Z9" s="223">
        <v>0</v>
      </c>
      <c r="AA9" s="77" t="e">
        <f t="shared" ref="AA9:AA19" si="9">+Z9/Z$5</f>
        <v>#DIV/0!</v>
      </c>
      <c r="AC9" s="223">
        <v>0</v>
      </c>
      <c r="AD9" s="77" t="e">
        <f t="shared" ref="AD9:AD19" si="10">+AC9/AC$5</f>
        <v>#DIV/0!</v>
      </c>
      <c r="AF9" s="223">
        <v>0</v>
      </c>
      <c r="AG9" s="77" t="e">
        <f t="shared" ref="AG9:AG19" si="11">+AF9/AF$5</f>
        <v>#DIV/0!</v>
      </c>
      <c r="AI9" s="223">
        <v>0</v>
      </c>
      <c r="AJ9" s="77" t="e">
        <f t="shared" ref="AJ9:AJ19" si="12">+AI9/AI$5</f>
        <v>#DIV/0!</v>
      </c>
      <c r="AK9" s="223">
        <v>0</v>
      </c>
      <c r="AL9" s="77" t="e">
        <f t="shared" ref="AL9:AL19" si="13">+AK9/AK$5</f>
        <v>#DIV/0!</v>
      </c>
      <c r="AM9" s="223">
        <v>0</v>
      </c>
      <c r="AN9" s="77" t="e">
        <f t="shared" ref="AN9:AN19" si="14">+AM9/AM$5</f>
        <v>#DIV/0!</v>
      </c>
    </row>
    <row r="10" spans="2:40">
      <c r="B10" s="36" t="s">
        <v>210</v>
      </c>
      <c r="C10" s="226">
        <f t="shared" si="0"/>
        <v>0</v>
      </c>
      <c r="D10" s="89" t="e">
        <f t="shared" si="1"/>
        <v>#DIV/0!</v>
      </c>
      <c r="E10" s="223">
        <v>0</v>
      </c>
      <c r="F10" s="77" t="e">
        <f t="shared" si="2"/>
        <v>#DIV/0!</v>
      </c>
      <c r="H10" s="223">
        <v>0</v>
      </c>
      <c r="I10" s="77" t="e">
        <f t="shared" si="3"/>
        <v>#DIV/0!</v>
      </c>
      <c r="K10" s="223">
        <v>0</v>
      </c>
      <c r="L10" s="77" t="e">
        <f t="shared" si="4"/>
        <v>#DIV/0!</v>
      </c>
      <c r="N10" s="223">
        <v>0</v>
      </c>
      <c r="O10" s="77" t="e">
        <f t="shared" si="5"/>
        <v>#DIV/0!</v>
      </c>
      <c r="Q10" s="223">
        <v>0</v>
      </c>
      <c r="R10" s="77" t="e">
        <f t="shared" si="6"/>
        <v>#DIV/0!</v>
      </c>
      <c r="T10" s="223">
        <v>0</v>
      </c>
      <c r="U10" s="77" t="e">
        <f t="shared" si="7"/>
        <v>#DIV/0!</v>
      </c>
      <c r="W10" s="223">
        <v>0</v>
      </c>
      <c r="X10" s="77" t="e">
        <f t="shared" si="8"/>
        <v>#DIV/0!</v>
      </c>
      <c r="Z10" s="223">
        <v>0</v>
      </c>
      <c r="AA10" s="77" t="e">
        <f t="shared" si="9"/>
        <v>#DIV/0!</v>
      </c>
      <c r="AC10" s="223">
        <v>0</v>
      </c>
      <c r="AD10" s="77" t="e">
        <f t="shared" si="10"/>
        <v>#DIV/0!</v>
      </c>
      <c r="AF10" s="223">
        <v>0</v>
      </c>
      <c r="AG10" s="77" t="e">
        <f t="shared" si="11"/>
        <v>#DIV/0!</v>
      </c>
      <c r="AI10" s="223">
        <v>0</v>
      </c>
      <c r="AJ10" s="77" t="e">
        <f t="shared" si="12"/>
        <v>#DIV/0!</v>
      </c>
      <c r="AK10" s="223">
        <v>0</v>
      </c>
      <c r="AL10" s="77" t="e">
        <f t="shared" si="13"/>
        <v>#DIV/0!</v>
      </c>
      <c r="AM10" s="223">
        <v>0</v>
      </c>
      <c r="AN10" s="77" t="e">
        <f t="shared" si="14"/>
        <v>#DIV/0!</v>
      </c>
    </row>
    <row r="11" spans="2:40">
      <c r="B11" s="36" t="s">
        <v>221</v>
      </c>
      <c r="C11" s="226">
        <f t="shared" si="0"/>
        <v>0</v>
      </c>
      <c r="D11" s="89" t="e">
        <f t="shared" si="1"/>
        <v>#DIV/0!</v>
      </c>
      <c r="E11" s="223">
        <v>0</v>
      </c>
      <c r="F11" s="77" t="e">
        <f t="shared" si="2"/>
        <v>#DIV/0!</v>
      </c>
      <c r="H11" s="223">
        <v>0</v>
      </c>
      <c r="I11" s="77" t="e">
        <f t="shared" si="3"/>
        <v>#DIV/0!</v>
      </c>
      <c r="K11" s="223">
        <v>0</v>
      </c>
      <c r="L11" s="77" t="e">
        <f t="shared" si="4"/>
        <v>#DIV/0!</v>
      </c>
      <c r="N11" s="223">
        <v>0</v>
      </c>
      <c r="O11" s="77" t="e">
        <f t="shared" si="5"/>
        <v>#DIV/0!</v>
      </c>
      <c r="Q11" s="223">
        <v>0</v>
      </c>
      <c r="R11" s="77" t="e">
        <f t="shared" si="6"/>
        <v>#DIV/0!</v>
      </c>
      <c r="T11" s="223">
        <v>0</v>
      </c>
      <c r="U11" s="77" t="e">
        <f t="shared" si="7"/>
        <v>#DIV/0!</v>
      </c>
      <c r="W11" s="223">
        <v>0</v>
      </c>
      <c r="X11" s="77" t="e">
        <f t="shared" si="8"/>
        <v>#DIV/0!</v>
      </c>
      <c r="Z11" s="223">
        <v>0</v>
      </c>
      <c r="AA11" s="77" t="e">
        <f t="shared" si="9"/>
        <v>#DIV/0!</v>
      </c>
      <c r="AC11" s="223">
        <v>0</v>
      </c>
      <c r="AD11" s="77" t="e">
        <f t="shared" si="10"/>
        <v>#DIV/0!</v>
      </c>
      <c r="AF11" s="223">
        <v>0</v>
      </c>
      <c r="AG11" s="77" t="e">
        <f t="shared" si="11"/>
        <v>#DIV/0!</v>
      </c>
      <c r="AI11" s="223">
        <v>0</v>
      </c>
      <c r="AJ11" s="77" t="e">
        <f t="shared" si="12"/>
        <v>#DIV/0!</v>
      </c>
      <c r="AK11" s="223">
        <v>0</v>
      </c>
      <c r="AL11" s="77" t="e">
        <f t="shared" si="13"/>
        <v>#DIV/0!</v>
      </c>
      <c r="AM11" s="223">
        <v>0</v>
      </c>
      <c r="AN11" s="77" t="e">
        <f t="shared" si="14"/>
        <v>#DIV/0!</v>
      </c>
    </row>
    <row r="12" spans="2:40">
      <c r="B12" s="36" t="s">
        <v>211</v>
      </c>
      <c r="C12" s="226">
        <f t="shared" si="0"/>
        <v>0</v>
      </c>
      <c r="D12" s="89" t="e">
        <f t="shared" si="1"/>
        <v>#DIV/0!</v>
      </c>
      <c r="E12" s="223">
        <v>0</v>
      </c>
      <c r="F12" s="77" t="e">
        <f t="shared" si="2"/>
        <v>#DIV/0!</v>
      </c>
      <c r="H12" s="223">
        <v>0</v>
      </c>
      <c r="I12" s="77" t="e">
        <f t="shared" si="3"/>
        <v>#DIV/0!</v>
      </c>
      <c r="K12" s="223">
        <v>0</v>
      </c>
      <c r="L12" s="77" t="e">
        <f t="shared" si="4"/>
        <v>#DIV/0!</v>
      </c>
      <c r="N12" s="223">
        <v>0</v>
      </c>
      <c r="O12" s="77" t="e">
        <f t="shared" si="5"/>
        <v>#DIV/0!</v>
      </c>
      <c r="Q12" s="223">
        <v>0</v>
      </c>
      <c r="R12" s="77" t="e">
        <f t="shared" si="6"/>
        <v>#DIV/0!</v>
      </c>
      <c r="T12" s="223">
        <v>0</v>
      </c>
      <c r="U12" s="77" t="e">
        <f t="shared" si="7"/>
        <v>#DIV/0!</v>
      </c>
      <c r="W12" s="223">
        <v>0</v>
      </c>
      <c r="X12" s="77" t="e">
        <f t="shared" si="8"/>
        <v>#DIV/0!</v>
      </c>
      <c r="Z12" s="223">
        <v>0</v>
      </c>
      <c r="AA12" s="77" t="e">
        <f t="shared" si="9"/>
        <v>#DIV/0!</v>
      </c>
      <c r="AC12" s="223">
        <v>0</v>
      </c>
      <c r="AD12" s="77" t="e">
        <f t="shared" si="10"/>
        <v>#DIV/0!</v>
      </c>
      <c r="AF12" s="223">
        <v>0</v>
      </c>
      <c r="AG12" s="77" t="e">
        <f t="shared" si="11"/>
        <v>#DIV/0!</v>
      </c>
      <c r="AI12" s="223">
        <v>0</v>
      </c>
      <c r="AJ12" s="77" t="e">
        <f t="shared" si="12"/>
        <v>#DIV/0!</v>
      </c>
      <c r="AK12" s="223">
        <v>0</v>
      </c>
      <c r="AL12" s="77" t="e">
        <f t="shared" si="13"/>
        <v>#DIV/0!</v>
      </c>
      <c r="AM12" s="223">
        <v>0</v>
      </c>
      <c r="AN12" s="77" t="e">
        <f t="shared" si="14"/>
        <v>#DIV/0!</v>
      </c>
    </row>
    <row r="13" spans="2:40">
      <c r="B13" s="36" t="s">
        <v>212</v>
      </c>
      <c r="C13" s="226">
        <f t="shared" si="0"/>
        <v>0</v>
      </c>
      <c r="D13" s="89" t="e">
        <f t="shared" si="1"/>
        <v>#DIV/0!</v>
      </c>
      <c r="E13" s="223">
        <v>0</v>
      </c>
      <c r="F13" s="77" t="e">
        <f t="shared" si="2"/>
        <v>#DIV/0!</v>
      </c>
      <c r="H13" s="223">
        <v>0</v>
      </c>
      <c r="I13" s="77" t="e">
        <f t="shared" si="3"/>
        <v>#DIV/0!</v>
      </c>
      <c r="K13" s="223">
        <v>0</v>
      </c>
      <c r="L13" s="77" t="e">
        <f t="shared" si="4"/>
        <v>#DIV/0!</v>
      </c>
      <c r="N13" s="223">
        <v>0</v>
      </c>
      <c r="O13" s="77" t="e">
        <f t="shared" si="5"/>
        <v>#DIV/0!</v>
      </c>
      <c r="Q13" s="223">
        <v>0</v>
      </c>
      <c r="R13" s="77" t="e">
        <f t="shared" si="6"/>
        <v>#DIV/0!</v>
      </c>
      <c r="T13" s="223">
        <v>0</v>
      </c>
      <c r="U13" s="77" t="e">
        <f t="shared" si="7"/>
        <v>#DIV/0!</v>
      </c>
      <c r="W13" s="223">
        <v>0</v>
      </c>
      <c r="X13" s="77" t="e">
        <f t="shared" si="8"/>
        <v>#DIV/0!</v>
      </c>
      <c r="Z13" s="223">
        <v>0</v>
      </c>
      <c r="AA13" s="77" t="e">
        <f t="shared" si="9"/>
        <v>#DIV/0!</v>
      </c>
      <c r="AC13" s="223">
        <v>0</v>
      </c>
      <c r="AD13" s="77" t="e">
        <f t="shared" si="10"/>
        <v>#DIV/0!</v>
      </c>
      <c r="AF13" s="223">
        <v>0</v>
      </c>
      <c r="AG13" s="77" t="e">
        <f t="shared" si="11"/>
        <v>#DIV/0!</v>
      </c>
      <c r="AI13" s="223">
        <v>0</v>
      </c>
      <c r="AJ13" s="77" t="e">
        <f t="shared" si="12"/>
        <v>#DIV/0!</v>
      </c>
      <c r="AK13" s="223">
        <v>0</v>
      </c>
      <c r="AL13" s="77" t="e">
        <f t="shared" si="13"/>
        <v>#DIV/0!</v>
      </c>
      <c r="AM13" s="223">
        <v>0</v>
      </c>
      <c r="AN13" s="77" t="e">
        <f t="shared" si="14"/>
        <v>#DIV/0!</v>
      </c>
    </row>
    <row r="14" spans="2:40">
      <c r="B14" s="36" t="s">
        <v>213</v>
      </c>
      <c r="C14" s="226">
        <f t="shared" si="0"/>
        <v>0</v>
      </c>
      <c r="D14" s="89" t="e">
        <f t="shared" si="1"/>
        <v>#DIV/0!</v>
      </c>
      <c r="E14" s="223">
        <v>0</v>
      </c>
      <c r="F14" s="77" t="e">
        <f t="shared" si="2"/>
        <v>#DIV/0!</v>
      </c>
      <c r="H14" s="223">
        <v>0</v>
      </c>
      <c r="I14" s="77" t="e">
        <f t="shared" si="3"/>
        <v>#DIV/0!</v>
      </c>
      <c r="K14" s="223">
        <v>0</v>
      </c>
      <c r="L14" s="77" t="e">
        <f t="shared" si="4"/>
        <v>#DIV/0!</v>
      </c>
      <c r="N14" s="223">
        <v>0</v>
      </c>
      <c r="O14" s="77" t="e">
        <f t="shared" si="5"/>
        <v>#DIV/0!</v>
      </c>
      <c r="Q14" s="223">
        <v>0</v>
      </c>
      <c r="R14" s="77" t="e">
        <f t="shared" si="6"/>
        <v>#DIV/0!</v>
      </c>
      <c r="T14" s="223">
        <v>0</v>
      </c>
      <c r="U14" s="77" t="e">
        <f t="shared" si="7"/>
        <v>#DIV/0!</v>
      </c>
      <c r="W14" s="223">
        <v>0</v>
      </c>
      <c r="X14" s="77" t="e">
        <f t="shared" si="8"/>
        <v>#DIV/0!</v>
      </c>
      <c r="Z14" s="223">
        <v>0</v>
      </c>
      <c r="AA14" s="77" t="e">
        <f t="shared" si="9"/>
        <v>#DIV/0!</v>
      </c>
      <c r="AC14" s="223">
        <v>0</v>
      </c>
      <c r="AD14" s="77" t="e">
        <f t="shared" si="10"/>
        <v>#DIV/0!</v>
      </c>
      <c r="AF14" s="223">
        <v>0</v>
      </c>
      <c r="AG14" s="77" t="e">
        <f t="shared" si="11"/>
        <v>#DIV/0!</v>
      </c>
      <c r="AI14" s="223">
        <v>0</v>
      </c>
      <c r="AJ14" s="77" t="e">
        <f t="shared" si="12"/>
        <v>#DIV/0!</v>
      </c>
      <c r="AK14" s="223">
        <v>0</v>
      </c>
      <c r="AL14" s="77" t="e">
        <f t="shared" si="13"/>
        <v>#DIV/0!</v>
      </c>
      <c r="AM14" s="223">
        <v>0</v>
      </c>
      <c r="AN14" s="77" t="e">
        <f t="shared" si="14"/>
        <v>#DIV/0!</v>
      </c>
    </row>
    <row r="15" spans="2:40">
      <c r="B15" s="36" t="s">
        <v>214</v>
      </c>
      <c r="C15" s="226">
        <f t="shared" si="0"/>
        <v>0</v>
      </c>
      <c r="D15" s="89" t="e">
        <f t="shared" si="1"/>
        <v>#DIV/0!</v>
      </c>
      <c r="E15" s="223">
        <v>0</v>
      </c>
      <c r="F15" s="77" t="e">
        <f t="shared" si="2"/>
        <v>#DIV/0!</v>
      </c>
      <c r="H15" s="223">
        <v>0</v>
      </c>
      <c r="I15" s="77" t="e">
        <f t="shared" si="3"/>
        <v>#DIV/0!</v>
      </c>
      <c r="K15" s="223">
        <v>0</v>
      </c>
      <c r="L15" s="77" t="e">
        <f t="shared" si="4"/>
        <v>#DIV/0!</v>
      </c>
      <c r="N15" s="223">
        <v>0</v>
      </c>
      <c r="O15" s="77" t="e">
        <f t="shared" si="5"/>
        <v>#DIV/0!</v>
      </c>
      <c r="Q15" s="223">
        <v>0</v>
      </c>
      <c r="R15" s="77" t="e">
        <f t="shared" si="6"/>
        <v>#DIV/0!</v>
      </c>
      <c r="T15" s="223">
        <v>0</v>
      </c>
      <c r="U15" s="77" t="e">
        <f t="shared" si="7"/>
        <v>#DIV/0!</v>
      </c>
      <c r="W15" s="223">
        <v>0</v>
      </c>
      <c r="X15" s="77" t="e">
        <f t="shared" si="8"/>
        <v>#DIV/0!</v>
      </c>
      <c r="Z15" s="223">
        <v>0</v>
      </c>
      <c r="AA15" s="77" t="e">
        <f t="shared" si="9"/>
        <v>#DIV/0!</v>
      </c>
      <c r="AC15" s="223">
        <v>0</v>
      </c>
      <c r="AD15" s="77" t="e">
        <f t="shared" si="10"/>
        <v>#DIV/0!</v>
      </c>
      <c r="AF15" s="223">
        <v>0</v>
      </c>
      <c r="AG15" s="77" t="e">
        <f t="shared" si="11"/>
        <v>#DIV/0!</v>
      </c>
      <c r="AI15" s="223">
        <v>0</v>
      </c>
      <c r="AJ15" s="77" t="e">
        <f t="shared" si="12"/>
        <v>#DIV/0!</v>
      </c>
      <c r="AK15" s="223">
        <v>0</v>
      </c>
      <c r="AL15" s="77" t="e">
        <f t="shared" si="13"/>
        <v>#DIV/0!</v>
      </c>
      <c r="AM15" s="223">
        <v>0</v>
      </c>
      <c r="AN15" s="77" t="e">
        <f t="shared" si="14"/>
        <v>#DIV/0!</v>
      </c>
    </row>
    <row r="16" spans="2:40">
      <c r="B16" s="36" t="s">
        <v>215</v>
      </c>
      <c r="C16" s="226">
        <f t="shared" si="0"/>
        <v>0</v>
      </c>
      <c r="D16" s="89" t="e">
        <f t="shared" si="1"/>
        <v>#DIV/0!</v>
      </c>
      <c r="E16" s="223">
        <v>0</v>
      </c>
      <c r="F16" s="77" t="e">
        <f t="shared" si="2"/>
        <v>#DIV/0!</v>
      </c>
      <c r="H16" s="223">
        <v>0</v>
      </c>
      <c r="I16" s="77" t="e">
        <f t="shared" si="3"/>
        <v>#DIV/0!</v>
      </c>
      <c r="K16" s="223">
        <v>0</v>
      </c>
      <c r="L16" s="77" t="e">
        <f t="shared" si="4"/>
        <v>#DIV/0!</v>
      </c>
      <c r="N16" s="223">
        <v>0</v>
      </c>
      <c r="O16" s="77" t="e">
        <f t="shared" si="5"/>
        <v>#DIV/0!</v>
      </c>
      <c r="Q16" s="223">
        <v>0</v>
      </c>
      <c r="R16" s="77" t="e">
        <f t="shared" si="6"/>
        <v>#DIV/0!</v>
      </c>
      <c r="T16" s="223">
        <v>0</v>
      </c>
      <c r="U16" s="77" t="e">
        <f t="shared" si="7"/>
        <v>#DIV/0!</v>
      </c>
      <c r="W16" s="223">
        <v>0</v>
      </c>
      <c r="X16" s="77" t="e">
        <f t="shared" si="8"/>
        <v>#DIV/0!</v>
      </c>
      <c r="Z16" s="223">
        <v>0</v>
      </c>
      <c r="AA16" s="77" t="e">
        <f t="shared" si="9"/>
        <v>#DIV/0!</v>
      </c>
      <c r="AC16" s="223">
        <v>0</v>
      </c>
      <c r="AD16" s="77" t="e">
        <f t="shared" si="10"/>
        <v>#DIV/0!</v>
      </c>
      <c r="AF16" s="223">
        <v>0</v>
      </c>
      <c r="AG16" s="77" t="e">
        <f t="shared" si="11"/>
        <v>#DIV/0!</v>
      </c>
      <c r="AI16" s="223">
        <v>0</v>
      </c>
      <c r="AJ16" s="77" t="e">
        <f t="shared" si="12"/>
        <v>#DIV/0!</v>
      </c>
      <c r="AK16" s="223">
        <v>0</v>
      </c>
      <c r="AL16" s="77" t="e">
        <f t="shared" si="13"/>
        <v>#DIV/0!</v>
      </c>
      <c r="AM16" s="223">
        <v>0</v>
      </c>
      <c r="AN16" s="77" t="e">
        <f t="shared" si="14"/>
        <v>#DIV/0!</v>
      </c>
    </row>
    <row r="17" spans="2:41">
      <c r="B17" s="36" t="s">
        <v>216</v>
      </c>
      <c r="C17" s="226">
        <f t="shared" si="0"/>
        <v>0</v>
      </c>
      <c r="D17" s="89" t="e">
        <f t="shared" si="1"/>
        <v>#DIV/0!</v>
      </c>
      <c r="E17" s="223">
        <v>0</v>
      </c>
      <c r="F17" s="77" t="e">
        <f t="shared" si="2"/>
        <v>#DIV/0!</v>
      </c>
      <c r="H17" s="223">
        <v>0</v>
      </c>
      <c r="I17" s="77" t="e">
        <f t="shared" si="3"/>
        <v>#DIV/0!</v>
      </c>
      <c r="K17" s="223">
        <v>0</v>
      </c>
      <c r="L17" s="77" t="e">
        <f t="shared" si="4"/>
        <v>#DIV/0!</v>
      </c>
      <c r="N17" s="223">
        <v>0</v>
      </c>
      <c r="O17" s="77" t="e">
        <f t="shared" si="5"/>
        <v>#DIV/0!</v>
      </c>
      <c r="Q17" s="223">
        <v>0</v>
      </c>
      <c r="R17" s="77" t="e">
        <f t="shared" si="6"/>
        <v>#DIV/0!</v>
      </c>
      <c r="T17" s="223">
        <v>0</v>
      </c>
      <c r="U17" s="77" t="e">
        <f t="shared" si="7"/>
        <v>#DIV/0!</v>
      </c>
      <c r="W17" s="223">
        <v>0</v>
      </c>
      <c r="X17" s="77" t="e">
        <f t="shared" si="8"/>
        <v>#DIV/0!</v>
      </c>
      <c r="Z17" s="223">
        <v>0</v>
      </c>
      <c r="AA17" s="77" t="e">
        <f t="shared" si="9"/>
        <v>#DIV/0!</v>
      </c>
      <c r="AC17" s="223">
        <v>0</v>
      </c>
      <c r="AD17" s="77" t="e">
        <f t="shared" si="10"/>
        <v>#DIV/0!</v>
      </c>
      <c r="AF17" s="223">
        <v>0</v>
      </c>
      <c r="AG17" s="77" t="e">
        <f t="shared" si="11"/>
        <v>#DIV/0!</v>
      </c>
      <c r="AI17" s="223">
        <v>0</v>
      </c>
      <c r="AJ17" s="77" t="e">
        <f t="shared" si="12"/>
        <v>#DIV/0!</v>
      </c>
      <c r="AK17" s="223">
        <v>0</v>
      </c>
      <c r="AL17" s="77" t="e">
        <f t="shared" si="13"/>
        <v>#DIV/0!</v>
      </c>
      <c r="AM17" s="223">
        <v>0</v>
      </c>
      <c r="AN17" s="77" t="e">
        <f t="shared" si="14"/>
        <v>#DIV/0!</v>
      </c>
    </row>
    <row r="18" spans="2:41">
      <c r="B18" s="36" t="s">
        <v>222</v>
      </c>
      <c r="C18" s="226">
        <f t="shared" si="0"/>
        <v>0</v>
      </c>
      <c r="D18" s="89" t="e">
        <f t="shared" si="1"/>
        <v>#DIV/0!</v>
      </c>
      <c r="E18" s="236">
        <v>0</v>
      </c>
      <c r="F18" s="77" t="e">
        <f t="shared" si="2"/>
        <v>#DIV/0!</v>
      </c>
      <c r="H18" s="236">
        <v>0</v>
      </c>
      <c r="I18" s="77" t="e">
        <f t="shared" si="3"/>
        <v>#DIV/0!</v>
      </c>
      <c r="K18" s="236">
        <v>0</v>
      </c>
      <c r="L18" s="77" t="e">
        <f t="shared" si="4"/>
        <v>#DIV/0!</v>
      </c>
      <c r="N18" s="236">
        <v>0</v>
      </c>
      <c r="O18" s="77" t="e">
        <f t="shared" si="5"/>
        <v>#DIV/0!</v>
      </c>
      <c r="Q18" s="236">
        <v>0</v>
      </c>
      <c r="R18" s="77" t="e">
        <f t="shared" si="6"/>
        <v>#DIV/0!</v>
      </c>
      <c r="T18" s="236">
        <v>0</v>
      </c>
      <c r="U18" s="77" t="e">
        <f t="shared" si="7"/>
        <v>#DIV/0!</v>
      </c>
      <c r="W18" s="236">
        <v>0</v>
      </c>
      <c r="X18" s="77" t="e">
        <f t="shared" si="8"/>
        <v>#DIV/0!</v>
      </c>
      <c r="Z18" s="236">
        <v>0</v>
      </c>
      <c r="AA18" s="77" t="e">
        <f t="shared" si="9"/>
        <v>#DIV/0!</v>
      </c>
      <c r="AC18" s="236">
        <v>0</v>
      </c>
      <c r="AD18" s="77" t="e">
        <f t="shared" si="10"/>
        <v>#DIV/0!</v>
      </c>
      <c r="AF18" s="236">
        <v>0</v>
      </c>
      <c r="AG18" s="77" t="e">
        <f t="shared" si="11"/>
        <v>#DIV/0!</v>
      </c>
      <c r="AI18" s="236">
        <v>0</v>
      </c>
      <c r="AJ18" s="77" t="e">
        <f t="shared" si="12"/>
        <v>#DIV/0!</v>
      </c>
      <c r="AK18" s="236">
        <v>0</v>
      </c>
      <c r="AL18" s="77" t="e">
        <f t="shared" si="13"/>
        <v>#DIV/0!</v>
      </c>
      <c r="AM18" s="236">
        <v>0</v>
      </c>
      <c r="AN18" s="77" t="e">
        <f t="shared" si="14"/>
        <v>#DIV/0!</v>
      </c>
    </row>
    <row r="19" spans="2:41">
      <c r="B19" s="36" t="s">
        <v>223</v>
      </c>
      <c r="C19" s="226">
        <f t="shared" si="0"/>
        <v>0</v>
      </c>
      <c r="D19" s="89" t="e">
        <f t="shared" si="1"/>
        <v>#DIV/0!</v>
      </c>
      <c r="E19" s="236">
        <v>0</v>
      </c>
      <c r="F19" s="77" t="e">
        <f t="shared" si="2"/>
        <v>#DIV/0!</v>
      </c>
      <c r="H19" s="236">
        <v>0</v>
      </c>
      <c r="I19" s="77" t="e">
        <f t="shared" si="3"/>
        <v>#DIV/0!</v>
      </c>
      <c r="K19" s="236">
        <v>0</v>
      </c>
      <c r="L19" s="77" t="e">
        <f t="shared" si="4"/>
        <v>#DIV/0!</v>
      </c>
      <c r="N19" s="236">
        <v>0</v>
      </c>
      <c r="O19" s="77" t="e">
        <f t="shared" si="5"/>
        <v>#DIV/0!</v>
      </c>
      <c r="Q19" s="236">
        <v>0</v>
      </c>
      <c r="R19" s="77" t="e">
        <f t="shared" si="6"/>
        <v>#DIV/0!</v>
      </c>
      <c r="T19" s="236">
        <v>0</v>
      </c>
      <c r="U19" s="77" t="e">
        <f t="shared" si="7"/>
        <v>#DIV/0!</v>
      </c>
      <c r="W19" s="236">
        <v>0</v>
      </c>
      <c r="X19" s="77" t="e">
        <f t="shared" si="8"/>
        <v>#DIV/0!</v>
      </c>
      <c r="Z19" s="236">
        <v>0</v>
      </c>
      <c r="AA19" s="77" t="e">
        <f t="shared" si="9"/>
        <v>#DIV/0!</v>
      </c>
      <c r="AC19" s="236">
        <v>0</v>
      </c>
      <c r="AD19" s="77" t="e">
        <f t="shared" si="10"/>
        <v>#DIV/0!</v>
      </c>
      <c r="AF19" s="236">
        <v>0</v>
      </c>
      <c r="AG19" s="77" t="e">
        <f t="shared" si="11"/>
        <v>#DIV/0!</v>
      </c>
      <c r="AI19" s="236">
        <v>0</v>
      </c>
      <c r="AJ19" s="77" t="e">
        <f t="shared" si="12"/>
        <v>#DIV/0!</v>
      </c>
      <c r="AK19" s="236">
        <v>0</v>
      </c>
      <c r="AL19" s="77" t="e">
        <f t="shared" si="13"/>
        <v>#DIV/0!</v>
      </c>
      <c r="AM19" s="236">
        <v>0</v>
      </c>
      <c r="AN19" s="77" t="e">
        <f t="shared" si="14"/>
        <v>#DIV/0!</v>
      </c>
    </row>
    <row r="20" spans="2:41" ht="16.5" customHeight="1" thickBot="1">
      <c r="B20" s="69" t="s">
        <v>217</v>
      </c>
      <c r="C20" s="229">
        <f>SUM(C8:C19)</f>
        <v>0</v>
      </c>
      <c r="D20" s="118" t="e">
        <f t="shared" si="1"/>
        <v>#DIV/0!</v>
      </c>
      <c r="E20" s="229">
        <f>SUM(E8:E19)</f>
        <v>0</v>
      </c>
      <c r="F20" s="78" t="e">
        <f>+E20/E$5</f>
        <v>#DIV/0!</v>
      </c>
      <c r="G20" s="70"/>
      <c r="H20" s="229">
        <f>SUM(H8:H19)</f>
        <v>0</v>
      </c>
      <c r="I20" s="78" t="e">
        <f>+H20/H$5</f>
        <v>#DIV/0!</v>
      </c>
      <c r="J20" s="70"/>
      <c r="K20" s="229">
        <f>SUM(K8:K19)</f>
        <v>0</v>
      </c>
      <c r="L20" s="78" t="e">
        <f>+K20/K$5</f>
        <v>#DIV/0!</v>
      </c>
      <c r="M20" s="70"/>
      <c r="N20" s="229">
        <f>SUM(N8:N19)</f>
        <v>0</v>
      </c>
      <c r="O20" s="78" t="e">
        <f>+N20/N$5</f>
        <v>#DIV/0!</v>
      </c>
      <c r="P20" s="70"/>
      <c r="Q20" s="229">
        <f>SUM(Q8:Q19)</f>
        <v>0</v>
      </c>
      <c r="R20" s="78" t="e">
        <f>+Q20/Q$5</f>
        <v>#DIV/0!</v>
      </c>
      <c r="S20" s="70"/>
      <c r="T20" s="229">
        <f>SUM(T8:T19)</f>
        <v>0</v>
      </c>
      <c r="U20" s="78" t="e">
        <f>+T20/T$5</f>
        <v>#DIV/0!</v>
      </c>
      <c r="V20" s="70"/>
      <c r="W20" s="229">
        <f>SUM(W8:W19)</f>
        <v>0</v>
      </c>
      <c r="X20" s="78" t="e">
        <f>+W20/W$5</f>
        <v>#DIV/0!</v>
      </c>
      <c r="Y20" s="70"/>
      <c r="Z20" s="229">
        <f>SUM(Z8:Z19)</f>
        <v>0</v>
      </c>
      <c r="AA20" s="78" t="e">
        <f>+Z20/Z$5</f>
        <v>#DIV/0!</v>
      </c>
      <c r="AB20" s="70"/>
      <c r="AC20" s="229">
        <f>SUM(AC8:AC19)</f>
        <v>0</v>
      </c>
      <c r="AD20" s="78" t="e">
        <f>+AC20/AC$5</f>
        <v>#DIV/0!</v>
      </c>
      <c r="AE20" s="70"/>
      <c r="AF20" s="229">
        <f>SUM(AF8:AF19)</f>
        <v>0</v>
      </c>
      <c r="AG20" s="78" t="e">
        <f>+AF20/AF$5</f>
        <v>#DIV/0!</v>
      </c>
      <c r="AH20" s="70"/>
      <c r="AI20" s="229">
        <f>SUM(AI8:AI19)</f>
        <v>0</v>
      </c>
      <c r="AJ20" s="78" t="e">
        <f>+AI20/AI$5</f>
        <v>#DIV/0!</v>
      </c>
      <c r="AK20" s="229">
        <f>SUM(AK8:AK19)</f>
        <v>0</v>
      </c>
      <c r="AL20" s="78" t="e">
        <f>+AK20/AK$5</f>
        <v>#DIV/0!</v>
      </c>
      <c r="AM20" s="229">
        <f>SUM(AM8:AM19)</f>
        <v>0</v>
      </c>
      <c r="AN20" s="78" t="e">
        <f>+AM20/AM$5</f>
        <v>#DIV/0!</v>
      </c>
    </row>
    <row r="21" spans="2:41" ht="16.5" customHeight="1">
      <c r="B21" s="57"/>
      <c r="C21" s="230"/>
      <c r="D21" s="65"/>
      <c r="E21" s="230"/>
      <c r="F21" s="62"/>
      <c r="G21" s="8"/>
      <c r="H21" s="230"/>
      <c r="I21" s="62"/>
      <c r="J21" s="79"/>
      <c r="K21" s="230"/>
      <c r="L21" s="62"/>
      <c r="M21" s="79"/>
      <c r="N21" s="230"/>
      <c r="O21" s="62"/>
      <c r="P21" s="86"/>
      <c r="Q21" s="230"/>
      <c r="R21" s="62"/>
      <c r="S21" s="86"/>
      <c r="T21" s="230"/>
      <c r="U21" s="62"/>
      <c r="V21" s="86"/>
      <c r="W21" s="230"/>
      <c r="X21" s="62"/>
      <c r="Y21" s="86"/>
      <c r="Z21" s="230"/>
      <c r="AA21" s="62"/>
      <c r="AB21" s="8"/>
      <c r="AC21" s="230"/>
      <c r="AD21" s="62"/>
      <c r="AE21" s="86"/>
      <c r="AF21" s="230"/>
      <c r="AG21" s="62"/>
      <c r="AH21" s="86"/>
      <c r="AI21" s="230"/>
      <c r="AJ21" s="62"/>
      <c r="AK21" s="230"/>
      <c r="AL21" s="62"/>
      <c r="AM21" s="230"/>
      <c r="AN21" s="62"/>
    </row>
    <row r="22" spans="2:41" ht="15.75">
      <c r="B22" s="72" t="s">
        <v>230</v>
      </c>
      <c r="C22" s="226">
        <f>+C5-C20</f>
        <v>0</v>
      </c>
      <c r="D22" s="89" t="e">
        <f>+C22/$C$5</f>
        <v>#DIV/0!</v>
      </c>
      <c r="E22" s="226">
        <f>+E5-E20</f>
        <v>0</v>
      </c>
      <c r="F22" s="77" t="e">
        <f>+E22/$E$5</f>
        <v>#DIV/0!</v>
      </c>
      <c r="H22" s="226">
        <f>+H5-H20</f>
        <v>0</v>
      </c>
      <c r="I22" s="789" t="e">
        <f>+H22/$H$5</f>
        <v>#DIV/0!</v>
      </c>
      <c r="K22" s="226">
        <f>+K5-K20</f>
        <v>0</v>
      </c>
      <c r="L22" s="789" t="e">
        <f>+K22/$K$5</f>
        <v>#DIV/0!</v>
      </c>
      <c r="N22" s="226">
        <f>+N5-N20</f>
        <v>0</v>
      </c>
      <c r="O22" s="77" t="e">
        <f>+N22/$N$5</f>
        <v>#DIV/0!</v>
      </c>
      <c r="Q22" s="226">
        <f>+Q5-Q20</f>
        <v>0</v>
      </c>
      <c r="R22" s="61" t="e">
        <f>+Q22/$Q$5</f>
        <v>#DIV/0!</v>
      </c>
      <c r="T22" s="226">
        <f>+T5-T20</f>
        <v>0</v>
      </c>
      <c r="U22" s="789" t="e">
        <f>+T22/$T$5</f>
        <v>#DIV/0!</v>
      </c>
      <c r="W22" s="226">
        <f>+W5-W20</f>
        <v>0</v>
      </c>
      <c r="X22" s="61" t="e">
        <f>+W22/$W$5</f>
        <v>#DIV/0!</v>
      </c>
      <c r="Z22" s="226">
        <f>+Z5-Z20</f>
        <v>0</v>
      </c>
      <c r="AA22" s="789" t="e">
        <f>+Z22/$Z$5</f>
        <v>#DIV/0!</v>
      </c>
      <c r="AC22" s="226">
        <f>+AC5-AC20</f>
        <v>0</v>
      </c>
      <c r="AD22" s="61" t="e">
        <f>+AC22/$AC$5</f>
        <v>#DIV/0!</v>
      </c>
      <c r="AF22" s="226">
        <f>+AF5-AF20</f>
        <v>0</v>
      </c>
      <c r="AG22" s="61" t="e">
        <f>+AF22/$AF$5</f>
        <v>#DIV/0!</v>
      </c>
      <c r="AI22" s="226">
        <f>+AI5-AI20</f>
        <v>0</v>
      </c>
      <c r="AJ22" s="61" t="e">
        <f>+AI22/$AI$5</f>
        <v>#DIV/0!</v>
      </c>
      <c r="AK22" s="226">
        <f>+AK5-AK20</f>
        <v>0</v>
      </c>
      <c r="AL22" s="61" t="e">
        <f>+AK22/$AK$5</f>
        <v>#DIV/0!</v>
      </c>
      <c r="AM22" s="226">
        <f>+AM5-AM20</f>
        <v>0</v>
      </c>
      <c r="AN22" s="61" t="e">
        <f>+AM22/$AM$5</f>
        <v>#DIV/0!</v>
      </c>
    </row>
    <row r="23" spans="2:41" ht="29.25" thickBot="1">
      <c r="B23" s="90" t="s">
        <v>240</v>
      </c>
      <c r="C23" s="251"/>
      <c r="D23" s="73"/>
      <c r="E23" s="251"/>
      <c r="F23" s="74"/>
      <c r="H23" s="251"/>
      <c r="I23" s="74"/>
      <c r="J23" s="76"/>
      <c r="K23" s="251"/>
      <c r="L23" s="74"/>
      <c r="M23" s="76"/>
      <c r="N23" s="251"/>
      <c r="O23" s="74"/>
      <c r="P23" s="76"/>
      <c r="Q23" s="251"/>
      <c r="R23" s="74"/>
      <c r="S23" s="76"/>
      <c r="T23" s="251"/>
      <c r="U23" s="74"/>
      <c r="V23" s="76"/>
      <c r="W23" s="251"/>
      <c r="X23" s="74"/>
      <c r="Y23" s="76"/>
      <c r="Z23" s="251"/>
      <c r="AA23" s="74"/>
      <c r="AB23" s="115"/>
      <c r="AC23" s="251"/>
      <c r="AD23" s="74"/>
      <c r="AE23" s="76"/>
      <c r="AF23" s="251"/>
      <c r="AG23" s="74"/>
      <c r="AH23" s="76"/>
      <c r="AI23" s="251"/>
      <c r="AJ23" s="74"/>
      <c r="AK23" s="251"/>
      <c r="AL23" s="74"/>
      <c r="AM23" s="251"/>
      <c r="AN23" s="74"/>
    </row>
    <row r="24" spans="2:41" ht="13.5" thickTop="1">
      <c r="B24" s="48"/>
      <c r="C24" s="257"/>
      <c r="D24" s="103"/>
      <c r="E24" s="252"/>
      <c r="F24" s="101"/>
      <c r="G24" s="48"/>
      <c r="H24" s="252"/>
      <c r="I24" s="101"/>
      <c r="J24" s="48"/>
      <c r="K24" s="252"/>
      <c r="L24" s="101"/>
      <c r="M24" s="48"/>
      <c r="N24" s="252"/>
      <c r="O24" s="101"/>
      <c r="P24" s="48"/>
      <c r="Q24" s="252"/>
      <c r="R24" s="101"/>
      <c r="S24" s="48"/>
      <c r="T24" s="252"/>
      <c r="U24" s="101"/>
      <c r="V24" s="48"/>
      <c r="W24" s="252"/>
      <c r="X24" s="101"/>
      <c r="Y24" s="48"/>
      <c r="Z24" s="252"/>
      <c r="AA24" s="101"/>
      <c r="AB24" s="48"/>
      <c r="AC24" s="252"/>
      <c r="AD24" s="101"/>
      <c r="AE24" s="48"/>
      <c r="AF24" s="252"/>
      <c r="AG24" s="101"/>
      <c r="AH24" s="48"/>
      <c r="AI24" s="252"/>
      <c r="AJ24" s="101"/>
      <c r="AK24" s="252"/>
      <c r="AL24" s="101"/>
      <c r="AM24" s="252"/>
      <c r="AN24" s="101"/>
      <c r="AO24" s="67"/>
    </row>
    <row r="25" spans="2:41" ht="15.75">
      <c r="B25" s="16" t="s">
        <v>229</v>
      </c>
      <c r="C25" s="231"/>
      <c r="D25" s="64"/>
      <c r="E25" s="231"/>
      <c r="F25" s="61"/>
      <c r="H25" s="231"/>
      <c r="I25" s="61"/>
      <c r="K25" s="231"/>
      <c r="L25" s="61"/>
      <c r="N25" s="231"/>
      <c r="O25" s="61"/>
      <c r="Q25" s="231"/>
      <c r="R25" s="61"/>
      <c r="T25" s="231"/>
      <c r="U25" s="61"/>
      <c r="W25" s="231"/>
      <c r="X25" s="61"/>
      <c r="Z25" s="231"/>
      <c r="AA25" s="61"/>
      <c r="AC25" s="231"/>
      <c r="AD25" s="61"/>
      <c r="AF25" s="231"/>
      <c r="AG25" s="61"/>
      <c r="AI25" s="231"/>
      <c r="AJ25" s="61"/>
      <c r="AK25" s="231"/>
      <c r="AL25" s="61"/>
      <c r="AM25" s="231"/>
      <c r="AN25" s="61"/>
      <c r="AO25" s="67"/>
    </row>
    <row r="26" spans="2:41" ht="15.75">
      <c r="B26" s="16"/>
      <c r="C26" s="231"/>
      <c r="D26" s="64"/>
      <c r="E26" s="231"/>
      <c r="F26" s="61"/>
      <c r="H26" s="231"/>
      <c r="I26" s="61"/>
      <c r="K26" s="231"/>
      <c r="L26" s="61"/>
      <c r="N26" s="231"/>
      <c r="O26" s="61"/>
      <c r="Q26" s="231"/>
      <c r="R26" s="61"/>
      <c r="T26" s="231"/>
      <c r="U26" s="61"/>
      <c r="W26" s="231"/>
      <c r="X26" s="61"/>
      <c r="Z26" s="231"/>
      <c r="AA26" s="61"/>
      <c r="AC26" s="231"/>
      <c r="AD26" s="61"/>
      <c r="AF26" s="231"/>
      <c r="AG26" s="61"/>
      <c r="AI26" s="231"/>
      <c r="AJ26" s="61"/>
      <c r="AK26" s="231"/>
      <c r="AL26" s="61"/>
      <c r="AM26" s="231"/>
      <c r="AN26" s="61"/>
      <c r="AO26" s="67"/>
    </row>
    <row r="27" spans="2:41">
      <c r="B27" s="4" t="s">
        <v>249</v>
      </c>
      <c r="C27" s="231"/>
      <c r="D27" s="64"/>
      <c r="E27" s="231"/>
      <c r="F27" s="61"/>
      <c r="H27" s="231"/>
      <c r="I27" s="61"/>
      <c r="K27" s="231"/>
      <c r="L27" s="61"/>
      <c r="N27" s="231"/>
      <c r="O27" s="61"/>
      <c r="Q27" s="231"/>
      <c r="R27" s="61"/>
      <c r="T27" s="231"/>
      <c r="U27" s="61"/>
      <c r="W27" s="231"/>
      <c r="X27" s="61"/>
      <c r="Z27" s="231"/>
      <c r="AA27" s="61"/>
      <c r="AC27" s="231"/>
      <c r="AD27" s="61"/>
      <c r="AF27" s="231"/>
      <c r="AG27" s="61"/>
      <c r="AI27" s="231"/>
      <c r="AJ27" s="61"/>
      <c r="AK27" s="231"/>
      <c r="AL27" s="61"/>
      <c r="AM27" s="231"/>
      <c r="AN27" s="61"/>
      <c r="AO27" s="67"/>
    </row>
    <row r="28" spans="2:41">
      <c r="B28" s="36" t="s">
        <v>241</v>
      </c>
      <c r="C28" s="236">
        <f t="shared" ref="C28:C36" si="15">+E28+H28+K28+N28+Q28+T28+W28+Z28+AC28+AF28+AI28+AK28+AM28</f>
        <v>0</v>
      </c>
      <c r="D28" s="94" t="e">
        <f t="shared" ref="D28:D37" si="16">+C28/$C$5</f>
        <v>#DIV/0!</v>
      </c>
      <c r="E28" s="223">
        <v>0</v>
      </c>
      <c r="F28" s="77" t="e">
        <f>+E28/E$5</f>
        <v>#DIV/0!</v>
      </c>
      <c r="G28" s="105"/>
      <c r="H28" s="223">
        <v>0</v>
      </c>
      <c r="I28" s="77" t="e">
        <f>+H28/H$5</f>
        <v>#DIV/0!</v>
      </c>
      <c r="J28" s="105"/>
      <c r="K28" s="223">
        <v>0</v>
      </c>
      <c r="L28" s="77" t="e">
        <f>+K28/K$5</f>
        <v>#DIV/0!</v>
      </c>
      <c r="M28" s="105"/>
      <c r="N28" s="223">
        <v>0</v>
      </c>
      <c r="O28" s="77" t="e">
        <f>+N28/N$5</f>
        <v>#DIV/0!</v>
      </c>
      <c r="P28" s="105"/>
      <c r="Q28" s="223">
        <v>0</v>
      </c>
      <c r="R28" s="77" t="e">
        <f>+Q28/Q$5</f>
        <v>#DIV/0!</v>
      </c>
      <c r="S28" s="105"/>
      <c r="T28" s="223">
        <v>0</v>
      </c>
      <c r="U28" s="77" t="e">
        <f>+T28/T$5</f>
        <v>#DIV/0!</v>
      </c>
      <c r="V28" s="105"/>
      <c r="W28" s="223">
        <v>0</v>
      </c>
      <c r="X28" s="77" t="e">
        <f>+W28/W$5</f>
        <v>#DIV/0!</v>
      </c>
      <c r="Y28" s="105"/>
      <c r="Z28" s="223">
        <v>0</v>
      </c>
      <c r="AA28" s="77" t="e">
        <f>+Z28/Z$5</f>
        <v>#DIV/0!</v>
      </c>
      <c r="AB28" s="105"/>
      <c r="AC28" s="223">
        <v>0</v>
      </c>
      <c r="AD28" s="77" t="e">
        <f>+AC28/AC$5</f>
        <v>#DIV/0!</v>
      </c>
      <c r="AE28" s="105"/>
      <c r="AF28" s="223">
        <v>0</v>
      </c>
      <c r="AG28" s="77" t="e">
        <f>+AF28/AF$5</f>
        <v>#DIV/0!</v>
      </c>
      <c r="AH28" s="105"/>
      <c r="AI28" s="223">
        <v>0</v>
      </c>
      <c r="AJ28" s="77" t="e">
        <f>+AI28/AI$5</f>
        <v>#DIV/0!</v>
      </c>
      <c r="AK28" s="223">
        <v>0</v>
      </c>
      <c r="AL28" s="77" t="e">
        <f>+AK28/AK$5</f>
        <v>#DIV/0!</v>
      </c>
      <c r="AM28" s="223">
        <v>0</v>
      </c>
      <c r="AN28" s="77" t="e">
        <f>+AM28/AM$5</f>
        <v>#DIV/0!</v>
      </c>
      <c r="AO28" s="67"/>
    </row>
    <row r="29" spans="2:41">
      <c r="B29" s="36" t="s">
        <v>242</v>
      </c>
      <c r="C29" s="236">
        <f t="shared" si="15"/>
        <v>0</v>
      </c>
      <c r="D29" s="94" t="e">
        <f t="shared" si="16"/>
        <v>#DIV/0!</v>
      </c>
      <c r="E29" s="223">
        <v>0</v>
      </c>
      <c r="F29" s="77" t="e">
        <f t="shared" ref="F29:F37" si="17">+E29/E$5</f>
        <v>#DIV/0!</v>
      </c>
      <c r="G29" s="105"/>
      <c r="H29" s="223">
        <v>0</v>
      </c>
      <c r="I29" s="77" t="e">
        <f t="shared" ref="I29:I37" si="18">+H29/H$5</f>
        <v>#DIV/0!</v>
      </c>
      <c r="J29" s="105"/>
      <c r="K29" s="223">
        <v>0</v>
      </c>
      <c r="L29" s="77" t="e">
        <f t="shared" ref="L29:L37" si="19">+K29/K$5</f>
        <v>#DIV/0!</v>
      </c>
      <c r="M29" s="105"/>
      <c r="N29" s="223">
        <v>0</v>
      </c>
      <c r="O29" s="77" t="e">
        <f t="shared" ref="O29:O37" si="20">+N29/N$5</f>
        <v>#DIV/0!</v>
      </c>
      <c r="P29" s="105"/>
      <c r="Q29" s="223">
        <v>0</v>
      </c>
      <c r="R29" s="77" t="e">
        <f t="shared" ref="R29:R37" si="21">+Q29/Q$5</f>
        <v>#DIV/0!</v>
      </c>
      <c r="S29" s="105"/>
      <c r="T29" s="223">
        <v>0</v>
      </c>
      <c r="U29" s="77" t="e">
        <f t="shared" ref="U29:U37" si="22">+T29/T$5</f>
        <v>#DIV/0!</v>
      </c>
      <c r="V29" s="105"/>
      <c r="W29" s="223">
        <v>0</v>
      </c>
      <c r="X29" s="77" t="e">
        <f t="shared" ref="X29:X37" si="23">+W29/W$5</f>
        <v>#DIV/0!</v>
      </c>
      <c r="Y29" s="105"/>
      <c r="Z29" s="223">
        <v>0</v>
      </c>
      <c r="AA29" s="77" t="e">
        <f t="shared" ref="AA29:AA37" si="24">+Z29/Z$5</f>
        <v>#DIV/0!</v>
      </c>
      <c r="AB29" s="105"/>
      <c r="AC29" s="223">
        <v>0</v>
      </c>
      <c r="AD29" s="77" t="e">
        <f t="shared" ref="AD29:AD37" si="25">+AC29/AC$5</f>
        <v>#DIV/0!</v>
      </c>
      <c r="AE29" s="105"/>
      <c r="AF29" s="223">
        <v>0</v>
      </c>
      <c r="AG29" s="77" t="e">
        <f t="shared" ref="AG29:AG37" si="26">+AF29/AF$5</f>
        <v>#DIV/0!</v>
      </c>
      <c r="AH29" s="105"/>
      <c r="AI29" s="223">
        <v>0</v>
      </c>
      <c r="AJ29" s="77" t="e">
        <f t="shared" ref="AJ29:AJ37" si="27">+AI29/AI$5</f>
        <v>#DIV/0!</v>
      </c>
      <c r="AK29" s="223">
        <v>0</v>
      </c>
      <c r="AL29" s="77" t="e">
        <f t="shared" ref="AL29:AL37" si="28">+AK29/AK$5</f>
        <v>#DIV/0!</v>
      </c>
      <c r="AM29" s="223">
        <v>0</v>
      </c>
      <c r="AN29" s="77" t="e">
        <f t="shared" ref="AN29:AN37" si="29">+AM29/AM$5</f>
        <v>#DIV/0!</v>
      </c>
      <c r="AO29" s="67"/>
    </row>
    <row r="30" spans="2:41">
      <c r="B30" s="36" t="s">
        <v>243</v>
      </c>
      <c r="C30" s="236">
        <f t="shared" si="15"/>
        <v>0</v>
      </c>
      <c r="D30" s="94" t="e">
        <f t="shared" si="16"/>
        <v>#DIV/0!</v>
      </c>
      <c r="E30" s="223">
        <v>0</v>
      </c>
      <c r="F30" s="77" t="e">
        <f t="shared" si="17"/>
        <v>#DIV/0!</v>
      </c>
      <c r="G30" s="105"/>
      <c r="H30" s="223">
        <v>0</v>
      </c>
      <c r="I30" s="77" t="e">
        <f t="shared" si="18"/>
        <v>#DIV/0!</v>
      </c>
      <c r="J30" s="105"/>
      <c r="K30" s="223">
        <v>0</v>
      </c>
      <c r="L30" s="77" t="e">
        <f t="shared" si="19"/>
        <v>#DIV/0!</v>
      </c>
      <c r="M30" s="105"/>
      <c r="N30" s="223">
        <v>0</v>
      </c>
      <c r="O30" s="77" t="e">
        <f t="shared" si="20"/>
        <v>#DIV/0!</v>
      </c>
      <c r="P30" s="105"/>
      <c r="Q30" s="223">
        <v>0</v>
      </c>
      <c r="R30" s="77" t="e">
        <f t="shared" si="21"/>
        <v>#DIV/0!</v>
      </c>
      <c r="S30" s="105"/>
      <c r="T30" s="223">
        <v>0</v>
      </c>
      <c r="U30" s="77" t="e">
        <f t="shared" si="22"/>
        <v>#DIV/0!</v>
      </c>
      <c r="V30" s="105"/>
      <c r="W30" s="223">
        <v>0</v>
      </c>
      <c r="X30" s="77" t="e">
        <f t="shared" si="23"/>
        <v>#DIV/0!</v>
      </c>
      <c r="Y30" s="105"/>
      <c r="Z30" s="223">
        <v>0</v>
      </c>
      <c r="AA30" s="77" t="e">
        <f t="shared" si="24"/>
        <v>#DIV/0!</v>
      </c>
      <c r="AB30" s="105"/>
      <c r="AC30" s="223">
        <v>0</v>
      </c>
      <c r="AD30" s="77" t="e">
        <f t="shared" si="25"/>
        <v>#DIV/0!</v>
      </c>
      <c r="AE30" s="105"/>
      <c r="AF30" s="223">
        <v>0</v>
      </c>
      <c r="AG30" s="77" t="e">
        <f t="shared" si="26"/>
        <v>#DIV/0!</v>
      </c>
      <c r="AH30" s="105"/>
      <c r="AI30" s="223">
        <v>0</v>
      </c>
      <c r="AJ30" s="77" t="e">
        <f t="shared" si="27"/>
        <v>#DIV/0!</v>
      </c>
      <c r="AK30" s="223">
        <v>0</v>
      </c>
      <c r="AL30" s="77" t="e">
        <f t="shared" si="28"/>
        <v>#DIV/0!</v>
      </c>
      <c r="AM30" s="223">
        <v>0</v>
      </c>
      <c r="AN30" s="77" t="e">
        <f t="shared" si="29"/>
        <v>#DIV/0!</v>
      </c>
      <c r="AO30" s="67"/>
    </row>
    <row r="31" spans="2:41">
      <c r="B31" s="36" t="s">
        <v>244</v>
      </c>
      <c r="C31" s="236">
        <f t="shared" si="15"/>
        <v>0</v>
      </c>
      <c r="D31" s="94" t="e">
        <f t="shared" si="16"/>
        <v>#DIV/0!</v>
      </c>
      <c r="E31" s="223">
        <v>0</v>
      </c>
      <c r="F31" s="77" t="e">
        <f t="shared" si="17"/>
        <v>#DIV/0!</v>
      </c>
      <c r="G31" s="105"/>
      <c r="H31" s="223">
        <v>0</v>
      </c>
      <c r="I31" s="77" t="e">
        <f t="shared" si="18"/>
        <v>#DIV/0!</v>
      </c>
      <c r="J31" s="105"/>
      <c r="K31" s="223">
        <v>0</v>
      </c>
      <c r="L31" s="77" t="e">
        <f t="shared" si="19"/>
        <v>#DIV/0!</v>
      </c>
      <c r="M31" s="105"/>
      <c r="N31" s="223">
        <v>0</v>
      </c>
      <c r="O31" s="77" t="e">
        <f t="shared" si="20"/>
        <v>#DIV/0!</v>
      </c>
      <c r="P31" s="105"/>
      <c r="Q31" s="223">
        <v>0</v>
      </c>
      <c r="R31" s="77" t="e">
        <f t="shared" si="21"/>
        <v>#DIV/0!</v>
      </c>
      <c r="S31" s="105"/>
      <c r="T31" s="223">
        <v>0</v>
      </c>
      <c r="U31" s="77" t="e">
        <f t="shared" si="22"/>
        <v>#DIV/0!</v>
      </c>
      <c r="V31" s="105"/>
      <c r="W31" s="223">
        <v>0</v>
      </c>
      <c r="X31" s="77" t="e">
        <f t="shared" si="23"/>
        <v>#DIV/0!</v>
      </c>
      <c r="Y31" s="105"/>
      <c r="Z31" s="223">
        <v>0</v>
      </c>
      <c r="AA31" s="77" t="e">
        <f t="shared" si="24"/>
        <v>#DIV/0!</v>
      </c>
      <c r="AB31" s="105"/>
      <c r="AC31" s="223">
        <v>0</v>
      </c>
      <c r="AD31" s="77" t="e">
        <f t="shared" si="25"/>
        <v>#DIV/0!</v>
      </c>
      <c r="AE31" s="105"/>
      <c r="AF31" s="223">
        <v>0</v>
      </c>
      <c r="AG31" s="77" t="e">
        <f t="shared" si="26"/>
        <v>#DIV/0!</v>
      </c>
      <c r="AH31" s="105"/>
      <c r="AI31" s="223">
        <v>0</v>
      </c>
      <c r="AJ31" s="77" t="e">
        <f t="shared" si="27"/>
        <v>#DIV/0!</v>
      </c>
      <c r="AK31" s="223">
        <v>0</v>
      </c>
      <c r="AL31" s="77" t="e">
        <f t="shared" si="28"/>
        <v>#DIV/0!</v>
      </c>
      <c r="AM31" s="223">
        <v>0</v>
      </c>
      <c r="AN31" s="77" t="e">
        <f t="shared" si="29"/>
        <v>#DIV/0!</v>
      </c>
      <c r="AO31" s="67"/>
    </row>
    <row r="32" spans="2:41">
      <c r="B32" s="36" t="s">
        <v>245</v>
      </c>
      <c r="C32" s="236">
        <f t="shared" si="15"/>
        <v>0</v>
      </c>
      <c r="D32" s="94" t="e">
        <f t="shared" si="16"/>
        <v>#DIV/0!</v>
      </c>
      <c r="E32" s="223">
        <v>0</v>
      </c>
      <c r="F32" s="77" t="e">
        <f t="shared" si="17"/>
        <v>#DIV/0!</v>
      </c>
      <c r="G32" s="105"/>
      <c r="H32" s="223">
        <v>0</v>
      </c>
      <c r="I32" s="77" t="e">
        <f t="shared" si="18"/>
        <v>#DIV/0!</v>
      </c>
      <c r="J32" s="105"/>
      <c r="K32" s="223">
        <v>0</v>
      </c>
      <c r="L32" s="77" t="e">
        <f t="shared" si="19"/>
        <v>#DIV/0!</v>
      </c>
      <c r="M32" s="105"/>
      <c r="N32" s="223">
        <v>0</v>
      </c>
      <c r="O32" s="77" t="e">
        <f t="shared" si="20"/>
        <v>#DIV/0!</v>
      </c>
      <c r="P32" s="105"/>
      <c r="Q32" s="223">
        <v>0</v>
      </c>
      <c r="R32" s="77" t="e">
        <f t="shared" si="21"/>
        <v>#DIV/0!</v>
      </c>
      <c r="S32" s="105"/>
      <c r="T32" s="223">
        <v>0</v>
      </c>
      <c r="U32" s="77" t="e">
        <f t="shared" si="22"/>
        <v>#DIV/0!</v>
      </c>
      <c r="V32" s="105"/>
      <c r="W32" s="223">
        <v>0</v>
      </c>
      <c r="X32" s="77" t="e">
        <f t="shared" si="23"/>
        <v>#DIV/0!</v>
      </c>
      <c r="Y32" s="105"/>
      <c r="Z32" s="223">
        <v>0</v>
      </c>
      <c r="AA32" s="77" t="e">
        <f t="shared" si="24"/>
        <v>#DIV/0!</v>
      </c>
      <c r="AB32" s="105"/>
      <c r="AC32" s="223">
        <v>0</v>
      </c>
      <c r="AD32" s="77" t="e">
        <f t="shared" si="25"/>
        <v>#DIV/0!</v>
      </c>
      <c r="AE32" s="105"/>
      <c r="AF32" s="223">
        <v>0</v>
      </c>
      <c r="AG32" s="77" t="e">
        <f t="shared" si="26"/>
        <v>#DIV/0!</v>
      </c>
      <c r="AH32" s="105"/>
      <c r="AI32" s="223">
        <v>0</v>
      </c>
      <c r="AJ32" s="77" t="e">
        <f t="shared" si="27"/>
        <v>#DIV/0!</v>
      </c>
      <c r="AK32" s="223">
        <v>0</v>
      </c>
      <c r="AL32" s="77" t="e">
        <f t="shared" si="28"/>
        <v>#DIV/0!</v>
      </c>
      <c r="AM32" s="223">
        <v>0</v>
      </c>
      <c r="AN32" s="77" t="e">
        <f t="shared" si="29"/>
        <v>#DIV/0!</v>
      </c>
      <c r="AO32" s="67"/>
    </row>
    <row r="33" spans="2:41">
      <c r="B33" s="36" t="s">
        <v>246</v>
      </c>
      <c r="C33" s="236">
        <f t="shared" si="15"/>
        <v>0</v>
      </c>
      <c r="D33" s="94" t="e">
        <f t="shared" si="16"/>
        <v>#DIV/0!</v>
      </c>
      <c r="E33" s="223">
        <v>0</v>
      </c>
      <c r="F33" s="77" t="e">
        <f t="shared" si="17"/>
        <v>#DIV/0!</v>
      </c>
      <c r="G33" s="105"/>
      <c r="H33" s="223">
        <v>0</v>
      </c>
      <c r="I33" s="77" t="e">
        <f t="shared" si="18"/>
        <v>#DIV/0!</v>
      </c>
      <c r="J33" s="105"/>
      <c r="K33" s="223">
        <v>0</v>
      </c>
      <c r="L33" s="77" t="e">
        <f t="shared" si="19"/>
        <v>#DIV/0!</v>
      </c>
      <c r="M33" s="105"/>
      <c r="N33" s="223">
        <v>0</v>
      </c>
      <c r="O33" s="77" t="e">
        <f t="shared" si="20"/>
        <v>#DIV/0!</v>
      </c>
      <c r="P33" s="105"/>
      <c r="Q33" s="223">
        <v>0</v>
      </c>
      <c r="R33" s="77" t="e">
        <f t="shared" si="21"/>
        <v>#DIV/0!</v>
      </c>
      <c r="S33" s="105"/>
      <c r="T33" s="223">
        <v>0</v>
      </c>
      <c r="U33" s="77" t="e">
        <f t="shared" si="22"/>
        <v>#DIV/0!</v>
      </c>
      <c r="V33" s="105"/>
      <c r="W33" s="223">
        <v>0</v>
      </c>
      <c r="X33" s="77" t="e">
        <f t="shared" si="23"/>
        <v>#DIV/0!</v>
      </c>
      <c r="Y33" s="105"/>
      <c r="Z33" s="223">
        <v>0</v>
      </c>
      <c r="AA33" s="77" t="e">
        <f t="shared" si="24"/>
        <v>#DIV/0!</v>
      </c>
      <c r="AB33" s="105"/>
      <c r="AC33" s="223">
        <v>0</v>
      </c>
      <c r="AD33" s="77" t="e">
        <f t="shared" si="25"/>
        <v>#DIV/0!</v>
      </c>
      <c r="AE33" s="105"/>
      <c r="AF33" s="223">
        <v>0</v>
      </c>
      <c r="AG33" s="77" t="e">
        <f t="shared" si="26"/>
        <v>#DIV/0!</v>
      </c>
      <c r="AH33" s="105"/>
      <c r="AI33" s="223">
        <v>0</v>
      </c>
      <c r="AJ33" s="77" t="e">
        <f t="shared" si="27"/>
        <v>#DIV/0!</v>
      </c>
      <c r="AK33" s="223">
        <v>0</v>
      </c>
      <c r="AL33" s="77" t="e">
        <f t="shared" si="28"/>
        <v>#DIV/0!</v>
      </c>
      <c r="AM33" s="223">
        <v>0</v>
      </c>
      <c r="AN33" s="77" t="e">
        <f t="shared" si="29"/>
        <v>#DIV/0!</v>
      </c>
      <c r="AO33" s="67"/>
    </row>
    <row r="34" spans="2:41">
      <c r="B34" s="36" t="s">
        <v>247</v>
      </c>
      <c r="C34" s="236">
        <f t="shared" si="15"/>
        <v>0</v>
      </c>
      <c r="D34" s="94" t="e">
        <f t="shared" si="16"/>
        <v>#DIV/0!</v>
      </c>
      <c r="E34" s="223">
        <v>0</v>
      </c>
      <c r="F34" s="77" t="e">
        <f t="shared" si="17"/>
        <v>#DIV/0!</v>
      </c>
      <c r="G34" s="105"/>
      <c r="H34" s="223">
        <v>0</v>
      </c>
      <c r="I34" s="77" t="e">
        <f t="shared" si="18"/>
        <v>#DIV/0!</v>
      </c>
      <c r="J34" s="105"/>
      <c r="K34" s="223">
        <v>0</v>
      </c>
      <c r="L34" s="77" t="e">
        <f t="shared" si="19"/>
        <v>#DIV/0!</v>
      </c>
      <c r="M34" s="105"/>
      <c r="N34" s="223">
        <v>0</v>
      </c>
      <c r="O34" s="77" t="e">
        <f t="shared" si="20"/>
        <v>#DIV/0!</v>
      </c>
      <c r="P34" s="105"/>
      <c r="Q34" s="223">
        <v>0</v>
      </c>
      <c r="R34" s="77" t="e">
        <f t="shared" si="21"/>
        <v>#DIV/0!</v>
      </c>
      <c r="S34" s="105"/>
      <c r="T34" s="223">
        <v>0</v>
      </c>
      <c r="U34" s="77" t="e">
        <f t="shared" si="22"/>
        <v>#DIV/0!</v>
      </c>
      <c r="V34" s="105"/>
      <c r="W34" s="223">
        <v>0</v>
      </c>
      <c r="X34" s="77" t="e">
        <f t="shared" si="23"/>
        <v>#DIV/0!</v>
      </c>
      <c r="Y34" s="105"/>
      <c r="Z34" s="223">
        <v>0</v>
      </c>
      <c r="AA34" s="77" t="e">
        <f t="shared" si="24"/>
        <v>#DIV/0!</v>
      </c>
      <c r="AB34" s="105"/>
      <c r="AC34" s="223">
        <v>0</v>
      </c>
      <c r="AD34" s="77" t="e">
        <f t="shared" si="25"/>
        <v>#DIV/0!</v>
      </c>
      <c r="AE34" s="105"/>
      <c r="AF34" s="223">
        <v>0</v>
      </c>
      <c r="AG34" s="77" t="e">
        <f t="shared" si="26"/>
        <v>#DIV/0!</v>
      </c>
      <c r="AH34" s="105"/>
      <c r="AI34" s="223">
        <v>0</v>
      </c>
      <c r="AJ34" s="77" t="e">
        <f t="shared" si="27"/>
        <v>#DIV/0!</v>
      </c>
      <c r="AK34" s="223">
        <v>0</v>
      </c>
      <c r="AL34" s="77" t="e">
        <f t="shared" si="28"/>
        <v>#DIV/0!</v>
      </c>
      <c r="AM34" s="223">
        <v>0</v>
      </c>
      <c r="AN34" s="77" t="e">
        <f t="shared" si="29"/>
        <v>#DIV/0!</v>
      </c>
      <c r="AO34" s="67"/>
    </row>
    <row r="35" spans="2:41">
      <c r="B35" s="36" t="s">
        <v>248</v>
      </c>
      <c r="C35" s="236">
        <f t="shared" si="15"/>
        <v>0</v>
      </c>
      <c r="D35" s="94" t="e">
        <f t="shared" si="16"/>
        <v>#DIV/0!</v>
      </c>
      <c r="E35" s="223">
        <v>0</v>
      </c>
      <c r="F35" s="77" t="e">
        <f t="shared" si="17"/>
        <v>#DIV/0!</v>
      </c>
      <c r="G35" s="105"/>
      <c r="H35" s="223">
        <v>0</v>
      </c>
      <c r="I35" s="77" t="e">
        <f t="shared" si="18"/>
        <v>#DIV/0!</v>
      </c>
      <c r="J35" s="105"/>
      <c r="K35" s="223">
        <v>0</v>
      </c>
      <c r="L35" s="77" t="e">
        <f t="shared" si="19"/>
        <v>#DIV/0!</v>
      </c>
      <c r="M35" s="105"/>
      <c r="N35" s="223">
        <v>0</v>
      </c>
      <c r="O35" s="77" t="e">
        <f t="shared" si="20"/>
        <v>#DIV/0!</v>
      </c>
      <c r="P35" s="105"/>
      <c r="Q35" s="223">
        <v>0</v>
      </c>
      <c r="R35" s="77" t="e">
        <f t="shared" si="21"/>
        <v>#DIV/0!</v>
      </c>
      <c r="S35" s="105"/>
      <c r="T35" s="223">
        <v>0</v>
      </c>
      <c r="U35" s="77" t="e">
        <f t="shared" si="22"/>
        <v>#DIV/0!</v>
      </c>
      <c r="V35" s="105"/>
      <c r="W35" s="223">
        <v>0</v>
      </c>
      <c r="X35" s="77" t="e">
        <f t="shared" si="23"/>
        <v>#DIV/0!</v>
      </c>
      <c r="Y35" s="105"/>
      <c r="Z35" s="223">
        <v>0</v>
      </c>
      <c r="AA35" s="77" t="e">
        <f t="shared" si="24"/>
        <v>#DIV/0!</v>
      </c>
      <c r="AB35" s="105"/>
      <c r="AC35" s="223">
        <v>0</v>
      </c>
      <c r="AD35" s="77" t="e">
        <f t="shared" si="25"/>
        <v>#DIV/0!</v>
      </c>
      <c r="AE35" s="105"/>
      <c r="AF35" s="223">
        <v>0</v>
      </c>
      <c r="AG35" s="77" t="e">
        <f t="shared" si="26"/>
        <v>#DIV/0!</v>
      </c>
      <c r="AH35" s="105"/>
      <c r="AI35" s="223">
        <v>0</v>
      </c>
      <c r="AJ35" s="77" t="e">
        <f t="shared" si="27"/>
        <v>#DIV/0!</v>
      </c>
      <c r="AK35" s="223">
        <v>0</v>
      </c>
      <c r="AL35" s="77" t="e">
        <f t="shared" si="28"/>
        <v>#DIV/0!</v>
      </c>
      <c r="AM35" s="223">
        <v>0</v>
      </c>
      <c r="AN35" s="77" t="e">
        <f t="shared" si="29"/>
        <v>#DIV/0!</v>
      </c>
      <c r="AO35" s="67"/>
    </row>
    <row r="36" spans="2:41" ht="25.5">
      <c r="B36" s="91" t="s">
        <v>250</v>
      </c>
      <c r="C36" s="236">
        <f t="shared" si="15"/>
        <v>0</v>
      </c>
      <c r="D36" s="94" t="e">
        <f t="shared" si="16"/>
        <v>#DIV/0!</v>
      </c>
      <c r="E36" s="223">
        <v>0</v>
      </c>
      <c r="F36" s="77" t="e">
        <f t="shared" si="17"/>
        <v>#DIV/0!</v>
      </c>
      <c r="G36" s="105"/>
      <c r="H36" s="223">
        <v>0</v>
      </c>
      <c r="I36" s="77" t="e">
        <f t="shared" si="18"/>
        <v>#DIV/0!</v>
      </c>
      <c r="J36" s="105"/>
      <c r="K36" s="223">
        <v>0</v>
      </c>
      <c r="L36" s="77" t="e">
        <f t="shared" si="19"/>
        <v>#DIV/0!</v>
      </c>
      <c r="M36" s="105"/>
      <c r="N36" s="223">
        <v>0</v>
      </c>
      <c r="O36" s="77" t="e">
        <f t="shared" si="20"/>
        <v>#DIV/0!</v>
      </c>
      <c r="P36" s="105"/>
      <c r="Q36" s="223">
        <v>0</v>
      </c>
      <c r="R36" s="77" t="e">
        <f t="shared" si="21"/>
        <v>#DIV/0!</v>
      </c>
      <c r="S36" s="105"/>
      <c r="T36" s="223">
        <v>0</v>
      </c>
      <c r="U36" s="77" t="e">
        <f t="shared" si="22"/>
        <v>#DIV/0!</v>
      </c>
      <c r="V36" s="105"/>
      <c r="W36" s="223">
        <v>0</v>
      </c>
      <c r="X36" s="77" t="e">
        <f t="shared" si="23"/>
        <v>#DIV/0!</v>
      </c>
      <c r="Y36" s="105"/>
      <c r="Z36" s="223">
        <v>0</v>
      </c>
      <c r="AA36" s="77" t="e">
        <f t="shared" si="24"/>
        <v>#DIV/0!</v>
      </c>
      <c r="AB36" s="105"/>
      <c r="AC36" s="223">
        <v>0</v>
      </c>
      <c r="AD36" s="77" t="e">
        <f t="shared" si="25"/>
        <v>#DIV/0!</v>
      </c>
      <c r="AE36" s="105"/>
      <c r="AF36" s="223">
        <v>0</v>
      </c>
      <c r="AG36" s="77" t="e">
        <f t="shared" si="26"/>
        <v>#DIV/0!</v>
      </c>
      <c r="AH36" s="105"/>
      <c r="AI36" s="223">
        <v>0</v>
      </c>
      <c r="AJ36" s="77" t="e">
        <f t="shared" si="27"/>
        <v>#DIV/0!</v>
      </c>
      <c r="AK36" s="223">
        <v>0</v>
      </c>
      <c r="AL36" s="77" t="e">
        <f t="shared" si="28"/>
        <v>#DIV/0!</v>
      </c>
      <c r="AM36" s="223">
        <v>0</v>
      </c>
      <c r="AN36" s="77" t="e">
        <f t="shared" si="29"/>
        <v>#DIV/0!</v>
      </c>
      <c r="AO36" s="67"/>
    </row>
    <row r="37" spans="2:41">
      <c r="B37" s="92" t="s">
        <v>251</v>
      </c>
      <c r="C37" s="237">
        <f>SUM(C28:C36)</f>
        <v>0</v>
      </c>
      <c r="D37" s="96" t="e">
        <f t="shared" si="16"/>
        <v>#DIV/0!</v>
      </c>
      <c r="E37" s="237">
        <f>SUM(E28:E36)</f>
        <v>0</v>
      </c>
      <c r="F37" s="104" t="e">
        <f t="shared" si="17"/>
        <v>#DIV/0!</v>
      </c>
      <c r="G37" s="106"/>
      <c r="H37" s="237">
        <f>SUM(H28:H36)</f>
        <v>0</v>
      </c>
      <c r="I37" s="104" t="e">
        <f t="shared" si="18"/>
        <v>#DIV/0!</v>
      </c>
      <c r="J37" s="106"/>
      <c r="K37" s="237">
        <f>SUM(K28:K36)</f>
        <v>0</v>
      </c>
      <c r="L37" s="104" t="e">
        <f t="shared" si="19"/>
        <v>#DIV/0!</v>
      </c>
      <c r="M37" s="106"/>
      <c r="N37" s="237">
        <f>SUM(N28:N36)</f>
        <v>0</v>
      </c>
      <c r="O37" s="104" t="e">
        <f t="shared" si="20"/>
        <v>#DIV/0!</v>
      </c>
      <c r="P37" s="106"/>
      <c r="Q37" s="237">
        <f>SUM(Q28:Q36)</f>
        <v>0</v>
      </c>
      <c r="R37" s="104" t="e">
        <f t="shared" si="21"/>
        <v>#DIV/0!</v>
      </c>
      <c r="S37" s="106"/>
      <c r="T37" s="237">
        <f>SUM(T28:T36)</f>
        <v>0</v>
      </c>
      <c r="U37" s="104" t="e">
        <f t="shared" si="22"/>
        <v>#DIV/0!</v>
      </c>
      <c r="V37" s="106"/>
      <c r="W37" s="237">
        <f>SUM(W28:W36)</f>
        <v>0</v>
      </c>
      <c r="X37" s="104" t="e">
        <f t="shared" si="23"/>
        <v>#DIV/0!</v>
      </c>
      <c r="Y37" s="106"/>
      <c r="Z37" s="237">
        <f>SUM(Z28:Z36)</f>
        <v>0</v>
      </c>
      <c r="AA37" s="104" t="e">
        <f t="shared" si="24"/>
        <v>#DIV/0!</v>
      </c>
      <c r="AB37" s="106"/>
      <c r="AC37" s="237">
        <f>SUM(AC28:AC36)</f>
        <v>0</v>
      </c>
      <c r="AD37" s="104" t="e">
        <f t="shared" si="25"/>
        <v>#DIV/0!</v>
      </c>
      <c r="AE37" s="106"/>
      <c r="AF37" s="237">
        <f>SUM(AF28:AF36)</f>
        <v>0</v>
      </c>
      <c r="AG37" s="104" t="e">
        <f t="shared" si="26"/>
        <v>#DIV/0!</v>
      </c>
      <c r="AH37" s="106"/>
      <c r="AI37" s="237">
        <f>SUM(AI28:AI36)</f>
        <v>0</v>
      </c>
      <c r="AJ37" s="104" t="e">
        <f t="shared" si="27"/>
        <v>#DIV/0!</v>
      </c>
      <c r="AK37" s="237">
        <f>SUM(AK28:AK36)</f>
        <v>0</v>
      </c>
      <c r="AL37" s="104" t="e">
        <f t="shared" si="28"/>
        <v>#DIV/0!</v>
      </c>
      <c r="AM37" s="237">
        <f>SUM(AM28:AM36)</f>
        <v>0</v>
      </c>
      <c r="AN37" s="104" t="e">
        <f t="shared" si="29"/>
        <v>#DIV/0!</v>
      </c>
      <c r="AO37" s="67"/>
    </row>
    <row r="38" spans="2:41">
      <c r="B38" s="93"/>
      <c r="C38" s="247"/>
      <c r="D38" s="93"/>
      <c r="E38" s="238"/>
      <c r="F38" s="102"/>
      <c r="G38" s="106"/>
      <c r="H38" s="238"/>
      <c r="I38" s="102"/>
      <c r="J38" s="106"/>
      <c r="K38" s="238"/>
      <c r="L38" s="102"/>
      <c r="M38" s="106"/>
      <c r="N38" s="238"/>
      <c r="O38" s="102"/>
      <c r="P38" s="106"/>
      <c r="Q38" s="238"/>
      <c r="R38" s="102"/>
      <c r="S38" s="106"/>
      <c r="T38" s="238"/>
      <c r="U38" s="102"/>
      <c r="V38" s="106"/>
      <c r="W38" s="238"/>
      <c r="X38" s="102"/>
      <c r="Y38" s="106"/>
      <c r="Z38" s="238"/>
      <c r="AA38" s="102"/>
      <c r="AB38" s="106"/>
      <c r="AC38" s="238"/>
      <c r="AD38" s="102"/>
      <c r="AE38" s="106"/>
      <c r="AF38" s="238"/>
      <c r="AG38" s="102"/>
      <c r="AH38" s="106"/>
      <c r="AI38" s="238"/>
      <c r="AJ38" s="102"/>
      <c r="AK38" s="238"/>
      <c r="AL38" s="102"/>
      <c r="AM38" s="238"/>
      <c r="AN38" s="102"/>
      <c r="AO38" s="67"/>
    </row>
    <row r="39" spans="2:41">
      <c r="B39" s="4" t="s">
        <v>271</v>
      </c>
      <c r="C39" s="226"/>
      <c r="E39" s="231"/>
      <c r="F39" s="61"/>
      <c r="G39" s="105"/>
      <c r="H39" s="231"/>
      <c r="I39" s="61"/>
      <c r="J39" s="105"/>
      <c r="K39" s="231"/>
      <c r="L39" s="61"/>
      <c r="M39" s="105"/>
      <c r="N39" s="231"/>
      <c r="O39" s="61"/>
      <c r="P39" s="105"/>
      <c r="Q39" s="231"/>
      <c r="R39" s="61"/>
      <c r="S39" s="105"/>
      <c r="T39" s="231"/>
      <c r="U39" s="61"/>
      <c r="V39" s="105"/>
      <c r="W39" s="231"/>
      <c r="X39" s="61"/>
      <c r="Y39" s="105"/>
      <c r="Z39" s="231"/>
      <c r="AA39" s="61"/>
      <c r="AB39" s="105"/>
      <c r="AC39" s="231"/>
      <c r="AD39" s="61"/>
      <c r="AE39" s="105"/>
      <c r="AF39" s="231"/>
      <c r="AG39" s="61"/>
      <c r="AH39" s="105"/>
      <c r="AI39" s="231"/>
      <c r="AJ39" s="61"/>
      <c r="AK39" s="231"/>
      <c r="AL39" s="61"/>
      <c r="AM39" s="231"/>
      <c r="AN39" s="61"/>
      <c r="AO39" s="67"/>
    </row>
    <row r="40" spans="2:41">
      <c r="B40" s="36" t="s">
        <v>252</v>
      </c>
      <c r="C40" s="236">
        <f t="shared" ref="C40:C58" si="30">+E40+H40+K40+N40+Q40+T40+W40+Z40+AC40+AF40+AI40+AK40+AM40</f>
        <v>0</v>
      </c>
      <c r="D40" s="94" t="e">
        <f t="shared" ref="D40:D59" si="31">+C40/$C$5</f>
        <v>#DIV/0!</v>
      </c>
      <c r="E40" s="223">
        <v>0</v>
      </c>
      <c r="F40" s="77" t="e">
        <f t="shared" ref="F40:F59" si="32">+E40/E$5</f>
        <v>#DIV/0!</v>
      </c>
      <c r="G40" s="105"/>
      <c r="H40" s="223">
        <v>0</v>
      </c>
      <c r="I40" s="77" t="e">
        <f t="shared" ref="I40:I59" si="33">+H40/H$5</f>
        <v>#DIV/0!</v>
      </c>
      <c r="J40" s="105"/>
      <c r="K40" s="223">
        <v>0</v>
      </c>
      <c r="L40" s="77" t="e">
        <f t="shared" ref="L40:L59" si="34">+K40/K$5</f>
        <v>#DIV/0!</v>
      </c>
      <c r="M40" s="105"/>
      <c r="N40" s="223">
        <v>0</v>
      </c>
      <c r="O40" s="77" t="e">
        <f t="shared" ref="O40:O59" si="35">+N40/N$5</f>
        <v>#DIV/0!</v>
      </c>
      <c r="P40" s="105"/>
      <c r="Q40" s="223">
        <v>0</v>
      </c>
      <c r="R40" s="77" t="e">
        <f t="shared" ref="R40:R59" si="36">+Q40/Q$5</f>
        <v>#DIV/0!</v>
      </c>
      <c r="S40" s="105"/>
      <c r="T40" s="223">
        <v>0</v>
      </c>
      <c r="U40" s="77" t="e">
        <f t="shared" ref="U40:U59" si="37">+T40/T$5</f>
        <v>#DIV/0!</v>
      </c>
      <c r="V40" s="105"/>
      <c r="W40" s="223">
        <v>0</v>
      </c>
      <c r="X40" s="77" t="e">
        <f t="shared" ref="X40:X59" si="38">+W40/W$5</f>
        <v>#DIV/0!</v>
      </c>
      <c r="Y40" s="105"/>
      <c r="Z40" s="223">
        <v>0</v>
      </c>
      <c r="AA40" s="77" t="e">
        <f t="shared" ref="AA40:AA59" si="39">+Z40/Z$5</f>
        <v>#DIV/0!</v>
      </c>
      <c r="AB40" s="105"/>
      <c r="AC40" s="223">
        <v>0</v>
      </c>
      <c r="AD40" s="77" t="e">
        <f t="shared" ref="AD40:AD59" si="40">+AC40/AC$5</f>
        <v>#DIV/0!</v>
      </c>
      <c r="AE40" s="105"/>
      <c r="AF40" s="223">
        <v>0</v>
      </c>
      <c r="AG40" s="77" t="e">
        <f t="shared" ref="AG40:AG59" si="41">+AF40/AF$5</f>
        <v>#DIV/0!</v>
      </c>
      <c r="AH40" s="105"/>
      <c r="AI40" s="223">
        <v>0</v>
      </c>
      <c r="AJ40" s="77" t="e">
        <f t="shared" ref="AJ40:AJ59" si="42">+AI40/AI$5</f>
        <v>#DIV/0!</v>
      </c>
      <c r="AK40" s="223">
        <v>0</v>
      </c>
      <c r="AL40" s="77" t="e">
        <f t="shared" ref="AL40:AL59" si="43">+AK40/AK$5</f>
        <v>#DIV/0!</v>
      </c>
      <c r="AM40" s="223">
        <v>0</v>
      </c>
      <c r="AN40" s="77" t="e">
        <f t="shared" ref="AN40:AN59" si="44">+AM40/AM$5</f>
        <v>#DIV/0!</v>
      </c>
      <c r="AO40" s="67"/>
    </row>
    <row r="41" spans="2:41">
      <c r="B41" s="36" t="s">
        <v>253</v>
      </c>
      <c r="C41" s="236">
        <f t="shared" si="30"/>
        <v>0</v>
      </c>
      <c r="D41" s="94" t="e">
        <f t="shared" si="31"/>
        <v>#DIV/0!</v>
      </c>
      <c r="E41" s="223">
        <v>0</v>
      </c>
      <c r="F41" s="77" t="e">
        <f t="shared" si="32"/>
        <v>#DIV/0!</v>
      </c>
      <c r="G41" s="105"/>
      <c r="H41" s="223">
        <v>0</v>
      </c>
      <c r="I41" s="77" t="e">
        <f t="shared" si="33"/>
        <v>#DIV/0!</v>
      </c>
      <c r="J41" s="105"/>
      <c r="K41" s="223">
        <v>0</v>
      </c>
      <c r="L41" s="77" t="e">
        <f t="shared" si="34"/>
        <v>#DIV/0!</v>
      </c>
      <c r="M41" s="105"/>
      <c r="N41" s="223">
        <v>0</v>
      </c>
      <c r="O41" s="77" t="e">
        <f t="shared" si="35"/>
        <v>#DIV/0!</v>
      </c>
      <c r="P41" s="105"/>
      <c r="Q41" s="223">
        <v>0</v>
      </c>
      <c r="R41" s="77" t="e">
        <f t="shared" si="36"/>
        <v>#DIV/0!</v>
      </c>
      <c r="S41" s="105"/>
      <c r="T41" s="223">
        <v>0</v>
      </c>
      <c r="U41" s="77" t="e">
        <f t="shared" si="37"/>
        <v>#DIV/0!</v>
      </c>
      <c r="V41" s="105"/>
      <c r="W41" s="223">
        <v>0</v>
      </c>
      <c r="X41" s="77" t="e">
        <f t="shared" si="38"/>
        <v>#DIV/0!</v>
      </c>
      <c r="Y41" s="105"/>
      <c r="Z41" s="223">
        <v>0</v>
      </c>
      <c r="AA41" s="77" t="e">
        <f t="shared" si="39"/>
        <v>#DIV/0!</v>
      </c>
      <c r="AB41" s="105"/>
      <c r="AC41" s="223">
        <v>0</v>
      </c>
      <c r="AD41" s="77" t="e">
        <f t="shared" si="40"/>
        <v>#DIV/0!</v>
      </c>
      <c r="AE41" s="105"/>
      <c r="AF41" s="223">
        <v>0</v>
      </c>
      <c r="AG41" s="77" t="e">
        <f t="shared" si="41"/>
        <v>#DIV/0!</v>
      </c>
      <c r="AH41" s="105"/>
      <c r="AI41" s="223">
        <v>0</v>
      </c>
      <c r="AJ41" s="77" t="e">
        <f t="shared" si="42"/>
        <v>#DIV/0!</v>
      </c>
      <c r="AK41" s="223">
        <v>0</v>
      </c>
      <c r="AL41" s="77" t="e">
        <f t="shared" si="43"/>
        <v>#DIV/0!</v>
      </c>
      <c r="AM41" s="223">
        <v>0</v>
      </c>
      <c r="AN41" s="77" t="e">
        <f t="shared" si="44"/>
        <v>#DIV/0!</v>
      </c>
      <c r="AO41" s="67"/>
    </row>
    <row r="42" spans="2:41">
      <c r="B42" s="36" t="s">
        <v>254</v>
      </c>
      <c r="C42" s="236">
        <f t="shared" si="30"/>
        <v>0</v>
      </c>
      <c r="D42" s="94" t="e">
        <f t="shared" si="31"/>
        <v>#DIV/0!</v>
      </c>
      <c r="E42" s="223">
        <v>0</v>
      </c>
      <c r="F42" s="77" t="e">
        <f t="shared" si="32"/>
        <v>#DIV/0!</v>
      </c>
      <c r="G42" s="105"/>
      <c r="H42" s="223">
        <v>0</v>
      </c>
      <c r="I42" s="77" t="e">
        <f t="shared" si="33"/>
        <v>#DIV/0!</v>
      </c>
      <c r="J42" s="105"/>
      <c r="K42" s="223">
        <v>0</v>
      </c>
      <c r="L42" s="77" t="e">
        <f t="shared" si="34"/>
        <v>#DIV/0!</v>
      </c>
      <c r="M42" s="105"/>
      <c r="N42" s="223">
        <v>0</v>
      </c>
      <c r="O42" s="77" t="e">
        <f t="shared" si="35"/>
        <v>#DIV/0!</v>
      </c>
      <c r="P42" s="105"/>
      <c r="Q42" s="223">
        <v>0</v>
      </c>
      <c r="R42" s="77" t="e">
        <f t="shared" si="36"/>
        <v>#DIV/0!</v>
      </c>
      <c r="S42" s="105"/>
      <c r="T42" s="223">
        <v>0</v>
      </c>
      <c r="U42" s="77" t="e">
        <f t="shared" si="37"/>
        <v>#DIV/0!</v>
      </c>
      <c r="V42" s="105"/>
      <c r="W42" s="223">
        <v>0</v>
      </c>
      <c r="X42" s="77" t="e">
        <f t="shared" si="38"/>
        <v>#DIV/0!</v>
      </c>
      <c r="Y42" s="105"/>
      <c r="Z42" s="223">
        <v>0</v>
      </c>
      <c r="AA42" s="77" t="e">
        <f t="shared" si="39"/>
        <v>#DIV/0!</v>
      </c>
      <c r="AB42" s="105"/>
      <c r="AC42" s="223">
        <v>0</v>
      </c>
      <c r="AD42" s="77" t="e">
        <f t="shared" si="40"/>
        <v>#DIV/0!</v>
      </c>
      <c r="AE42" s="105"/>
      <c r="AF42" s="223">
        <v>0</v>
      </c>
      <c r="AG42" s="77" t="e">
        <f t="shared" si="41"/>
        <v>#DIV/0!</v>
      </c>
      <c r="AH42" s="105"/>
      <c r="AI42" s="223">
        <v>0</v>
      </c>
      <c r="AJ42" s="77" t="e">
        <f t="shared" si="42"/>
        <v>#DIV/0!</v>
      </c>
      <c r="AK42" s="223">
        <v>0</v>
      </c>
      <c r="AL42" s="77" t="e">
        <f t="shared" si="43"/>
        <v>#DIV/0!</v>
      </c>
      <c r="AM42" s="223">
        <v>0</v>
      </c>
      <c r="AN42" s="77" t="e">
        <f t="shared" si="44"/>
        <v>#DIV/0!</v>
      </c>
      <c r="AO42" s="67"/>
    </row>
    <row r="43" spans="2:41">
      <c r="B43" s="36" t="s">
        <v>255</v>
      </c>
      <c r="C43" s="236">
        <f t="shared" si="30"/>
        <v>0</v>
      </c>
      <c r="D43" s="94" t="e">
        <f t="shared" si="31"/>
        <v>#DIV/0!</v>
      </c>
      <c r="E43" s="223">
        <v>0</v>
      </c>
      <c r="F43" s="77" t="e">
        <f t="shared" si="32"/>
        <v>#DIV/0!</v>
      </c>
      <c r="G43" s="105"/>
      <c r="H43" s="223">
        <v>0</v>
      </c>
      <c r="I43" s="77" t="e">
        <f t="shared" si="33"/>
        <v>#DIV/0!</v>
      </c>
      <c r="J43" s="105"/>
      <c r="K43" s="223">
        <v>0</v>
      </c>
      <c r="L43" s="77" t="e">
        <f t="shared" si="34"/>
        <v>#DIV/0!</v>
      </c>
      <c r="M43" s="105"/>
      <c r="N43" s="223">
        <v>0</v>
      </c>
      <c r="O43" s="77" t="e">
        <f t="shared" si="35"/>
        <v>#DIV/0!</v>
      </c>
      <c r="P43" s="105"/>
      <c r="Q43" s="223">
        <v>0</v>
      </c>
      <c r="R43" s="77" t="e">
        <f t="shared" si="36"/>
        <v>#DIV/0!</v>
      </c>
      <c r="S43" s="105"/>
      <c r="T43" s="223">
        <v>0</v>
      </c>
      <c r="U43" s="77" t="e">
        <f t="shared" si="37"/>
        <v>#DIV/0!</v>
      </c>
      <c r="V43" s="105"/>
      <c r="W43" s="223">
        <v>0</v>
      </c>
      <c r="X43" s="77" t="e">
        <f t="shared" si="38"/>
        <v>#DIV/0!</v>
      </c>
      <c r="Y43" s="105"/>
      <c r="Z43" s="223">
        <v>0</v>
      </c>
      <c r="AA43" s="77" t="e">
        <f t="shared" si="39"/>
        <v>#DIV/0!</v>
      </c>
      <c r="AB43" s="105"/>
      <c r="AC43" s="223">
        <v>0</v>
      </c>
      <c r="AD43" s="77" t="e">
        <f t="shared" si="40"/>
        <v>#DIV/0!</v>
      </c>
      <c r="AE43" s="105"/>
      <c r="AF43" s="223">
        <v>0</v>
      </c>
      <c r="AG43" s="77" t="e">
        <f t="shared" si="41"/>
        <v>#DIV/0!</v>
      </c>
      <c r="AH43" s="105"/>
      <c r="AI43" s="223">
        <v>0</v>
      </c>
      <c r="AJ43" s="77" t="e">
        <f t="shared" si="42"/>
        <v>#DIV/0!</v>
      </c>
      <c r="AK43" s="223">
        <v>0</v>
      </c>
      <c r="AL43" s="77" t="e">
        <f t="shared" si="43"/>
        <v>#DIV/0!</v>
      </c>
      <c r="AM43" s="223">
        <v>0</v>
      </c>
      <c r="AN43" s="77" t="e">
        <f t="shared" si="44"/>
        <v>#DIV/0!</v>
      </c>
      <c r="AO43" s="67"/>
    </row>
    <row r="44" spans="2:41">
      <c r="B44" s="36" t="s">
        <v>256</v>
      </c>
      <c r="C44" s="236">
        <f t="shared" si="30"/>
        <v>0</v>
      </c>
      <c r="D44" s="94" t="e">
        <f t="shared" si="31"/>
        <v>#DIV/0!</v>
      </c>
      <c r="E44" s="223">
        <v>0</v>
      </c>
      <c r="F44" s="77" t="e">
        <f t="shared" si="32"/>
        <v>#DIV/0!</v>
      </c>
      <c r="G44" s="105"/>
      <c r="H44" s="223">
        <v>0</v>
      </c>
      <c r="I44" s="77" t="e">
        <f t="shared" si="33"/>
        <v>#DIV/0!</v>
      </c>
      <c r="J44" s="105"/>
      <c r="K44" s="223">
        <v>0</v>
      </c>
      <c r="L44" s="77" t="e">
        <f t="shared" si="34"/>
        <v>#DIV/0!</v>
      </c>
      <c r="M44" s="105"/>
      <c r="N44" s="223">
        <v>0</v>
      </c>
      <c r="O44" s="77" t="e">
        <f t="shared" si="35"/>
        <v>#DIV/0!</v>
      </c>
      <c r="P44" s="105"/>
      <c r="Q44" s="223">
        <v>0</v>
      </c>
      <c r="R44" s="77" t="e">
        <f t="shared" si="36"/>
        <v>#DIV/0!</v>
      </c>
      <c r="S44" s="105"/>
      <c r="T44" s="223">
        <v>0</v>
      </c>
      <c r="U44" s="77" t="e">
        <f t="shared" si="37"/>
        <v>#DIV/0!</v>
      </c>
      <c r="V44" s="105"/>
      <c r="W44" s="223">
        <v>0</v>
      </c>
      <c r="X44" s="77" t="e">
        <f t="shared" si="38"/>
        <v>#DIV/0!</v>
      </c>
      <c r="Y44" s="105"/>
      <c r="Z44" s="223">
        <v>0</v>
      </c>
      <c r="AA44" s="77" t="e">
        <f t="shared" si="39"/>
        <v>#DIV/0!</v>
      </c>
      <c r="AB44" s="105"/>
      <c r="AC44" s="223">
        <v>0</v>
      </c>
      <c r="AD44" s="77" t="e">
        <f t="shared" si="40"/>
        <v>#DIV/0!</v>
      </c>
      <c r="AE44" s="105"/>
      <c r="AF44" s="223">
        <v>0</v>
      </c>
      <c r="AG44" s="77" t="e">
        <f t="shared" si="41"/>
        <v>#DIV/0!</v>
      </c>
      <c r="AH44" s="105"/>
      <c r="AI44" s="223">
        <v>0</v>
      </c>
      <c r="AJ44" s="77" t="e">
        <f t="shared" si="42"/>
        <v>#DIV/0!</v>
      </c>
      <c r="AK44" s="223">
        <v>0</v>
      </c>
      <c r="AL44" s="77" t="e">
        <f t="shared" si="43"/>
        <v>#DIV/0!</v>
      </c>
      <c r="AM44" s="223">
        <v>0</v>
      </c>
      <c r="AN44" s="77" t="e">
        <f t="shared" si="44"/>
        <v>#DIV/0!</v>
      </c>
      <c r="AO44" s="67"/>
    </row>
    <row r="45" spans="2:41">
      <c r="B45" s="36" t="s">
        <v>257</v>
      </c>
      <c r="C45" s="236">
        <f t="shared" si="30"/>
        <v>0</v>
      </c>
      <c r="D45" s="94" t="e">
        <f t="shared" si="31"/>
        <v>#DIV/0!</v>
      </c>
      <c r="E45" s="223">
        <v>0</v>
      </c>
      <c r="F45" s="77" t="e">
        <f t="shared" si="32"/>
        <v>#DIV/0!</v>
      </c>
      <c r="G45" s="105"/>
      <c r="H45" s="223">
        <v>0</v>
      </c>
      <c r="I45" s="77" t="e">
        <f t="shared" si="33"/>
        <v>#DIV/0!</v>
      </c>
      <c r="J45" s="105"/>
      <c r="K45" s="223">
        <v>0</v>
      </c>
      <c r="L45" s="77" t="e">
        <f t="shared" si="34"/>
        <v>#DIV/0!</v>
      </c>
      <c r="M45" s="105"/>
      <c r="N45" s="223">
        <v>0</v>
      </c>
      <c r="O45" s="77" t="e">
        <f t="shared" si="35"/>
        <v>#DIV/0!</v>
      </c>
      <c r="P45" s="105"/>
      <c r="Q45" s="223">
        <v>0</v>
      </c>
      <c r="R45" s="77" t="e">
        <f t="shared" si="36"/>
        <v>#DIV/0!</v>
      </c>
      <c r="S45" s="105"/>
      <c r="T45" s="223">
        <v>0</v>
      </c>
      <c r="U45" s="77" t="e">
        <f t="shared" si="37"/>
        <v>#DIV/0!</v>
      </c>
      <c r="V45" s="105"/>
      <c r="W45" s="223">
        <v>0</v>
      </c>
      <c r="X45" s="77" t="e">
        <f t="shared" si="38"/>
        <v>#DIV/0!</v>
      </c>
      <c r="Y45" s="105"/>
      <c r="Z45" s="223">
        <v>0</v>
      </c>
      <c r="AA45" s="77" t="e">
        <f t="shared" si="39"/>
        <v>#DIV/0!</v>
      </c>
      <c r="AB45" s="105"/>
      <c r="AC45" s="223">
        <v>0</v>
      </c>
      <c r="AD45" s="77" t="e">
        <f t="shared" si="40"/>
        <v>#DIV/0!</v>
      </c>
      <c r="AE45" s="105"/>
      <c r="AF45" s="223">
        <v>0</v>
      </c>
      <c r="AG45" s="77" t="e">
        <f t="shared" si="41"/>
        <v>#DIV/0!</v>
      </c>
      <c r="AH45" s="105"/>
      <c r="AI45" s="223">
        <v>0</v>
      </c>
      <c r="AJ45" s="77" t="e">
        <f t="shared" si="42"/>
        <v>#DIV/0!</v>
      </c>
      <c r="AK45" s="223">
        <v>0</v>
      </c>
      <c r="AL45" s="77" t="e">
        <f t="shared" si="43"/>
        <v>#DIV/0!</v>
      </c>
      <c r="AM45" s="223">
        <v>0</v>
      </c>
      <c r="AN45" s="77" t="e">
        <f t="shared" si="44"/>
        <v>#DIV/0!</v>
      </c>
      <c r="AO45" s="67"/>
    </row>
    <row r="46" spans="2:41">
      <c r="B46" s="36" t="s">
        <v>258</v>
      </c>
      <c r="C46" s="236">
        <f t="shared" si="30"/>
        <v>0</v>
      </c>
      <c r="D46" s="94" t="e">
        <f t="shared" si="31"/>
        <v>#DIV/0!</v>
      </c>
      <c r="E46" s="223">
        <v>0</v>
      </c>
      <c r="F46" s="77" t="e">
        <f t="shared" si="32"/>
        <v>#DIV/0!</v>
      </c>
      <c r="G46" s="105"/>
      <c r="H46" s="223">
        <v>0</v>
      </c>
      <c r="I46" s="77" t="e">
        <f t="shared" si="33"/>
        <v>#DIV/0!</v>
      </c>
      <c r="J46" s="105"/>
      <c r="K46" s="223">
        <v>0</v>
      </c>
      <c r="L46" s="77" t="e">
        <f t="shared" si="34"/>
        <v>#DIV/0!</v>
      </c>
      <c r="M46" s="105"/>
      <c r="N46" s="223">
        <v>0</v>
      </c>
      <c r="O46" s="77" t="e">
        <f t="shared" si="35"/>
        <v>#DIV/0!</v>
      </c>
      <c r="P46" s="105"/>
      <c r="Q46" s="223">
        <v>0</v>
      </c>
      <c r="R46" s="77" t="e">
        <f t="shared" si="36"/>
        <v>#DIV/0!</v>
      </c>
      <c r="S46" s="105"/>
      <c r="T46" s="223">
        <v>0</v>
      </c>
      <c r="U46" s="77" t="e">
        <f t="shared" si="37"/>
        <v>#DIV/0!</v>
      </c>
      <c r="V46" s="105"/>
      <c r="W46" s="223">
        <v>0</v>
      </c>
      <c r="X46" s="77" t="e">
        <f t="shared" si="38"/>
        <v>#DIV/0!</v>
      </c>
      <c r="Y46" s="105"/>
      <c r="Z46" s="223">
        <v>0</v>
      </c>
      <c r="AA46" s="77" t="e">
        <f t="shared" si="39"/>
        <v>#DIV/0!</v>
      </c>
      <c r="AB46" s="105"/>
      <c r="AC46" s="223">
        <v>0</v>
      </c>
      <c r="AD46" s="77" t="e">
        <f t="shared" si="40"/>
        <v>#DIV/0!</v>
      </c>
      <c r="AE46" s="105"/>
      <c r="AF46" s="223">
        <v>0</v>
      </c>
      <c r="AG46" s="77" t="e">
        <f t="shared" si="41"/>
        <v>#DIV/0!</v>
      </c>
      <c r="AH46" s="105"/>
      <c r="AI46" s="223">
        <v>0</v>
      </c>
      <c r="AJ46" s="77" t="e">
        <f t="shared" si="42"/>
        <v>#DIV/0!</v>
      </c>
      <c r="AK46" s="223">
        <v>0</v>
      </c>
      <c r="AL46" s="77" t="e">
        <f t="shared" si="43"/>
        <v>#DIV/0!</v>
      </c>
      <c r="AM46" s="223">
        <v>0</v>
      </c>
      <c r="AN46" s="77" t="e">
        <f t="shared" si="44"/>
        <v>#DIV/0!</v>
      </c>
      <c r="AO46" s="67"/>
    </row>
    <row r="47" spans="2:41">
      <c r="B47" s="36" t="s">
        <v>259</v>
      </c>
      <c r="C47" s="236">
        <f t="shared" si="30"/>
        <v>0</v>
      </c>
      <c r="D47" s="94" t="e">
        <f t="shared" si="31"/>
        <v>#DIV/0!</v>
      </c>
      <c r="E47" s="223">
        <v>0</v>
      </c>
      <c r="F47" s="77" t="e">
        <f t="shared" si="32"/>
        <v>#DIV/0!</v>
      </c>
      <c r="G47" s="105"/>
      <c r="H47" s="223">
        <v>0</v>
      </c>
      <c r="I47" s="77" t="e">
        <f t="shared" si="33"/>
        <v>#DIV/0!</v>
      </c>
      <c r="J47" s="105"/>
      <c r="K47" s="223">
        <v>0</v>
      </c>
      <c r="L47" s="77" t="e">
        <f t="shared" si="34"/>
        <v>#DIV/0!</v>
      </c>
      <c r="M47" s="105"/>
      <c r="N47" s="223">
        <v>0</v>
      </c>
      <c r="O47" s="77" t="e">
        <f t="shared" si="35"/>
        <v>#DIV/0!</v>
      </c>
      <c r="P47" s="105"/>
      <c r="Q47" s="223">
        <v>0</v>
      </c>
      <c r="R47" s="77" t="e">
        <f t="shared" si="36"/>
        <v>#DIV/0!</v>
      </c>
      <c r="S47" s="105"/>
      <c r="T47" s="223">
        <v>0</v>
      </c>
      <c r="U47" s="77" t="e">
        <f t="shared" si="37"/>
        <v>#DIV/0!</v>
      </c>
      <c r="V47" s="105"/>
      <c r="W47" s="223">
        <v>0</v>
      </c>
      <c r="X47" s="77" t="e">
        <f t="shared" si="38"/>
        <v>#DIV/0!</v>
      </c>
      <c r="Y47" s="105"/>
      <c r="Z47" s="223">
        <v>0</v>
      </c>
      <c r="AA47" s="77" t="e">
        <f t="shared" si="39"/>
        <v>#DIV/0!</v>
      </c>
      <c r="AB47" s="105"/>
      <c r="AC47" s="223">
        <v>0</v>
      </c>
      <c r="AD47" s="77" t="e">
        <f t="shared" si="40"/>
        <v>#DIV/0!</v>
      </c>
      <c r="AE47" s="105"/>
      <c r="AF47" s="223">
        <v>0</v>
      </c>
      <c r="AG47" s="77" t="e">
        <f t="shared" si="41"/>
        <v>#DIV/0!</v>
      </c>
      <c r="AH47" s="105"/>
      <c r="AI47" s="223">
        <v>0</v>
      </c>
      <c r="AJ47" s="77" t="e">
        <f t="shared" si="42"/>
        <v>#DIV/0!</v>
      </c>
      <c r="AK47" s="223">
        <v>0</v>
      </c>
      <c r="AL47" s="77" t="e">
        <f t="shared" si="43"/>
        <v>#DIV/0!</v>
      </c>
      <c r="AM47" s="223">
        <v>0</v>
      </c>
      <c r="AN47" s="77" t="e">
        <f t="shared" si="44"/>
        <v>#DIV/0!</v>
      </c>
      <c r="AO47" s="67"/>
    </row>
    <row r="48" spans="2:41">
      <c r="B48" s="36" t="s">
        <v>260</v>
      </c>
      <c r="C48" s="236">
        <f t="shared" si="30"/>
        <v>0</v>
      </c>
      <c r="D48" s="94" t="e">
        <f t="shared" si="31"/>
        <v>#DIV/0!</v>
      </c>
      <c r="E48" s="223">
        <v>0</v>
      </c>
      <c r="F48" s="77" t="e">
        <f t="shared" si="32"/>
        <v>#DIV/0!</v>
      </c>
      <c r="G48" s="105"/>
      <c r="H48" s="223">
        <v>0</v>
      </c>
      <c r="I48" s="77" t="e">
        <f t="shared" si="33"/>
        <v>#DIV/0!</v>
      </c>
      <c r="J48" s="105"/>
      <c r="K48" s="223">
        <v>0</v>
      </c>
      <c r="L48" s="77" t="e">
        <f t="shared" si="34"/>
        <v>#DIV/0!</v>
      </c>
      <c r="M48" s="105"/>
      <c r="N48" s="223">
        <v>0</v>
      </c>
      <c r="O48" s="77" t="e">
        <f t="shared" si="35"/>
        <v>#DIV/0!</v>
      </c>
      <c r="P48" s="105"/>
      <c r="Q48" s="223">
        <v>0</v>
      </c>
      <c r="R48" s="77" t="e">
        <f t="shared" si="36"/>
        <v>#DIV/0!</v>
      </c>
      <c r="S48" s="105"/>
      <c r="T48" s="223">
        <v>0</v>
      </c>
      <c r="U48" s="77" t="e">
        <f t="shared" si="37"/>
        <v>#DIV/0!</v>
      </c>
      <c r="V48" s="105"/>
      <c r="W48" s="223">
        <v>0</v>
      </c>
      <c r="X48" s="77" t="e">
        <f t="shared" si="38"/>
        <v>#DIV/0!</v>
      </c>
      <c r="Y48" s="105"/>
      <c r="Z48" s="223">
        <v>0</v>
      </c>
      <c r="AA48" s="77" t="e">
        <f t="shared" si="39"/>
        <v>#DIV/0!</v>
      </c>
      <c r="AB48" s="105"/>
      <c r="AC48" s="223">
        <v>0</v>
      </c>
      <c r="AD48" s="77" t="e">
        <f t="shared" si="40"/>
        <v>#DIV/0!</v>
      </c>
      <c r="AE48" s="105"/>
      <c r="AF48" s="223">
        <v>0</v>
      </c>
      <c r="AG48" s="77" t="e">
        <f t="shared" si="41"/>
        <v>#DIV/0!</v>
      </c>
      <c r="AH48" s="105"/>
      <c r="AI48" s="223">
        <v>0</v>
      </c>
      <c r="AJ48" s="77" t="e">
        <f t="shared" si="42"/>
        <v>#DIV/0!</v>
      </c>
      <c r="AK48" s="223">
        <v>0</v>
      </c>
      <c r="AL48" s="77" t="e">
        <f t="shared" si="43"/>
        <v>#DIV/0!</v>
      </c>
      <c r="AM48" s="223">
        <v>0</v>
      </c>
      <c r="AN48" s="77" t="e">
        <f t="shared" si="44"/>
        <v>#DIV/0!</v>
      </c>
      <c r="AO48" s="67"/>
    </row>
    <row r="49" spans="2:41">
      <c r="B49" s="36" t="s">
        <v>261</v>
      </c>
      <c r="C49" s="236">
        <f t="shared" si="30"/>
        <v>0</v>
      </c>
      <c r="D49" s="94" t="e">
        <f t="shared" si="31"/>
        <v>#DIV/0!</v>
      </c>
      <c r="E49" s="223">
        <v>0</v>
      </c>
      <c r="F49" s="77" t="e">
        <f t="shared" si="32"/>
        <v>#DIV/0!</v>
      </c>
      <c r="G49" s="105"/>
      <c r="H49" s="223">
        <v>0</v>
      </c>
      <c r="I49" s="77" t="e">
        <f t="shared" si="33"/>
        <v>#DIV/0!</v>
      </c>
      <c r="J49" s="105"/>
      <c r="K49" s="223">
        <v>0</v>
      </c>
      <c r="L49" s="77" t="e">
        <f t="shared" si="34"/>
        <v>#DIV/0!</v>
      </c>
      <c r="M49" s="105"/>
      <c r="N49" s="223">
        <v>0</v>
      </c>
      <c r="O49" s="77" t="e">
        <f t="shared" si="35"/>
        <v>#DIV/0!</v>
      </c>
      <c r="P49" s="105"/>
      <c r="Q49" s="223">
        <v>0</v>
      </c>
      <c r="R49" s="77" t="e">
        <f t="shared" si="36"/>
        <v>#DIV/0!</v>
      </c>
      <c r="S49" s="105"/>
      <c r="T49" s="223">
        <v>0</v>
      </c>
      <c r="U49" s="77" t="e">
        <f t="shared" si="37"/>
        <v>#DIV/0!</v>
      </c>
      <c r="V49" s="105"/>
      <c r="W49" s="223">
        <v>0</v>
      </c>
      <c r="X49" s="77" t="e">
        <f t="shared" si="38"/>
        <v>#DIV/0!</v>
      </c>
      <c r="Y49" s="105"/>
      <c r="Z49" s="223">
        <v>0</v>
      </c>
      <c r="AA49" s="77" t="e">
        <f t="shared" si="39"/>
        <v>#DIV/0!</v>
      </c>
      <c r="AB49" s="105"/>
      <c r="AC49" s="223">
        <v>0</v>
      </c>
      <c r="AD49" s="77" t="e">
        <f t="shared" si="40"/>
        <v>#DIV/0!</v>
      </c>
      <c r="AE49" s="105"/>
      <c r="AF49" s="223">
        <v>0</v>
      </c>
      <c r="AG49" s="77" t="e">
        <f t="shared" si="41"/>
        <v>#DIV/0!</v>
      </c>
      <c r="AH49" s="105"/>
      <c r="AI49" s="223">
        <v>0</v>
      </c>
      <c r="AJ49" s="77" t="e">
        <f t="shared" si="42"/>
        <v>#DIV/0!</v>
      </c>
      <c r="AK49" s="223">
        <v>0</v>
      </c>
      <c r="AL49" s="77" t="e">
        <f t="shared" si="43"/>
        <v>#DIV/0!</v>
      </c>
      <c r="AM49" s="223">
        <v>0</v>
      </c>
      <c r="AN49" s="77" t="e">
        <f t="shared" si="44"/>
        <v>#DIV/0!</v>
      </c>
      <c r="AO49" s="67"/>
    </row>
    <row r="50" spans="2:41">
      <c r="B50" s="36" t="s">
        <v>262</v>
      </c>
      <c r="C50" s="236">
        <f t="shared" si="30"/>
        <v>0</v>
      </c>
      <c r="D50" s="94" t="e">
        <f t="shared" si="31"/>
        <v>#DIV/0!</v>
      </c>
      <c r="E50" s="223">
        <v>0</v>
      </c>
      <c r="F50" s="77" t="e">
        <f t="shared" si="32"/>
        <v>#DIV/0!</v>
      </c>
      <c r="G50" s="105"/>
      <c r="H50" s="223">
        <v>0</v>
      </c>
      <c r="I50" s="77" t="e">
        <f t="shared" si="33"/>
        <v>#DIV/0!</v>
      </c>
      <c r="J50" s="105"/>
      <c r="K50" s="223">
        <v>0</v>
      </c>
      <c r="L50" s="77" t="e">
        <f t="shared" si="34"/>
        <v>#DIV/0!</v>
      </c>
      <c r="M50" s="105"/>
      <c r="N50" s="223">
        <v>0</v>
      </c>
      <c r="O50" s="77" t="e">
        <f t="shared" si="35"/>
        <v>#DIV/0!</v>
      </c>
      <c r="P50" s="105"/>
      <c r="Q50" s="223">
        <v>0</v>
      </c>
      <c r="R50" s="77" t="e">
        <f t="shared" si="36"/>
        <v>#DIV/0!</v>
      </c>
      <c r="S50" s="105"/>
      <c r="T50" s="223">
        <v>0</v>
      </c>
      <c r="U50" s="77" t="e">
        <f t="shared" si="37"/>
        <v>#DIV/0!</v>
      </c>
      <c r="V50" s="105"/>
      <c r="W50" s="223">
        <v>0</v>
      </c>
      <c r="X50" s="77" t="e">
        <f t="shared" si="38"/>
        <v>#DIV/0!</v>
      </c>
      <c r="Y50" s="105"/>
      <c r="Z50" s="223">
        <v>0</v>
      </c>
      <c r="AA50" s="77" t="e">
        <f t="shared" si="39"/>
        <v>#DIV/0!</v>
      </c>
      <c r="AB50" s="105"/>
      <c r="AC50" s="223">
        <v>0</v>
      </c>
      <c r="AD50" s="77" t="e">
        <f t="shared" si="40"/>
        <v>#DIV/0!</v>
      </c>
      <c r="AE50" s="105"/>
      <c r="AF50" s="223">
        <v>0</v>
      </c>
      <c r="AG50" s="77" t="e">
        <f t="shared" si="41"/>
        <v>#DIV/0!</v>
      </c>
      <c r="AH50" s="105"/>
      <c r="AI50" s="223">
        <v>0</v>
      </c>
      <c r="AJ50" s="77" t="e">
        <f t="shared" si="42"/>
        <v>#DIV/0!</v>
      </c>
      <c r="AK50" s="223">
        <v>0</v>
      </c>
      <c r="AL50" s="77" t="e">
        <f t="shared" si="43"/>
        <v>#DIV/0!</v>
      </c>
      <c r="AM50" s="223">
        <v>0</v>
      </c>
      <c r="AN50" s="77" t="e">
        <f t="shared" si="44"/>
        <v>#DIV/0!</v>
      </c>
      <c r="AO50" s="67"/>
    </row>
    <row r="51" spans="2:41">
      <c r="B51" s="36" t="s">
        <v>263</v>
      </c>
      <c r="C51" s="236">
        <f t="shared" si="30"/>
        <v>0</v>
      </c>
      <c r="D51" s="94" t="e">
        <f t="shared" si="31"/>
        <v>#DIV/0!</v>
      </c>
      <c r="E51" s="223">
        <v>0</v>
      </c>
      <c r="F51" s="77" t="e">
        <f t="shared" si="32"/>
        <v>#DIV/0!</v>
      </c>
      <c r="G51" s="105"/>
      <c r="H51" s="223">
        <v>0</v>
      </c>
      <c r="I51" s="77" t="e">
        <f t="shared" si="33"/>
        <v>#DIV/0!</v>
      </c>
      <c r="J51" s="105"/>
      <c r="K51" s="223">
        <v>0</v>
      </c>
      <c r="L51" s="77" t="e">
        <f t="shared" si="34"/>
        <v>#DIV/0!</v>
      </c>
      <c r="M51" s="105"/>
      <c r="N51" s="223">
        <v>0</v>
      </c>
      <c r="O51" s="77" t="e">
        <f t="shared" si="35"/>
        <v>#DIV/0!</v>
      </c>
      <c r="P51" s="105"/>
      <c r="Q51" s="223">
        <v>0</v>
      </c>
      <c r="R51" s="77" t="e">
        <f t="shared" si="36"/>
        <v>#DIV/0!</v>
      </c>
      <c r="S51" s="105"/>
      <c r="T51" s="223">
        <v>0</v>
      </c>
      <c r="U51" s="77" t="e">
        <f t="shared" si="37"/>
        <v>#DIV/0!</v>
      </c>
      <c r="V51" s="105"/>
      <c r="W51" s="223">
        <v>0</v>
      </c>
      <c r="X51" s="77" t="e">
        <f t="shared" si="38"/>
        <v>#DIV/0!</v>
      </c>
      <c r="Y51" s="105"/>
      <c r="Z51" s="223">
        <v>0</v>
      </c>
      <c r="AA51" s="77" t="e">
        <f t="shared" si="39"/>
        <v>#DIV/0!</v>
      </c>
      <c r="AB51" s="105"/>
      <c r="AC51" s="223">
        <v>0</v>
      </c>
      <c r="AD51" s="77" t="e">
        <f t="shared" si="40"/>
        <v>#DIV/0!</v>
      </c>
      <c r="AE51" s="105"/>
      <c r="AF51" s="223">
        <v>0</v>
      </c>
      <c r="AG51" s="77" t="e">
        <f t="shared" si="41"/>
        <v>#DIV/0!</v>
      </c>
      <c r="AH51" s="105"/>
      <c r="AI51" s="223">
        <v>0</v>
      </c>
      <c r="AJ51" s="77" t="e">
        <f t="shared" si="42"/>
        <v>#DIV/0!</v>
      </c>
      <c r="AK51" s="223">
        <v>0</v>
      </c>
      <c r="AL51" s="77" t="e">
        <f t="shared" si="43"/>
        <v>#DIV/0!</v>
      </c>
      <c r="AM51" s="223">
        <v>0</v>
      </c>
      <c r="AN51" s="77" t="e">
        <f t="shared" si="44"/>
        <v>#DIV/0!</v>
      </c>
      <c r="AO51" s="67"/>
    </row>
    <row r="52" spans="2:41">
      <c r="B52" s="36" t="s">
        <v>264</v>
      </c>
      <c r="C52" s="236">
        <f t="shared" si="30"/>
        <v>0</v>
      </c>
      <c r="D52" s="94" t="e">
        <f t="shared" si="31"/>
        <v>#DIV/0!</v>
      </c>
      <c r="E52" s="223">
        <v>0</v>
      </c>
      <c r="F52" s="77" t="e">
        <f t="shared" si="32"/>
        <v>#DIV/0!</v>
      </c>
      <c r="G52" s="105"/>
      <c r="H52" s="223">
        <v>0</v>
      </c>
      <c r="I52" s="77" t="e">
        <f t="shared" si="33"/>
        <v>#DIV/0!</v>
      </c>
      <c r="J52" s="105"/>
      <c r="K52" s="223">
        <v>0</v>
      </c>
      <c r="L52" s="77" t="e">
        <f t="shared" si="34"/>
        <v>#DIV/0!</v>
      </c>
      <c r="M52" s="105"/>
      <c r="N52" s="223">
        <v>0</v>
      </c>
      <c r="O52" s="77" t="e">
        <f t="shared" si="35"/>
        <v>#DIV/0!</v>
      </c>
      <c r="P52" s="105"/>
      <c r="Q52" s="223">
        <v>0</v>
      </c>
      <c r="R52" s="77" t="e">
        <f t="shared" si="36"/>
        <v>#DIV/0!</v>
      </c>
      <c r="S52" s="105"/>
      <c r="T52" s="223">
        <v>0</v>
      </c>
      <c r="U52" s="77" t="e">
        <f t="shared" si="37"/>
        <v>#DIV/0!</v>
      </c>
      <c r="V52" s="105"/>
      <c r="W52" s="223">
        <v>0</v>
      </c>
      <c r="X52" s="77" t="e">
        <f t="shared" si="38"/>
        <v>#DIV/0!</v>
      </c>
      <c r="Y52" s="105"/>
      <c r="Z52" s="223">
        <v>0</v>
      </c>
      <c r="AA52" s="77" t="e">
        <f t="shared" si="39"/>
        <v>#DIV/0!</v>
      </c>
      <c r="AB52" s="105"/>
      <c r="AC52" s="223">
        <v>0</v>
      </c>
      <c r="AD52" s="77" t="e">
        <f t="shared" si="40"/>
        <v>#DIV/0!</v>
      </c>
      <c r="AE52" s="105"/>
      <c r="AF52" s="223">
        <v>0</v>
      </c>
      <c r="AG52" s="77" t="e">
        <f t="shared" si="41"/>
        <v>#DIV/0!</v>
      </c>
      <c r="AH52" s="105"/>
      <c r="AI52" s="223">
        <v>0</v>
      </c>
      <c r="AJ52" s="77" t="e">
        <f t="shared" si="42"/>
        <v>#DIV/0!</v>
      </c>
      <c r="AK52" s="223">
        <v>0</v>
      </c>
      <c r="AL52" s="77" t="e">
        <f t="shared" si="43"/>
        <v>#DIV/0!</v>
      </c>
      <c r="AM52" s="223">
        <v>0</v>
      </c>
      <c r="AN52" s="77" t="e">
        <f t="shared" si="44"/>
        <v>#DIV/0!</v>
      </c>
      <c r="AO52" s="67"/>
    </row>
    <row r="53" spans="2:41">
      <c r="B53" s="36" t="s">
        <v>265</v>
      </c>
      <c r="C53" s="236">
        <f t="shared" si="30"/>
        <v>0</v>
      </c>
      <c r="D53" s="94" t="e">
        <f t="shared" si="31"/>
        <v>#DIV/0!</v>
      </c>
      <c r="E53" s="223">
        <v>0</v>
      </c>
      <c r="F53" s="77" t="e">
        <f t="shared" si="32"/>
        <v>#DIV/0!</v>
      </c>
      <c r="G53" s="105"/>
      <c r="H53" s="223">
        <v>0</v>
      </c>
      <c r="I53" s="77" t="e">
        <f t="shared" si="33"/>
        <v>#DIV/0!</v>
      </c>
      <c r="J53" s="105"/>
      <c r="K53" s="223">
        <v>0</v>
      </c>
      <c r="L53" s="77" t="e">
        <f t="shared" si="34"/>
        <v>#DIV/0!</v>
      </c>
      <c r="M53" s="105"/>
      <c r="N53" s="223">
        <v>0</v>
      </c>
      <c r="O53" s="77" t="e">
        <f t="shared" si="35"/>
        <v>#DIV/0!</v>
      </c>
      <c r="P53" s="105"/>
      <c r="Q53" s="223">
        <v>0</v>
      </c>
      <c r="R53" s="77" t="e">
        <f t="shared" si="36"/>
        <v>#DIV/0!</v>
      </c>
      <c r="S53" s="105"/>
      <c r="T53" s="223">
        <v>0</v>
      </c>
      <c r="U53" s="77" t="e">
        <f t="shared" si="37"/>
        <v>#DIV/0!</v>
      </c>
      <c r="V53" s="105"/>
      <c r="W53" s="223">
        <v>0</v>
      </c>
      <c r="X53" s="77" t="e">
        <f t="shared" si="38"/>
        <v>#DIV/0!</v>
      </c>
      <c r="Y53" s="105"/>
      <c r="Z53" s="223">
        <v>0</v>
      </c>
      <c r="AA53" s="77" t="e">
        <f t="shared" si="39"/>
        <v>#DIV/0!</v>
      </c>
      <c r="AB53" s="105"/>
      <c r="AC53" s="223">
        <v>0</v>
      </c>
      <c r="AD53" s="77" t="e">
        <f t="shared" si="40"/>
        <v>#DIV/0!</v>
      </c>
      <c r="AE53" s="105"/>
      <c r="AF53" s="223">
        <v>0</v>
      </c>
      <c r="AG53" s="77" t="e">
        <f t="shared" si="41"/>
        <v>#DIV/0!</v>
      </c>
      <c r="AH53" s="105"/>
      <c r="AI53" s="223">
        <v>0</v>
      </c>
      <c r="AJ53" s="77" t="e">
        <f t="shared" si="42"/>
        <v>#DIV/0!</v>
      </c>
      <c r="AK53" s="223">
        <v>0</v>
      </c>
      <c r="AL53" s="77" t="e">
        <f t="shared" si="43"/>
        <v>#DIV/0!</v>
      </c>
      <c r="AM53" s="223">
        <v>0</v>
      </c>
      <c r="AN53" s="77" t="e">
        <f t="shared" si="44"/>
        <v>#DIV/0!</v>
      </c>
      <c r="AO53" s="67"/>
    </row>
    <row r="54" spans="2:41">
      <c r="B54" s="36" t="s">
        <v>266</v>
      </c>
      <c r="C54" s="236">
        <f t="shared" si="30"/>
        <v>0</v>
      </c>
      <c r="D54" s="94" t="e">
        <f t="shared" si="31"/>
        <v>#DIV/0!</v>
      </c>
      <c r="E54" s="223">
        <v>0</v>
      </c>
      <c r="F54" s="77" t="e">
        <f t="shared" si="32"/>
        <v>#DIV/0!</v>
      </c>
      <c r="G54" s="105"/>
      <c r="H54" s="223">
        <v>0</v>
      </c>
      <c r="I54" s="77" t="e">
        <f t="shared" si="33"/>
        <v>#DIV/0!</v>
      </c>
      <c r="J54" s="105"/>
      <c r="K54" s="223">
        <v>0</v>
      </c>
      <c r="L54" s="77" t="e">
        <f t="shared" si="34"/>
        <v>#DIV/0!</v>
      </c>
      <c r="M54" s="105"/>
      <c r="N54" s="223">
        <v>0</v>
      </c>
      <c r="O54" s="77" t="e">
        <f t="shared" si="35"/>
        <v>#DIV/0!</v>
      </c>
      <c r="P54" s="105"/>
      <c r="Q54" s="223">
        <v>0</v>
      </c>
      <c r="R54" s="77" t="e">
        <f t="shared" si="36"/>
        <v>#DIV/0!</v>
      </c>
      <c r="S54" s="105"/>
      <c r="T54" s="223">
        <v>0</v>
      </c>
      <c r="U54" s="77" t="e">
        <f t="shared" si="37"/>
        <v>#DIV/0!</v>
      </c>
      <c r="V54" s="105"/>
      <c r="W54" s="223">
        <v>0</v>
      </c>
      <c r="X54" s="77" t="e">
        <f t="shared" si="38"/>
        <v>#DIV/0!</v>
      </c>
      <c r="Y54" s="105"/>
      <c r="Z54" s="223">
        <v>0</v>
      </c>
      <c r="AA54" s="77" t="e">
        <f t="shared" si="39"/>
        <v>#DIV/0!</v>
      </c>
      <c r="AB54" s="105"/>
      <c r="AC54" s="223">
        <v>0</v>
      </c>
      <c r="AD54" s="77" t="e">
        <f t="shared" si="40"/>
        <v>#DIV/0!</v>
      </c>
      <c r="AE54" s="105"/>
      <c r="AF54" s="223">
        <v>0</v>
      </c>
      <c r="AG54" s="77" t="e">
        <f t="shared" si="41"/>
        <v>#DIV/0!</v>
      </c>
      <c r="AH54" s="105"/>
      <c r="AI54" s="223">
        <v>0</v>
      </c>
      <c r="AJ54" s="77" t="e">
        <f t="shared" si="42"/>
        <v>#DIV/0!</v>
      </c>
      <c r="AK54" s="223">
        <v>0</v>
      </c>
      <c r="AL54" s="77" t="e">
        <f t="shared" si="43"/>
        <v>#DIV/0!</v>
      </c>
      <c r="AM54" s="223">
        <v>0</v>
      </c>
      <c r="AN54" s="77" t="e">
        <f t="shared" si="44"/>
        <v>#DIV/0!</v>
      </c>
      <c r="AO54" s="67"/>
    </row>
    <row r="55" spans="2:41">
      <c r="B55" s="36" t="s">
        <v>267</v>
      </c>
      <c r="C55" s="236">
        <f t="shared" si="30"/>
        <v>0</v>
      </c>
      <c r="D55" s="94" t="e">
        <f t="shared" si="31"/>
        <v>#DIV/0!</v>
      </c>
      <c r="E55" s="223">
        <v>0</v>
      </c>
      <c r="F55" s="77" t="e">
        <f t="shared" si="32"/>
        <v>#DIV/0!</v>
      </c>
      <c r="G55" s="105"/>
      <c r="H55" s="223">
        <v>0</v>
      </c>
      <c r="I55" s="77" t="e">
        <f t="shared" si="33"/>
        <v>#DIV/0!</v>
      </c>
      <c r="J55" s="105"/>
      <c r="K55" s="223">
        <v>0</v>
      </c>
      <c r="L55" s="77" t="e">
        <f t="shared" si="34"/>
        <v>#DIV/0!</v>
      </c>
      <c r="M55" s="105"/>
      <c r="N55" s="223">
        <v>0</v>
      </c>
      <c r="O55" s="77" t="e">
        <f t="shared" si="35"/>
        <v>#DIV/0!</v>
      </c>
      <c r="P55" s="105"/>
      <c r="Q55" s="223">
        <v>0</v>
      </c>
      <c r="R55" s="77" t="e">
        <f t="shared" si="36"/>
        <v>#DIV/0!</v>
      </c>
      <c r="S55" s="105"/>
      <c r="T55" s="223">
        <v>0</v>
      </c>
      <c r="U55" s="77" t="e">
        <f t="shared" si="37"/>
        <v>#DIV/0!</v>
      </c>
      <c r="V55" s="105"/>
      <c r="W55" s="223">
        <v>0</v>
      </c>
      <c r="X55" s="77" t="e">
        <f t="shared" si="38"/>
        <v>#DIV/0!</v>
      </c>
      <c r="Y55" s="105"/>
      <c r="Z55" s="223">
        <v>0</v>
      </c>
      <c r="AA55" s="77" t="e">
        <f t="shared" si="39"/>
        <v>#DIV/0!</v>
      </c>
      <c r="AB55" s="105"/>
      <c r="AC55" s="223">
        <v>0</v>
      </c>
      <c r="AD55" s="77" t="e">
        <f t="shared" si="40"/>
        <v>#DIV/0!</v>
      </c>
      <c r="AE55" s="105"/>
      <c r="AF55" s="223">
        <v>0</v>
      </c>
      <c r="AG55" s="77" t="e">
        <f t="shared" si="41"/>
        <v>#DIV/0!</v>
      </c>
      <c r="AH55" s="105"/>
      <c r="AI55" s="223">
        <v>0</v>
      </c>
      <c r="AJ55" s="77" t="e">
        <f t="shared" si="42"/>
        <v>#DIV/0!</v>
      </c>
      <c r="AK55" s="223">
        <v>0</v>
      </c>
      <c r="AL55" s="77" t="e">
        <f t="shared" si="43"/>
        <v>#DIV/0!</v>
      </c>
      <c r="AM55" s="223">
        <v>0</v>
      </c>
      <c r="AN55" s="77" t="e">
        <f t="shared" si="44"/>
        <v>#DIV/0!</v>
      </c>
      <c r="AO55" s="67"/>
    </row>
    <row r="56" spans="2:41">
      <c r="B56" s="36" t="s">
        <v>268</v>
      </c>
      <c r="C56" s="236">
        <f t="shared" si="30"/>
        <v>0</v>
      </c>
      <c r="D56" s="94" t="e">
        <f t="shared" si="31"/>
        <v>#DIV/0!</v>
      </c>
      <c r="E56" s="223">
        <v>0</v>
      </c>
      <c r="F56" s="77" t="e">
        <f t="shared" si="32"/>
        <v>#DIV/0!</v>
      </c>
      <c r="G56" s="105"/>
      <c r="H56" s="223">
        <v>0</v>
      </c>
      <c r="I56" s="77" t="e">
        <f t="shared" si="33"/>
        <v>#DIV/0!</v>
      </c>
      <c r="J56" s="105"/>
      <c r="K56" s="223">
        <v>0</v>
      </c>
      <c r="L56" s="77" t="e">
        <f t="shared" si="34"/>
        <v>#DIV/0!</v>
      </c>
      <c r="M56" s="105"/>
      <c r="N56" s="223">
        <v>0</v>
      </c>
      <c r="O56" s="77" t="e">
        <f t="shared" si="35"/>
        <v>#DIV/0!</v>
      </c>
      <c r="P56" s="105"/>
      <c r="Q56" s="223">
        <v>0</v>
      </c>
      <c r="R56" s="77" t="e">
        <f t="shared" si="36"/>
        <v>#DIV/0!</v>
      </c>
      <c r="S56" s="105"/>
      <c r="T56" s="223">
        <v>0</v>
      </c>
      <c r="U56" s="77" t="e">
        <f t="shared" si="37"/>
        <v>#DIV/0!</v>
      </c>
      <c r="V56" s="105"/>
      <c r="W56" s="223">
        <v>0</v>
      </c>
      <c r="X56" s="77" t="e">
        <f t="shared" si="38"/>
        <v>#DIV/0!</v>
      </c>
      <c r="Y56" s="105"/>
      <c r="Z56" s="223">
        <v>0</v>
      </c>
      <c r="AA56" s="77" t="e">
        <f t="shared" si="39"/>
        <v>#DIV/0!</v>
      </c>
      <c r="AB56" s="105"/>
      <c r="AC56" s="223">
        <v>0</v>
      </c>
      <c r="AD56" s="77" t="e">
        <f t="shared" si="40"/>
        <v>#DIV/0!</v>
      </c>
      <c r="AE56" s="105"/>
      <c r="AF56" s="223">
        <v>0</v>
      </c>
      <c r="AG56" s="77" t="e">
        <f t="shared" si="41"/>
        <v>#DIV/0!</v>
      </c>
      <c r="AH56" s="105"/>
      <c r="AI56" s="223">
        <v>0</v>
      </c>
      <c r="AJ56" s="77" t="e">
        <f t="shared" si="42"/>
        <v>#DIV/0!</v>
      </c>
      <c r="AK56" s="223">
        <v>0</v>
      </c>
      <c r="AL56" s="77" t="e">
        <f t="shared" si="43"/>
        <v>#DIV/0!</v>
      </c>
      <c r="AM56" s="223">
        <v>0</v>
      </c>
      <c r="AN56" s="77" t="e">
        <f t="shared" si="44"/>
        <v>#DIV/0!</v>
      </c>
      <c r="AO56" s="67"/>
    </row>
    <row r="57" spans="2:41">
      <c r="B57" s="36" t="s">
        <v>269</v>
      </c>
      <c r="C57" s="236">
        <f t="shared" si="30"/>
        <v>0</v>
      </c>
      <c r="D57" s="94" t="e">
        <f t="shared" si="31"/>
        <v>#DIV/0!</v>
      </c>
      <c r="E57" s="223">
        <v>0</v>
      </c>
      <c r="F57" s="77" t="e">
        <f t="shared" si="32"/>
        <v>#DIV/0!</v>
      </c>
      <c r="G57" s="105"/>
      <c r="H57" s="223">
        <v>0</v>
      </c>
      <c r="I57" s="77" t="e">
        <f t="shared" si="33"/>
        <v>#DIV/0!</v>
      </c>
      <c r="J57" s="105"/>
      <c r="K57" s="223">
        <v>0</v>
      </c>
      <c r="L57" s="77" t="e">
        <f t="shared" si="34"/>
        <v>#DIV/0!</v>
      </c>
      <c r="M57" s="105"/>
      <c r="N57" s="223">
        <v>0</v>
      </c>
      <c r="O57" s="77" t="e">
        <f t="shared" si="35"/>
        <v>#DIV/0!</v>
      </c>
      <c r="P57" s="105"/>
      <c r="Q57" s="223">
        <v>0</v>
      </c>
      <c r="R57" s="77" t="e">
        <f t="shared" si="36"/>
        <v>#DIV/0!</v>
      </c>
      <c r="S57" s="105"/>
      <c r="T57" s="223">
        <v>0</v>
      </c>
      <c r="U57" s="77" t="e">
        <f t="shared" si="37"/>
        <v>#DIV/0!</v>
      </c>
      <c r="V57" s="105"/>
      <c r="W57" s="223">
        <v>0</v>
      </c>
      <c r="X57" s="77" t="e">
        <f t="shared" si="38"/>
        <v>#DIV/0!</v>
      </c>
      <c r="Y57" s="105"/>
      <c r="Z57" s="223">
        <v>0</v>
      </c>
      <c r="AA57" s="77" t="e">
        <f t="shared" si="39"/>
        <v>#DIV/0!</v>
      </c>
      <c r="AB57" s="105"/>
      <c r="AC57" s="223">
        <v>0</v>
      </c>
      <c r="AD57" s="77" t="e">
        <f t="shared" si="40"/>
        <v>#DIV/0!</v>
      </c>
      <c r="AE57" s="105"/>
      <c r="AF57" s="223">
        <v>0</v>
      </c>
      <c r="AG57" s="77" t="e">
        <f t="shared" si="41"/>
        <v>#DIV/0!</v>
      </c>
      <c r="AH57" s="105"/>
      <c r="AI57" s="223">
        <v>0</v>
      </c>
      <c r="AJ57" s="77" t="e">
        <f t="shared" si="42"/>
        <v>#DIV/0!</v>
      </c>
      <c r="AK57" s="223">
        <v>0</v>
      </c>
      <c r="AL57" s="77" t="e">
        <f t="shared" si="43"/>
        <v>#DIV/0!</v>
      </c>
      <c r="AM57" s="223">
        <v>0</v>
      </c>
      <c r="AN57" s="77" t="e">
        <f t="shared" si="44"/>
        <v>#DIV/0!</v>
      </c>
      <c r="AO57" s="67"/>
    </row>
    <row r="58" spans="2:41">
      <c r="B58" s="36" t="s">
        <v>270</v>
      </c>
      <c r="C58" s="236">
        <f t="shared" si="30"/>
        <v>0</v>
      </c>
      <c r="D58" s="94" t="e">
        <f t="shared" si="31"/>
        <v>#DIV/0!</v>
      </c>
      <c r="E58" s="223">
        <v>0</v>
      </c>
      <c r="F58" s="77" t="e">
        <f t="shared" si="32"/>
        <v>#DIV/0!</v>
      </c>
      <c r="G58" s="105"/>
      <c r="H58" s="223">
        <v>0</v>
      </c>
      <c r="I58" s="77" t="e">
        <f t="shared" si="33"/>
        <v>#DIV/0!</v>
      </c>
      <c r="J58" s="105"/>
      <c r="K58" s="223">
        <v>0</v>
      </c>
      <c r="L58" s="77" t="e">
        <f t="shared" si="34"/>
        <v>#DIV/0!</v>
      </c>
      <c r="M58" s="105"/>
      <c r="N58" s="223">
        <v>0</v>
      </c>
      <c r="O58" s="77" t="e">
        <f t="shared" si="35"/>
        <v>#DIV/0!</v>
      </c>
      <c r="P58" s="105"/>
      <c r="Q58" s="223">
        <v>0</v>
      </c>
      <c r="R58" s="77" t="e">
        <f t="shared" si="36"/>
        <v>#DIV/0!</v>
      </c>
      <c r="S58" s="105"/>
      <c r="T58" s="223">
        <v>0</v>
      </c>
      <c r="U58" s="77" t="e">
        <f t="shared" si="37"/>
        <v>#DIV/0!</v>
      </c>
      <c r="V58" s="105"/>
      <c r="W58" s="223">
        <v>0</v>
      </c>
      <c r="X58" s="77" t="e">
        <f t="shared" si="38"/>
        <v>#DIV/0!</v>
      </c>
      <c r="Y58" s="105"/>
      <c r="Z58" s="223">
        <v>0</v>
      </c>
      <c r="AA58" s="77" t="e">
        <f t="shared" si="39"/>
        <v>#DIV/0!</v>
      </c>
      <c r="AB58" s="105"/>
      <c r="AC58" s="223">
        <v>0</v>
      </c>
      <c r="AD58" s="77" t="e">
        <f t="shared" si="40"/>
        <v>#DIV/0!</v>
      </c>
      <c r="AE58" s="105"/>
      <c r="AF58" s="223">
        <v>0</v>
      </c>
      <c r="AG58" s="77" t="e">
        <f t="shared" si="41"/>
        <v>#DIV/0!</v>
      </c>
      <c r="AH58" s="105"/>
      <c r="AI58" s="223">
        <v>0</v>
      </c>
      <c r="AJ58" s="77" t="e">
        <f t="shared" si="42"/>
        <v>#DIV/0!</v>
      </c>
      <c r="AK58" s="223">
        <v>0</v>
      </c>
      <c r="AL58" s="77" t="e">
        <f t="shared" si="43"/>
        <v>#DIV/0!</v>
      </c>
      <c r="AM58" s="223">
        <v>0</v>
      </c>
      <c r="AN58" s="77" t="e">
        <f t="shared" si="44"/>
        <v>#DIV/0!</v>
      </c>
      <c r="AO58" s="67"/>
    </row>
    <row r="59" spans="2:41">
      <c r="B59" s="95" t="s">
        <v>272</v>
      </c>
      <c r="C59" s="248">
        <f>SUM(C40:C58)</f>
        <v>0</v>
      </c>
      <c r="D59" s="96" t="e">
        <f t="shared" si="31"/>
        <v>#DIV/0!</v>
      </c>
      <c r="E59" s="239">
        <f>SUM(E40:E58)</f>
        <v>0</v>
      </c>
      <c r="F59" s="104" t="e">
        <f t="shared" si="32"/>
        <v>#DIV/0!</v>
      </c>
      <c r="G59" s="107"/>
      <c r="H59" s="239">
        <f>SUM(H40:H58)</f>
        <v>0</v>
      </c>
      <c r="I59" s="104" t="e">
        <f t="shared" si="33"/>
        <v>#DIV/0!</v>
      </c>
      <c r="J59" s="107"/>
      <c r="K59" s="239">
        <f>SUM(K40:K58)</f>
        <v>0</v>
      </c>
      <c r="L59" s="104" t="e">
        <f t="shared" si="34"/>
        <v>#DIV/0!</v>
      </c>
      <c r="M59" s="107"/>
      <c r="N59" s="239">
        <f>SUM(N40:N58)</f>
        <v>0</v>
      </c>
      <c r="O59" s="104" t="e">
        <f t="shared" si="35"/>
        <v>#DIV/0!</v>
      </c>
      <c r="P59" s="107"/>
      <c r="Q59" s="239">
        <f>SUM(Q40:Q58)</f>
        <v>0</v>
      </c>
      <c r="R59" s="104" t="e">
        <f t="shared" si="36"/>
        <v>#DIV/0!</v>
      </c>
      <c r="S59" s="107"/>
      <c r="T59" s="239">
        <f>SUM(T40:T58)</f>
        <v>0</v>
      </c>
      <c r="U59" s="104" t="e">
        <f t="shared" si="37"/>
        <v>#DIV/0!</v>
      </c>
      <c r="V59" s="107"/>
      <c r="W59" s="239">
        <f>SUM(W40:W58)</f>
        <v>0</v>
      </c>
      <c r="X59" s="104" t="e">
        <f t="shared" si="38"/>
        <v>#DIV/0!</v>
      </c>
      <c r="Y59" s="107"/>
      <c r="Z59" s="239">
        <f>SUM(Z40:Z58)</f>
        <v>0</v>
      </c>
      <c r="AA59" s="104" t="e">
        <f t="shared" si="39"/>
        <v>#DIV/0!</v>
      </c>
      <c r="AB59" s="107"/>
      <c r="AC59" s="239">
        <f>SUM(AC40:AC58)</f>
        <v>0</v>
      </c>
      <c r="AD59" s="104" t="e">
        <f t="shared" si="40"/>
        <v>#DIV/0!</v>
      </c>
      <c r="AE59" s="107"/>
      <c r="AF59" s="239">
        <f>SUM(AF40:AF58)</f>
        <v>0</v>
      </c>
      <c r="AG59" s="104" t="e">
        <f t="shared" si="41"/>
        <v>#DIV/0!</v>
      </c>
      <c r="AH59" s="107"/>
      <c r="AI59" s="239">
        <f>SUM(AI40:AI58)</f>
        <v>0</v>
      </c>
      <c r="AJ59" s="104" t="e">
        <f t="shared" si="42"/>
        <v>#DIV/0!</v>
      </c>
      <c r="AK59" s="239">
        <f>SUM(AK40:AK58)</f>
        <v>0</v>
      </c>
      <c r="AL59" s="104" t="e">
        <f t="shared" si="43"/>
        <v>#DIV/0!</v>
      </c>
      <c r="AM59" s="239">
        <f>SUM(AM40:AM58)</f>
        <v>0</v>
      </c>
      <c r="AN59" s="104" t="e">
        <f t="shared" si="44"/>
        <v>#DIV/0!</v>
      </c>
      <c r="AO59" s="67"/>
    </row>
    <row r="60" spans="2:41">
      <c r="C60" s="226"/>
      <c r="E60" s="231"/>
      <c r="F60" s="61"/>
      <c r="G60" s="105"/>
      <c r="H60" s="231"/>
      <c r="I60" s="61"/>
      <c r="J60" s="105"/>
      <c r="K60" s="231"/>
      <c r="L60" s="61"/>
      <c r="M60" s="105"/>
      <c r="N60" s="231"/>
      <c r="O60" s="61"/>
      <c r="P60" s="105"/>
      <c r="Q60" s="231"/>
      <c r="R60" s="61"/>
      <c r="S60" s="105"/>
      <c r="T60" s="231"/>
      <c r="U60" s="61"/>
      <c r="V60" s="105"/>
      <c r="W60" s="231"/>
      <c r="X60" s="61"/>
      <c r="Y60" s="105"/>
      <c r="Z60" s="231"/>
      <c r="AA60" s="61"/>
      <c r="AB60" s="105"/>
      <c r="AC60" s="231"/>
      <c r="AD60" s="61"/>
      <c r="AE60" s="105"/>
      <c r="AF60" s="231"/>
      <c r="AG60" s="61"/>
      <c r="AH60" s="105"/>
      <c r="AI60" s="231"/>
      <c r="AJ60" s="61"/>
      <c r="AK60" s="231"/>
      <c r="AL60" s="61"/>
      <c r="AM60" s="231"/>
      <c r="AN60" s="61"/>
      <c r="AO60" s="67"/>
    </row>
    <row r="61" spans="2:41">
      <c r="B61" s="40" t="s">
        <v>287</v>
      </c>
      <c r="C61" s="226"/>
      <c r="E61" s="231"/>
      <c r="F61" s="61"/>
      <c r="G61" s="105"/>
      <c r="H61" s="231"/>
      <c r="I61" s="61"/>
      <c r="J61" s="105"/>
      <c r="K61" s="231"/>
      <c r="L61" s="61"/>
      <c r="M61" s="105"/>
      <c r="N61" s="231"/>
      <c r="O61" s="61"/>
      <c r="P61" s="105"/>
      <c r="Q61" s="231"/>
      <c r="R61" s="61"/>
      <c r="S61" s="105"/>
      <c r="T61" s="231"/>
      <c r="U61" s="61"/>
      <c r="V61" s="105"/>
      <c r="W61" s="231"/>
      <c r="X61" s="61"/>
      <c r="Y61" s="105"/>
      <c r="Z61" s="231"/>
      <c r="AA61" s="61"/>
      <c r="AB61" s="105"/>
      <c r="AC61" s="231"/>
      <c r="AD61" s="61"/>
      <c r="AE61" s="105"/>
      <c r="AF61" s="231"/>
      <c r="AG61" s="61"/>
      <c r="AH61" s="105"/>
      <c r="AI61" s="231"/>
      <c r="AJ61" s="61"/>
      <c r="AK61" s="231"/>
      <c r="AL61" s="61"/>
      <c r="AM61" s="231"/>
      <c r="AN61" s="61"/>
      <c r="AO61" s="67"/>
    </row>
    <row r="62" spans="2:41">
      <c r="B62" s="36" t="s">
        <v>273</v>
      </c>
      <c r="C62" s="236">
        <f t="shared" ref="C62:C75" si="45">+E62+H62+K62+N62+Q62+T62+W62+Z62+AC62+AF62+AI62+AK62+AM62</f>
        <v>0</v>
      </c>
      <c r="D62" s="94" t="e">
        <f t="shared" ref="D62:D76" si="46">+C62/$C$5</f>
        <v>#DIV/0!</v>
      </c>
      <c r="E62" s="223">
        <v>0</v>
      </c>
      <c r="F62" s="77" t="e">
        <f t="shared" ref="F62:F76" si="47">+E62/E$5</f>
        <v>#DIV/0!</v>
      </c>
      <c r="G62" s="105"/>
      <c r="H62" s="223">
        <v>0</v>
      </c>
      <c r="I62" s="77" t="e">
        <f t="shared" ref="I62:I76" si="48">+H62/H$5</f>
        <v>#DIV/0!</v>
      </c>
      <c r="J62" s="105"/>
      <c r="K62" s="223">
        <v>0</v>
      </c>
      <c r="L62" s="77" t="e">
        <f t="shared" ref="L62:L76" si="49">+K62/K$5</f>
        <v>#DIV/0!</v>
      </c>
      <c r="M62" s="105"/>
      <c r="N62" s="223">
        <v>0</v>
      </c>
      <c r="O62" s="77" t="e">
        <f t="shared" ref="O62:O76" si="50">+N62/N$5</f>
        <v>#DIV/0!</v>
      </c>
      <c r="P62" s="105"/>
      <c r="Q62" s="223">
        <v>0</v>
      </c>
      <c r="R62" s="77" t="e">
        <f t="shared" ref="R62:R76" si="51">+Q62/Q$5</f>
        <v>#DIV/0!</v>
      </c>
      <c r="S62" s="105"/>
      <c r="T62" s="223">
        <v>0</v>
      </c>
      <c r="U62" s="77" t="e">
        <f t="shared" ref="U62:U76" si="52">+T62/T$5</f>
        <v>#DIV/0!</v>
      </c>
      <c r="V62" s="105"/>
      <c r="W62" s="223">
        <v>0</v>
      </c>
      <c r="X62" s="77" t="e">
        <f t="shared" ref="X62:X76" si="53">+W62/W$5</f>
        <v>#DIV/0!</v>
      </c>
      <c r="Y62" s="105"/>
      <c r="Z62" s="223">
        <v>0</v>
      </c>
      <c r="AA62" s="77" t="e">
        <f t="shared" ref="AA62:AA76" si="54">+Z62/Z$5</f>
        <v>#DIV/0!</v>
      </c>
      <c r="AB62" s="105"/>
      <c r="AC62" s="223">
        <v>0</v>
      </c>
      <c r="AD62" s="77" t="e">
        <f t="shared" ref="AD62:AD76" si="55">+AC62/AC$5</f>
        <v>#DIV/0!</v>
      </c>
      <c r="AE62" s="105"/>
      <c r="AF62" s="223">
        <v>0</v>
      </c>
      <c r="AG62" s="77" t="e">
        <f t="shared" ref="AG62:AG76" si="56">+AF62/AF$5</f>
        <v>#DIV/0!</v>
      </c>
      <c r="AH62" s="105"/>
      <c r="AI62" s="223">
        <v>0</v>
      </c>
      <c r="AJ62" s="77" t="e">
        <f t="shared" ref="AJ62:AJ76" si="57">+AI62/AI$5</f>
        <v>#DIV/0!</v>
      </c>
      <c r="AK62" s="223">
        <v>0</v>
      </c>
      <c r="AL62" s="77" t="e">
        <f t="shared" ref="AL62:AL76" si="58">+AK62/AK$5</f>
        <v>#DIV/0!</v>
      </c>
      <c r="AM62" s="223">
        <v>0</v>
      </c>
      <c r="AN62" s="77" t="e">
        <f t="shared" ref="AN62:AN76" si="59">+AM62/AM$5</f>
        <v>#DIV/0!</v>
      </c>
      <c r="AO62" s="67"/>
    </row>
    <row r="63" spans="2:41">
      <c r="B63" s="36" t="s">
        <v>274</v>
      </c>
      <c r="C63" s="236">
        <f t="shared" si="45"/>
        <v>0</v>
      </c>
      <c r="D63" s="94" t="e">
        <f t="shared" si="46"/>
        <v>#DIV/0!</v>
      </c>
      <c r="E63" s="223">
        <v>0</v>
      </c>
      <c r="F63" s="77" t="e">
        <f t="shared" si="47"/>
        <v>#DIV/0!</v>
      </c>
      <c r="G63" s="105"/>
      <c r="H63" s="223">
        <v>0</v>
      </c>
      <c r="I63" s="77" t="e">
        <f t="shared" si="48"/>
        <v>#DIV/0!</v>
      </c>
      <c r="J63" s="105"/>
      <c r="K63" s="223">
        <v>0</v>
      </c>
      <c r="L63" s="77" t="e">
        <f t="shared" si="49"/>
        <v>#DIV/0!</v>
      </c>
      <c r="M63" s="105"/>
      <c r="N63" s="223">
        <v>0</v>
      </c>
      <c r="O63" s="77" t="e">
        <f t="shared" si="50"/>
        <v>#DIV/0!</v>
      </c>
      <c r="P63" s="105"/>
      <c r="Q63" s="223">
        <v>0</v>
      </c>
      <c r="R63" s="77" t="e">
        <f t="shared" si="51"/>
        <v>#DIV/0!</v>
      </c>
      <c r="S63" s="105"/>
      <c r="T63" s="223">
        <v>0</v>
      </c>
      <c r="U63" s="77" t="e">
        <f t="shared" si="52"/>
        <v>#DIV/0!</v>
      </c>
      <c r="V63" s="105"/>
      <c r="W63" s="223">
        <v>0</v>
      </c>
      <c r="X63" s="77" t="e">
        <f t="shared" si="53"/>
        <v>#DIV/0!</v>
      </c>
      <c r="Y63" s="105"/>
      <c r="Z63" s="223">
        <v>0</v>
      </c>
      <c r="AA63" s="77" t="e">
        <f t="shared" si="54"/>
        <v>#DIV/0!</v>
      </c>
      <c r="AB63" s="105"/>
      <c r="AC63" s="223">
        <v>0</v>
      </c>
      <c r="AD63" s="77" t="e">
        <f t="shared" si="55"/>
        <v>#DIV/0!</v>
      </c>
      <c r="AE63" s="105"/>
      <c r="AF63" s="223">
        <v>0</v>
      </c>
      <c r="AG63" s="77" t="e">
        <f t="shared" si="56"/>
        <v>#DIV/0!</v>
      </c>
      <c r="AH63" s="105"/>
      <c r="AI63" s="223">
        <v>0</v>
      </c>
      <c r="AJ63" s="77" t="e">
        <f t="shared" si="57"/>
        <v>#DIV/0!</v>
      </c>
      <c r="AK63" s="223">
        <v>0</v>
      </c>
      <c r="AL63" s="77" t="e">
        <f t="shared" si="58"/>
        <v>#DIV/0!</v>
      </c>
      <c r="AM63" s="223">
        <v>0</v>
      </c>
      <c r="AN63" s="77" t="e">
        <f t="shared" si="59"/>
        <v>#DIV/0!</v>
      </c>
      <c r="AO63" s="67"/>
    </row>
    <row r="64" spans="2:41">
      <c r="B64" s="1124" t="s">
        <v>2633</v>
      </c>
      <c r="C64" s="236">
        <f t="shared" si="45"/>
        <v>0</v>
      </c>
      <c r="D64" s="94" t="e">
        <f t="shared" si="46"/>
        <v>#DIV/0!</v>
      </c>
      <c r="E64" s="223">
        <v>0</v>
      </c>
      <c r="F64" s="77" t="e">
        <f t="shared" si="47"/>
        <v>#DIV/0!</v>
      </c>
      <c r="G64" s="105"/>
      <c r="H64" s="223">
        <v>0</v>
      </c>
      <c r="I64" s="77" t="e">
        <f t="shared" si="48"/>
        <v>#DIV/0!</v>
      </c>
      <c r="J64" s="105"/>
      <c r="K64" s="223">
        <v>0</v>
      </c>
      <c r="L64" s="77" t="e">
        <f t="shared" si="49"/>
        <v>#DIV/0!</v>
      </c>
      <c r="M64" s="105"/>
      <c r="N64" s="223">
        <v>0</v>
      </c>
      <c r="O64" s="77" t="e">
        <f t="shared" si="50"/>
        <v>#DIV/0!</v>
      </c>
      <c r="P64" s="105"/>
      <c r="Q64" s="223">
        <v>0</v>
      </c>
      <c r="R64" s="77" t="e">
        <f t="shared" si="51"/>
        <v>#DIV/0!</v>
      </c>
      <c r="S64" s="105"/>
      <c r="T64" s="223">
        <v>0</v>
      </c>
      <c r="U64" s="77" t="e">
        <f t="shared" si="52"/>
        <v>#DIV/0!</v>
      </c>
      <c r="V64" s="105"/>
      <c r="W64" s="223">
        <v>0</v>
      </c>
      <c r="X64" s="77" t="e">
        <f t="shared" si="53"/>
        <v>#DIV/0!</v>
      </c>
      <c r="Y64" s="105"/>
      <c r="Z64" s="223">
        <v>0</v>
      </c>
      <c r="AA64" s="77" t="e">
        <f t="shared" si="54"/>
        <v>#DIV/0!</v>
      </c>
      <c r="AB64" s="105"/>
      <c r="AC64" s="223">
        <v>0</v>
      </c>
      <c r="AD64" s="77" t="e">
        <f t="shared" si="55"/>
        <v>#DIV/0!</v>
      </c>
      <c r="AE64" s="105"/>
      <c r="AF64" s="223">
        <v>0</v>
      </c>
      <c r="AG64" s="77" t="e">
        <f t="shared" si="56"/>
        <v>#DIV/0!</v>
      </c>
      <c r="AH64" s="105"/>
      <c r="AI64" s="223">
        <v>0</v>
      </c>
      <c r="AJ64" s="77" t="e">
        <f t="shared" si="57"/>
        <v>#DIV/0!</v>
      </c>
      <c r="AK64" s="223">
        <v>0</v>
      </c>
      <c r="AL64" s="77" t="e">
        <f t="shared" si="58"/>
        <v>#DIV/0!</v>
      </c>
      <c r="AM64" s="223">
        <v>0</v>
      </c>
      <c r="AN64" s="77" t="e">
        <f t="shared" si="59"/>
        <v>#DIV/0!</v>
      </c>
      <c r="AO64" s="67"/>
    </row>
    <row r="65" spans="2:41">
      <c r="B65" s="36" t="s">
        <v>276</v>
      </c>
      <c r="C65" s="236">
        <f t="shared" si="45"/>
        <v>0</v>
      </c>
      <c r="D65" s="94" t="e">
        <f t="shared" si="46"/>
        <v>#DIV/0!</v>
      </c>
      <c r="E65" s="223">
        <v>0</v>
      </c>
      <c r="F65" s="77" t="e">
        <f t="shared" si="47"/>
        <v>#DIV/0!</v>
      </c>
      <c r="G65" s="105"/>
      <c r="H65" s="223">
        <v>0</v>
      </c>
      <c r="I65" s="77" t="e">
        <f t="shared" si="48"/>
        <v>#DIV/0!</v>
      </c>
      <c r="J65" s="105"/>
      <c r="K65" s="223">
        <v>0</v>
      </c>
      <c r="L65" s="77" t="e">
        <f t="shared" si="49"/>
        <v>#DIV/0!</v>
      </c>
      <c r="M65" s="105"/>
      <c r="N65" s="223">
        <v>0</v>
      </c>
      <c r="O65" s="77" t="e">
        <f t="shared" si="50"/>
        <v>#DIV/0!</v>
      </c>
      <c r="P65" s="105"/>
      <c r="Q65" s="223">
        <v>0</v>
      </c>
      <c r="R65" s="77" t="e">
        <f t="shared" si="51"/>
        <v>#DIV/0!</v>
      </c>
      <c r="S65" s="105"/>
      <c r="T65" s="223">
        <v>0</v>
      </c>
      <c r="U65" s="77" t="e">
        <f t="shared" si="52"/>
        <v>#DIV/0!</v>
      </c>
      <c r="V65" s="105"/>
      <c r="W65" s="223">
        <v>0</v>
      </c>
      <c r="X65" s="77" t="e">
        <f t="shared" si="53"/>
        <v>#DIV/0!</v>
      </c>
      <c r="Y65" s="105"/>
      <c r="Z65" s="223">
        <v>0</v>
      </c>
      <c r="AA65" s="77" t="e">
        <f t="shared" si="54"/>
        <v>#DIV/0!</v>
      </c>
      <c r="AB65" s="105"/>
      <c r="AC65" s="223">
        <v>0</v>
      </c>
      <c r="AD65" s="77" t="e">
        <f t="shared" si="55"/>
        <v>#DIV/0!</v>
      </c>
      <c r="AE65" s="105"/>
      <c r="AF65" s="223">
        <v>0</v>
      </c>
      <c r="AG65" s="77" t="e">
        <f t="shared" si="56"/>
        <v>#DIV/0!</v>
      </c>
      <c r="AH65" s="105"/>
      <c r="AI65" s="223">
        <v>0</v>
      </c>
      <c r="AJ65" s="77" t="e">
        <f t="shared" si="57"/>
        <v>#DIV/0!</v>
      </c>
      <c r="AK65" s="223">
        <v>0</v>
      </c>
      <c r="AL65" s="77" t="e">
        <f t="shared" si="58"/>
        <v>#DIV/0!</v>
      </c>
      <c r="AM65" s="223">
        <v>0</v>
      </c>
      <c r="AN65" s="77" t="e">
        <f t="shared" si="59"/>
        <v>#DIV/0!</v>
      </c>
      <c r="AO65" s="67"/>
    </row>
    <row r="66" spans="2:41">
      <c r="B66" s="36" t="s">
        <v>277</v>
      </c>
      <c r="C66" s="236">
        <f t="shared" si="45"/>
        <v>0</v>
      </c>
      <c r="D66" s="94" t="e">
        <f t="shared" si="46"/>
        <v>#DIV/0!</v>
      </c>
      <c r="E66" s="223">
        <v>0</v>
      </c>
      <c r="F66" s="77" t="e">
        <f t="shared" si="47"/>
        <v>#DIV/0!</v>
      </c>
      <c r="G66" s="105"/>
      <c r="H66" s="223">
        <v>0</v>
      </c>
      <c r="I66" s="77" t="e">
        <f t="shared" si="48"/>
        <v>#DIV/0!</v>
      </c>
      <c r="J66" s="105"/>
      <c r="K66" s="223">
        <v>0</v>
      </c>
      <c r="L66" s="77" t="e">
        <f t="shared" si="49"/>
        <v>#DIV/0!</v>
      </c>
      <c r="M66" s="105"/>
      <c r="N66" s="223">
        <v>0</v>
      </c>
      <c r="O66" s="77" t="e">
        <f t="shared" si="50"/>
        <v>#DIV/0!</v>
      </c>
      <c r="P66" s="105"/>
      <c r="Q66" s="223">
        <v>0</v>
      </c>
      <c r="R66" s="77" t="e">
        <f t="shared" si="51"/>
        <v>#DIV/0!</v>
      </c>
      <c r="S66" s="105"/>
      <c r="T66" s="223">
        <v>0</v>
      </c>
      <c r="U66" s="77" t="e">
        <f t="shared" si="52"/>
        <v>#DIV/0!</v>
      </c>
      <c r="V66" s="105"/>
      <c r="W66" s="223">
        <v>0</v>
      </c>
      <c r="X66" s="77" t="e">
        <f t="shared" si="53"/>
        <v>#DIV/0!</v>
      </c>
      <c r="Y66" s="105"/>
      <c r="Z66" s="223">
        <v>0</v>
      </c>
      <c r="AA66" s="77" t="e">
        <f t="shared" si="54"/>
        <v>#DIV/0!</v>
      </c>
      <c r="AB66" s="105"/>
      <c r="AC66" s="223">
        <v>0</v>
      </c>
      <c r="AD66" s="77" t="e">
        <f t="shared" si="55"/>
        <v>#DIV/0!</v>
      </c>
      <c r="AE66" s="105"/>
      <c r="AF66" s="223">
        <v>0</v>
      </c>
      <c r="AG66" s="77" t="e">
        <f t="shared" si="56"/>
        <v>#DIV/0!</v>
      </c>
      <c r="AH66" s="105"/>
      <c r="AI66" s="223">
        <v>0</v>
      </c>
      <c r="AJ66" s="77" t="e">
        <f t="shared" si="57"/>
        <v>#DIV/0!</v>
      </c>
      <c r="AK66" s="223">
        <v>0</v>
      </c>
      <c r="AL66" s="77" t="e">
        <f t="shared" si="58"/>
        <v>#DIV/0!</v>
      </c>
      <c r="AM66" s="223">
        <v>0</v>
      </c>
      <c r="AN66" s="77" t="e">
        <f t="shared" si="59"/>
        <v>#DIV/0!</v>
      </c>
      <c r="AO66" s="67"/>
    </row>
    <row r="67" spans="2:41">
      <c r="B67" s="36" t="s">
        <v>278</v>
      </c>
      <c r="C67" s="236">
        <f t="shared" si="45"/>
        <v>0</v>
      </c>
      <c r="D67" s="94" t="e">
        <f t="shared" si="46"/>
        <v>#DIV/0!</v>
      </c>
      <c r="E67" s="223">
        <v>0</v>
      </c>
      <c r="F67" s="77" t="e">
        <f t="shared" si="47"/>
        <v>#DIV/0!</v>
      </c>
      <c r="G67" s="105"/>
      <c r="H67" s="223">
        <v>0</v>
      </c>
      <c r="I67" s="77" t="e">
        <f t="shared" si="48"/>
        <v>#DIV/0!</v>
      </c>
      <c r="J67" s="105"/>
      <c r="K67" s="223">
        <v>0</v>
      </c>
      <c r="L67" s="77" t="e">
        <f t="shared" si="49"/>
        <v>#DIV/0!</v>
      </c>
      <c r="M67" s="105"/>
      <c r="N67" s="223">
        <v>0</v>
      </c>
      <c r="O67" s="77" t="e">
        <f t="shared" si="50"/>
        <v>#DIV/0!</v>
      </c>
      <c r="P67" s="105"/>
      <c r="Q67" s="223">
        <v>0</v>
      </c>
      <c r="R67" s="77" t="e">
        <f t="shared" si="51"/>
        <v>#DIV/0!</v>
      </c>
      <c r="S67" s="105"/>
      <c r="T67" s="223">
        <v>0</v>
      </c>
      <c r="U67" s="77" t="e">
        <f t="shared" si="52"/>
        <v>#DIV/0!</v>
      </c>
      <c r="V67" s="105"/>
      <c r="W67" s="223">
        <v>0</v>
      </c>
      <c r="X67" s="77" t="e">
        <f t="shared" si="53"/>
        <v>#DIV/0!</v>
      </c>
      <c r="Y67" s="105"/>
      <c r="Z67" s="223">
        <v>0</v>
      </c>
      <c r="AA67" s="77" t="e">
        <f t="shared" si="54"/>
        <v>#DIV/0!</v>
      </c>
      <c r="AB67" s="105"/>
      <c r="AC67" s="223">
        <v>0</v>
      </c>
      <c r="AD67" s="77" t="e">
        <f t="shared" si="55"/>
        <v>#DIV/0!</v>
      </c>
      <c r="AE67" s="105"/>
      <c r="AF67" s="223">
        <v>0</v>
      </c>
      <c r="AG67" s="77" t="e">
        <f t="shared" si="56"/>
        <v>#DIV/0!</v>
      </c>
      <c r="AH67" s="105"/>
      <c r="AI67" s="223">
        <v>0</v>
      </c>
      <c r="AJ67" s="77" t="e">
        <f t="shared" si="57"/>
        <v>#DIV/0!</v>
      </c>
      <c r="AK67" s="223">
        <v>0</v>
      </c>
      <c r="AL67" s="77" t="e">
        <f t="shared" si="58"/>
        <v>#DIV/0!</v>
      </c>
      <c r="AM67" s="223">
        <v>0</v>
      </c>
      <c r="AN67" s="77" t="e">
        <f t="shared" si="59"/>
        <v>#DIV/0!</v>
      </c>
      <c r="AO67" s="67"/>
    </row>
    <row r="68" spans="2:41">
      <c r="B68" s="36" t="s">
        <v>279</v>
      </c>
      <c r="C68" s="236">
        <f t="shared" si="45"/>
        <v>0</v>
      </c>
      <c r="D68" s="94" t="e">
        <f t="shared" si="46"/>
        <v>#DIV/0!</v>
      </c>
      <c r="E68" s="223">
        <v>0</v>
      </c>
      <c r="F68" s="77" t="e">
        <f t="shared" si="47"/>
        <v>#DIV/0!</v>
      </c>
      <c r="G68" s="105"/>
      <c r="H68" s="223">
        <v>0</v>
      </c>
      <c r="I68" s="77" t="e">
        <f t="shared" si="48"/>
        <v>#DIV/0!</v>
      </c>
      <c r="J68" s="105"/>
      <c r="K68" s="223">
        <v>0</v>
      </c>
      <c r="L68" s="77" t="e">
        <f t="shared" si="49"/>
        <v>#DIV/0!</v>
      </c>
      <c r="M68" s="105"/>
      <c r="N68" s="223">
        <v>0</v>
      </c>
      <c r="O68" s="77" t="e">
        <f t="shared" si="50"/>
        <v>#DIV/0!</v>
      </c>
      <c r="P68" s="105"/>
      <c r="Q68" s="223">
        <v>0</v>
      </c>
      <c r="R68" s="77" t="e">
        <f t="shared" si="51"/>
        <v>#DIV/0!</v>
      </c>
      <c r="S68" s="105"/>
      <c r="T68" s="223">
        <v>0</v>
      </c>
      <c r="U68" s="77" t="e">
        <f t="shared" si="52"/>
        <v>#DIV/0!</v>
      </c>
      <c r="V68" s="105"/>
      <c r="W68" s="223">
        <v>0</v>
      </c>
      <c r="X68" s="77" t="e">
        <f t="shared" si="53"/>
        <v>#DIV/0!</v>
      </c>
      <c r="Y68" s="105"/>
      <c r="Z68" s="223">
        <v>0</v>
      </c>
      <c r="AA68" s="77" t="e">
        <f t="shared" si="54"/>
        <v>#DIV/0!</v>
      </c>
      <c r="AB68" s="105"/>
      <c r="AC68" s="223">
        <v>0</v>
      </c>
      <c r="AD68" s="77" t="e">
        <f t="shared" si="55"/>
        <v>#DIV/0!</v>
      </c>
      <c r="AE68" s="105"/>
      <c r="AF68" s="223">
        <v>0</v>
      </c>
      <c r="AG68" s="77" t="e">
        <f t="shared" si="56"/>
        <v>#DIV/0!</v>
      </c>
      <c r="AH68" s="105"/>
      <c r="AI68" s="223">
        <v>0</v>
      </c>
      <c r="AJ68" s="77" t="e">
        <f t="shared" si="57"/>
        <v>#DIV/0!</v>
      </c>
      <c r="AK68" s="223">
        <v>0</v>
      </c>
      <c r="AL68" s="77" t="e">
        <f t="shared" si="58"/>
        <v>#DIV/0!</v>
      </c>
      <c r="AM68" s="223">
        <v>0</v>
      </c>
      <c r="AN68" s="77" t="e">
        <f t="shared" si="59"/>
        <v>#DIV/0!</v>
      </c>
      <c r="AO68" s="67"/>
    </row>
    <row r="69" spans="2:41">
      <c r="B69" s="36" t="s">
        <v>280</v>
      </c>
      <c r="C69" s="236">
        <f t="shared" si="45"/>
        <v>0</v>
      </c>
      <c r="D69" s="94" t="e">
        <f t="shared" si="46"/>
        <v>#DIV/0!</v>
      </c>
      <c r="E69" s="223">
        <v>0</v>
      </c>
      <c r="F69" s="77" t="e">
        <f t="shared" si="47"/>
        <v>#DIV/0!</v>
      </c>
      <c r="G69" s="105"/>
      <c r="H69" s="223">
        <v>0</v>
      </c>
      <c r="I69" s="77" t="e">
        <f t="shared" si="48"/>
        <v>#DIV/0!</v>
      </c>
      <c r="J69" s="105"/>
      <c r="K69" s="223">
        <v>0</v>
      </c>
      <c r="L69" s="77" t="e">
        <f t="shared" si="49"/>
        <v>#DIV/0!</v>
      </c>
      <c r="M69" s="105"/>
      <c r="N69" s="223">
        <v>0</v>
      </c>
      <c r="O69" s="77" t="e">
        <f t="shared" si="50"/>
        <v>#DIV/0!</v>
      </c>
      <c r="P69" s="105"/>
      <c r="Q69" s="223">
        <v>0</v>
      </c>
      <c r="R69" s="77" t="e">
        <f t="shared" si="51"/>
        <v>#DIV/0!</v>
      </c>
      <c r="S69" s="105"/>
      <c r="T69" s="223">
        <v>0</v>
      </c>
      <c r="U69" s="77" t="e">
        <f t="shared" si="52"/>
        <v>#DIV/0!</v>
      </c>
      <c r="V69" s="105"/>
      <c r="W69" s="223">
        <v>0</v>
      </c>
      <c r="X69" s="77" t="e">
        <f t="shared" si="53"/>
        <v>#DIV/0!</v>
      </c>
      <c r="Y69" s="105"/>
      <c r="Z69" s="223">
        <v>0</v>
      </c>
      <c r="AA69" s="77" t="e">
        <f t="shared" si="54"/>
        <v>#DIV/0!</v>
      </c>
      <c r="AB69" s="105"/>
      <c r="AC69" s="223">
        <v>0</v>
      </c>
      <c r="AD69" s="77" t="e">
        <f t="shared" si="55"/>
        <v>#DIV/0!</v>
      </c>
      <c r="AE69" s="105"/>
      <c r="AF69" s="223">
        <v>0</v>
      </c>
      <c r="AG69" s="77" t="e">
        <f t="shared" si="56"/>
        <v>#DIV/0!</v>
      </c>
      <c r="AH69" s="105"/>
      <c r="AI69" s="223">
        <v>0</v>
      </c>
      <c r="AJ69" s="77" t="e">
        <f t="shared" si="57"/>
        <v>#DIV/0!</v>
      </c>
      <c r="AK69" s="223">
        <v>0</v>
      </c>
      <c r="AL69" s="77" t="e">
        <f t="shared" si="58"/>
        <v>#DIV/0!</v>
      </c>
      <c r="AM69" s="223">
        <v>0</v>
      </c>
      <c r="AN69" s="77" t="e">
        <f t="shared" si="59"/>
        <v>#DIV/0!</v>
      </c>
      <c r="AO69" s="67"/>
    </row>
    <row r="70" spans="2:41">
      <c r="B70" s="36" t="s">
        <v>281</v>
      </c>
      <c r="C70" s="236">
        <f t="shared" si="45"/>
        <v>0</v>
      </c>
      <c r="D70" s="94" t="e">
        <f t="shared" si="46"/>
        <v>#DIV/0!</v>
      </c>
      <c r="E70" s="223">
        <v>0</v>
      </c>
      <c r="F70" s="77" t="e">
        <f t="shared" si="47"/>
        <v>#DIV/0!</v>
      </c>
      <c r="G70" s="105"/>
      <c r="H70" s="223">
        <v>0</v>
      </c>
      <c r="I70" s="77" t="e">
        <f t="shared" si="48"/>
        <v>#DIV/0!</v>
      </c>
      <c r="J70" s="105"/>
      <c r="K70" s="223">
        <v>0</v>
      </c>
      <c r="L70" s="77" t="e">
        <f t="shared" si="49"/>
        <v>#DIV/0!</v>
      </c>
      <c r="M70" s="105"/>
      <c r="N70" s="223">
        <v>0</v>
      </c>
      <c r="O70" s="77" t="e">
        <f t="shared" si="50"/>
        <v>#DIV/0!</v>
      </c>
      <c r="P70" s="105"/>
      <c r="Q70" s="223">
        <v>0</v>
      </c>
      <c r="R70" s="77" t="e">
        <f t="shared" si="51"/>
        <v>#DIV/0!</v>
      </c>
      <c r="S70" s="105"/>
      <c r="T70" s="223">
        <v>0</v>
      </c>
      <c r="U70" s="77" t="e">
        <f t="shared" si="52"/>
        <v>#DIV/0!</v>
      </c>
      <c r="V70" s="105"/>
      <c r="W70" s="223">
        <v>0</v>
      </c>
      <c r="X70" s="77" t="e">
        <f t="shared" si="53"/>
        <v>#DIV/0!</v>
      </c>
      <c r="Y70" s="105"/>
      <c r="Z70" s="223">
        <v>0</v>
      </c>
      <c r="AA70" s="77" t="e">
        <f t="shared" si="54"/>
        <v>#DIV/0!</v>
      </c>
      <c r="AB70" s="105"/>
      <c r="AC70" s="223">
        <v>0</v>
      </c>
      <c r="AD70" s="77" t="e">
        <f t="shared" si="55"/>
        <v>#DIV/0!</v>
      </c>
      <c r="AE70" s="105"/>
      <c r="AF70" s="223">
        <v>0</v>
      </c>
      <c r="AG70" s="77" t="e">
        <f t="shared" si="56"/>
        <v>#DIV/0!</v>
      </c>
      <c r="AH70" s="105"/>
      <c r="AI70" s="223">
        <v>0</v>
      </c>
      <c r="AJ70" s="77" t="e">
        <f t="shared" si="57"/>
        <v>#DIV/0!</v>
      </c>
      <c r="AK70" s="223">
        <v>0</v>
      </c>
      <c r="AL70" s="77" t="e">
        <f t="shared" si="58"/>
        <v>#DIV/0!</v>
      </c>
      <c r="AM70" s="223">
        <v>0</v>
      </c>
      <c r="AN70" s="77" t="e">
        <f t="shared" si="59"/>
        <v>#DIV/0!</v>
      </c>
      <c r="AO70" s="67"/>
    </row>
    <row r="71" spans="2:41">
      <c r="B71" s="36" t="s">
        <v>282</v>
      </c>
      <c r="C71" s="236">
        <f t="shared" si="45"/>
        <v>0</v>
      </c>
      <c r="D71" s="94" t="e">
        <f t="shared" si="46"/>
        <v>#DIV/0!</v>
      </c>
      <c r="E71" s="223">
        <v>0</v>
      </c>
      <c r="F71" s="77" t="e">
        <f t="shared" si="47"/>
        <v>#DIV/0!</v>
      </c>
      <c r="G71" s="105"/>
      <c r="H71" s="223">
        <v>0</v>
      </c>
      <c r="I71" s="77" t="e">
        <f t="shared" si="48"/>
        <v>#DIV/0!</v>
      </c>
      <c r="J71" s="105"/>
      <c r="K71" s="223">
        <v>0</v>
      </c>
      <c r="L71" s="77" t="e">
        <f t="shared" si="49"/>
        <v>#DIV/0!</v>
      </c>
      <c r="M71" s="105"/>
      <c r="N71" s="223">
        <v>0</v>
      </c>
      <c r="O71" s="77" t="e">
        <f t="shared" si="50"/>
        <v>#DIV/0!</v>
      </c>
      <c r="P71" s="105"/>
      <c r="Q71" s="223">
        <v>0</v>
      </c>
      <c r="R71" s="77" t="e">
        <f t="shared" si="51"/>
        <v>#DIV/0!</v>
      </c>
      <c r="S71" s="105"/>
      <c r="T71" s="223">
        <v>0</v>
      </c>
      <c r="U71" s="77" t="e">
        <f t="shared" si="52"/>
        <v>#DIV/0!</v>
      </c>
      <c r="V71" s="105"/>
      <c r="W71" s="223">
        <v>0</v>
      </c>
      <c r="X71" s="77" t="e">
        <f t="shared" si="53"/>
        <v>#DIV/0!</v>
      </c>
      <c r="Y71" s="105"/>
      <c r="Z71" s="223">
        <v>0</v>
      </c>
      <c r="AA71" s="77" t="e">
        <f t="shared" si="54"/>
        <v>#DIV/0!</v>
      </c>
      <c r="AB71" s="105"/>
      <c r="AC71" s="223">
        <v>0</v>
      </c>
      <c r="AD71" s="77" t="e">
        <f t="shared" si="55"/>
        <v>#DIV/0!</v>
      </c>
      <c r="AE71" s="105"/>
      <c r="AF71" s="223">
        <v>0</v>
      </c>
      <c r="AG71" s="77" t="e">
        <f t="shared" si="56"/>
        <v>#DIV/0!</v>
      </c>
      <c r="AH71" s="105"/>
      <c r="AI71" s="223">
        <v>0</v>
      </c>
      <c r="AJ71" s="77" t="e">
        <f t="shared" si="57"/>
        <v>#DIV/0!</v>
      </c>
      <c r="AK71" s="223">
        <v>0</v>
      </c>
      <c r="AL71" s="77" t="e">
        <f t="shared" si="58"/>
        <v>#DIV/0!</v>
      </c>
      <c r="AM71" s="223">
        <v>0</v>
      </c>
      <c r="AN71" s="77" t="e">
        <f t="shared" si="59"/>
        <v>#DIV/0!</v>
      </c>
      <c r="AO71" s="67"/>
    </row>
    <row r="72" spans="2:41">
      <c r="B72" s="36" t="s">
        <v>283</v>
      </c>
      <c r="C72" s="236">
        <f t="shared" si="45"/>
        <v>0</v>
      </c>
      <c r="D72" s="94" t="e">
        <f t="shared" si="46"/>
        <v>#DIV/0!</v>
      </c>
      <c r="E72" s="223">
        <v>0</v>
      </c>
      <c r="F72" s="77" t="e">
        <f t="shared" si="47"/>
        <v>#DIV/0!</v>
      </c>
      <c r="G72" s="105"/>
      <c r="H72" s="223">
        <v>0</v>
      </c>
      <c r="I72" s="77" t="e">
        <f t="shared" si="48"/>
        <v>#DIV/0!</v>
      </c>
      <c r="J72" s="105"/>
      <c r="K72" s="223">
        <v>0</v>
      </c>
      <c r="L72" s="77" t="e">
        <f t="shared" si="49"/>
        <v>#DIV/0!</v>
      </c>
      <c r="M72" s="105"/>
      <c r="N72" s="223">
        <v>0</v>
      </c>
      <c r="O72" s="77" t="e">
        <f t="shared" si="50"/>
        <v>#DIV/0!</v>
      </c>
      <c r="P72" s="105"/>
      <c r="Q72" s="223">
        <v>0</v>
      </c>
      <c r="R72" s="77" t="e">
        <f t="shared" si="51"/>
        <v>#DIV/0!</v>
      </c>
      <c r="S72" s="105"/>
      <c r="T72" s="223">
        <v>0</v>
      </c>
      <c r="U72" s="77" t="e">
        <f t="shared" si="52"/>
        <v>#DIV/0!</v>
      </c>
      <c r="V72" s="105"/>
      <c r="W72" s="223">
        <v>0</v>
      </c>
      <c r="X72" s="77" t="e">
        <f t="shared" si="53"/>
        <v>#DIV/0!</v>
      </c>
      <c r="Y72" s="105"/>
      <c r="Z72" s="223">
        <v>0</v>
      </c>
      <c r="AA72" s="77" t="e">
        <f t="shared" si="54"/>
        <v>#DIV/0!</v>
      </c>
      <c r="AB72" s="105"/>
      <c r="AC72" s="223">
        <v>0</v>
      </c>
      <c r="AD72" s="77" t="e">
        <f t="shared" si="55"/>
        <v>#DIV/0!</v>
      </c>
      <c r="AE72" s="105"/>
      <c r="AF72" s="223">
        <v>0</v>
      </c>
      <c r="AG72" s="77" t="e">
        <f t="shared" si="56"/>
        <v>#DIV/0!</v>
      </c>
      <c r="AH72" s="105"/>
      <c r="AI72" s="223">
        <v>0</v>
      </c>
      <c r="AJ72" s="77" t="e">
        <f t="shared" si="57"/>
        <v>#DIV/0!</v>
      </c>
      <c r="AK72" s="223">
        <v>0</v>
      </c>
      <c r="AL72" s="77" t="e">
        <f t="shared" si="58"/>
        <v>#DIV/0!</v>
      </c>
      <c r="AM72" s="223">
        <v>0</v>
      </c>
      <c r="AN72" s="77" t="e">
        <f t="shared" si="59"/>
        <v>#DIV/0!</v>
      </c>
      <c r="AO72" s="67"/>
    </row>
    <row r="73" spans="2:41">
      <c r="B73" s="36" t="s">
        <v>284</v>
      </c>
      <c r="C73" s="236">
        <f t="shared" si="45"/>
        <v>0</v>
      </c>
      <c r="D73" s="94" t="e">
        <f t="shared" si="46"/>
        <v>#DIV/0!</v>
      </c>
      <c r="E73" s="223">
        <v>0</v>
      </c>
      <c r="F73" s="77" t="e">
        <f t="shared" si="47"/>
        <v>#DIV/0!</v>
      </c>
      <c r="G73" s="105"/>
      <c r="H73" s="223">
        <v>0</v>
      </c>
      <c r="I73" s="77" t="e">
        <f t="shared" si="48"/>
        <v>#DIV/0!</v>
      </c>
      <c r="J73" s="105"/>
      <c r="K73" s="223">
        <v>0</v>
      </c>
      <c r="L73" s="77" t="e">
        <f t="shared" si="49"/>
        <v>#DIV/0!</v>
      </c>
      <c r="M73" s="105"/>
      <c r="N73" s="223">
        <v>0</v>
      </c>
      <c r="O73" s="77" t="e">
        <f t="shared" si="50"/>
        <v>#DIV/0!</v>
      </c>
      <c r="P73" s="105"/>
      <c r="Q73" s="223">
        <v>0</v>
      </c>
      <c r="R73" s="77" t="e">
        <f t="shared" si="51"/>
        <v>#DIV/0!</v>
      </c>
      <c r="S73" s="105"/>
      <c r="T73" s="223">
        <v>0</v>
      </c>
      <c r="U73" s="77" t="e">
        <f t="shared" si="52"/>
        <v>#DIV/0!</v>
      </c>
      <c r="V73" s="105"/>
      <c r="W73" s="223">
        <v>0</v>
      </c>
      <c r="X73" s="77" t="e">
        <f t="shared" si="53"/>
        <v>#DIV/0!</v>
      </c>
      <c r="Y73" s="105"/>
      <c r="Z73" s="223">
        <v>0</v>
      </c>
      <c r="AA73" s="77" t="e">
        <f t="shared" si="54"/>
        <v>#DIV/0!</v>
      </c>
      <c r="AB73" s="105"/>
      <c r="AC73" s="223">
        <v>0</v>
      </c>
      <c r="AD73" s="77" t="e">
        <f t="shared" si="55"/>
        <v>#DIV/0!</v>
      </c>
      <c r="AE73" s="105"/>
      <c r="AF73" s="223">
        <v>0</v>
      </c>
      <c r="AG73" s="77" t="e">
        <f t="shared" si="56"/>
        <v>#DIV/0!</v>
      </c>
      <c r="AH73" s="105"/>
      <c r="AI73" s="223">
        <v>0</v>
      </c>
      <c r="AJ73" s="77" t="e">
        <f t="shared" si="57"/>
        <v>#DIV/0!</v>
      </c>
      <c r="AK73" s="223">
        <v>0</v>
      </c>
      <c r="AL73" s="77" t="e">
        <f t="shared" si="58"/>
        <v>#DIV/0!</v>
      </c>
      <c r="AM73" s="223">
        <v>0</v>
      </c>
      <c r="AN73" s="77" t="e">
        <f t="shared" si="59"/>
        <v>#DIV/0!</v>
      </c>
      <c r="AO73" s="67"/>
    </row>
    <row r="74" spans="2:41">
      <c r="B74" s="36" t="s">
        <v>285</v>
      </c>
      <c r="C74" s="236">
        <f t="shared" si="45"/>
        <v>0</v>
      </c>
      <c r="D74" s="94" t="e">
        <f t="shared" si="46"/>
        <v>#DIV/0!</v>
      </c>
      <c r="E74" s="223">
        <v>0</v>
      </c>
      <c r="F74" s="77" t="e">
        <f t="shared" si="47"/>
        <v>#DIV/0!</v>
      </c>
      <c r="G74" s="105"/>
      <c r="H74" s="223">
        <v>0</v>
      </c>
      <c r="I74" s="77" t="e">
        <f t="shared" si="48"/>
        <v>#DIV/0!</v>
      </c>
      <c r="J74" s="105"/>
      <c r="K74" s="223">
        <v>0</v>
      </c>
      <c r="L74" s="77" t="e">
        <f t="shared" si="49"/>
        <v>#DIV/0!</v>
      </c>
      <c r="M74" s="105"/>
      <c r="N74" s="223">
        <v>0</v>
      </c>
      <c r="O74" s="77" t="e">
        <f t="shared" si="50"/>
        <v>#DIV/0!</v>
      </c>
      <c r="P74" s="105"/>
      <c r="Q74" s="223">
        <v>0</v>
      </c>
      <c r="R74" s="77" t="e">
        <f t="shared" si="51"/>
        <v>#DIV/0!</v>
      </c>
      <c r="S74" s="105"/>
      <c r="T74" s="223">
        <v>0</v>
      </c>
      <c r="U74" s="77" t="e">
        <f t="shared" si="52"/>
        <v>#DIV/0!</v>
      </c>
      <c r="V74" s="105"/>
      <c r="W74" s="223">
        <v>0</v>
      </c>
      <c r="X74" s="77" t="e">
        <f t="shared" si="53"/>
        <v>#DIV/0!</v>
      </c>
      <c r="Y74" s="105"/>
      <c r="Z74" s="223">
        <v>0</v>
      </c>
      <c r="AA74" s="77" t="e">
        <f t="shared" si="54"/>
        <v>#DIV/0!</v>
      </c>
      <c r="AB74" s="105"/>
      <c r="AC74" s="223">
        <v>0</v>
      </c>
      <c r="AD74" s="77" t="e">
        <f t="shared" si="55"/>
        <v>#DIV/0!</v>
      </c>
      <c r="AE74" s="105"/>
      <c r="AF74" s="223">
        <v>0</v>
      </c>
      <c r="AG74" s="77" t="e">
        <f t="shared" si="56"/>
        <v>#DIV/0!</v>
      </c>
      <c r="AH74" s="105"/>
      <c r="AI74" s="223">
        <v>0</v>
      </c>
      <c r="AJ74" s="77" t="e">
        <f t="shared" si="57"/>
        <v>#DIV/0!</v>
      </c>
      <c r="AK74" s="223">
        <v>0</v>
      </c>
      <c r="AL74" s="77" t="e">
        <f t="shared" si="58"/>
        <v>#DIV/0!</v>
      </c>
      <c r="AM74" s="223">
        <v>0</v>
      </c>
      <c r="AN74" s="77" t="e">
        <f t="shared" si="59"/>
        <v>#DIV/0!</v>
      </c>
      <c r="AO74" s="67"/>
    </row>
    <row r="75" spans="2:41">
      <c r="B75" s="36" t="s">
        <v>286</v>
      </c>
      <c r="C75" s="236">
        <f t="shared" si="45"/>
        <v>0</v>
      </c>
      <c r="D75" s="94" t="e">
        <f t="shared" si="46"/>
        <v>#DIV/0!</v>
      </c>
      <c r="E75" s="223">
        <v>0</v>
      </c>
      <c r="F75" s="77" t="e">
        <f t="shared" si="47"/>
        <v>#DIV/0!</v>
      </c>
      <c r="G75" s="105"/>
      <c r="H75" s="223">
        <v>0</v>
      </c>
      <c r="I75" s="77" t="e">
        <f t="shared" si="48"/>
        <v>#DIV/0!</v>
      </c>
      <c r="J75" s="105"/>
      <c r="K75" s="223">
        <v>0</v>
      </c>
      <c r="L75" s="77" t="e">
        <f t="shared" si="49"/>
        <v>#DIV/0!</v>
      </c>
      <c r="M75" s="105"/>
      <c r="N75" s="223">
        <v>0</v>
      </c>
      <c r="O75" s="77" t="e">
        <f t="shared" si="50"/>
        <v>#DIV/0!</v>
      </c>
      <c r="P75" s="105"/>
      <c r="Q75" s="223">
        <v>0</v>
      </c>
      <c r="R75" s="77" t="e">
        <f t="shared" si="51"/>
        <v>#DIV/0!</v>
      </c>
      <c r="S75" s="105"/>
      <c r="T75" s="223">
        <v>0</v>
      </c>
      <c r="U75" s="77" t="e">
        <f t="shared" si="52"/>
        <v>#DIV/0!</v>
      </c>
      <c r="V75" s="105"/>
      <c r="W75" s="223">
        <v>0</v>
      </c>
      <c r="X75" s="77" t="e">
        <f t="shared" si="53"/>
        <v>#DIV/0!</v>
      </c>
      <c r="Y75" s="105"/>
      <c r="Z75" s="223">
        <v>0</v>
      </c>
      <c r="AA75" s="77" t="e">
        <f t="shared" si="54"/>
        <v>#DIV/0!</v>
      </c>
      <c r="AB75" s="105"/>
      <c r="AC75" s="223">
        <v>0</v>
      </c>
      <c r="AD75" s="77" t="e">
        <f t="shared" si="55"/>
        <v>#DIV/0!</v>
      </c>
      <c r="AE75" s="105"/>
      <c r="AF75" s="223">
        <v>0</v>
      </c>
      <c r="AG75" s="77" t="e">
        <f t="shared" si="56"/>
        <v>#DIV/0!</v>
      </c>
      <c r="AH75" s="105"/>
      <c r="AI75" s="223">
        <v>0</v>
      </c>
      <c r="AJ75" s="77" t="e">
        <f t="shared" si="57"/>
        <v>#DIV/0!</v>
      </c>
      <c r="AK75" s="223">
        <v>0</v>
      </c>
      <c r="AL75" s="77" t="e">
        <f t="shared" si="58"/>
        <v>#DIV/0!</v>
      </c>
      <c r="AM75" s="223">
        <v>0</v>
      </c>
      <c r="AN75" s="77" t="e">
        <f t="shared" si="59"/>
        <v>#DIV/0!</v>
      </c>
      <c r="AO75" s="67"/>
    </row>
    <row r="76" spans="2:41">
      <c r="B76" s="95" t="s">
        <v>288</v>
      </c>
      <c r="C76" s="248">
        <f>SUM(C62:C75)</f>
        <v>0</v>
      </c>
      <c r="D76" s="97" t="e">
        <f t="shared" si="46"/>
        <v>#DIV/0!</v>
      </c>
      <c r="E76" s="239">
        <f>SUM(E62:E75)</f>
        <v>0</v>
      </c>
      <c r="F76" s="104" t="e">
        <f t="shared" si="47"/>
        <v>#DIV/0!</v>
      </c>
      <c r="G76" s="107"/>
      <c r="H76" s="239">
        <f>SUM(H62:H75)</f>
        <v>0</v>
      </c>
      <c r="I76" s="104" t="e">
        <f t="shared" si="48"/>
        <v>#DIV/0!</v>
      </c>
      <c r="J76" s="107"/>
      <c r="K76" s="239">
        <f>SUM(K62:K75)</f>
        <v>0</v>
      </c>
      <c r="L76" s="104" t="e">
        <f t="shared" si="49"/>
        <v>#DIV/0!</v>
      </c>
      <c r="M76" s="107"/>
      <c r="N76" s="239">
        <f>SUM(N62:N75)</f>
        <v>0</v>
      </c>
      <c r="O76" s="104" t="e">
        <f t="shared" si="50"/>
        <v>#DIV/0!</v>
      </c>
      <c r="P76" s="107"/>
      <c r="Q76" s="239">
        <f>SUM(Q62:Q75)</f>
        <v>0</v>
      </c>
      <c r="R76" s="104" t="e">
        <f t="shared" si="51"/>
        <v>#DIV/0!</v>
      </c>
      <c r="S76" s="107"/>
      <c r="T76" s="239">
        <f>SUM(T62:T75)</f>
        <v>0</v>
      </c>
      <c r="U76" s="104" t="e">
        <f t="shared" si="52"/>
        <v>#DIV/0!</v>
      </c>
      <c r="V76" s="107"/>
      <c r="W76" s="239">
        <f>SUM(W62:W75)</f>
        <v>0</v>
      </c>
      <c r="X76" s="104" t="e">
        <f t="shared" si="53"/>
        <v>#DIV/0!</v>
      </c>
      <c r="Y76" s="107"/>
      <c r="Z76" s="239">
        <f>SUM(Z62:Z75)</f>
        <v>0</v>
      </c>
      <c r="AA76" s="104" t="e">
        <f t="shared" si="54"/>
        <v>#DIV/0!</v>
      </c>
      <c r="AB76" s="107"/>
      <c r="AC76" s="239">
        <f>SUM(AC62:AC75)</f>
        <v>0</v>
      </c>
      <c r="AD76" s="104" t="e">
        <f t="shared" si="55"/>
        <v>#DIV/0!</v>
      </c>
      <c r="AE76" s="107"/>
      <c r="AF76" s="239">
        <f>SUM(AF62:AF75)</f>
        <v>0</v>
      </c>
      <c r="AG76" s="104" t="e">
        <f t="shared" si="56"/>
        <v>#DIV/0!</v>
      </c>
      <c r="AH76" s="107"/>
      <c r="AI76" s="239">
        <f>SUM(AI62:AI75)</f>
        <v>0</v>
      </c>
      <c r="AJ76" s="104" t="e">
        <f t="shared" si="57"/>
        <v>#DIV/0!</v>
      </c>
      <c r="AK76" s="239">
        <f>SUM(AK62:AK75)</f>
        <v>0</v>
      </c>
      <c r="AL76" s="104" t="e">
        <f t="shared" si="58"/>
        <v>#DIV/0!</v>
      </c>
      <c r="AM76" s="239">
        <f>SUM(AM62:AM75)</f>
        <v>0</v>
      </c>
      <c r="AN76" s="104" t="e">
        <f t="shared" si="59"/>
        <v>#DIV/0!</v>
      </c>
      <c r="AO76" s="67"/>
    </row>
    <row r="77" spans="2:41">
      <c r="C77" s="247"/>
      <c r="E77" s="238"/>
      <c r="F77" s="61"/>
      <c r="G77" s="105"/>
      <c r="H77" s="238"/>
      <c r="I77" s="61"/>
      <c r="J77" s="105"/>
      <c r="K77" s="238"/>
      <c r="L77" s="61"/>
      <c r="M77" s="105"/>
      <c r="N77" s="238"/>
      <c r="O77" s="61"/>
      <c r="P77" s="105"/>
      <c r="Q77" s="238"/>
      <c r="R77" s="61"/>
      <c r="S77" s="105"/>
      <c r="T77" s="238"/>
      <c r="U77" s="61"/>
      <c r="V77" s="105"/>
      <c r="W77" s="238"/>
      <c r="X77" s="61"/>
      <c r="Y77" s="105"/>
      <c r="Z77" s="238"/>
      <c r="AA77" s="61"/>
      <c r="AB77" s="105"/>
      <c r="AC77" s="238"/>
      <c r="AD77" s="61"/>
      <c r="AE77" s="105"/>
      <c r="AF77" s="238"/>
      <c r="AG77" s="61"/>
      <c r="AH77" s="105"/>
      <c r="AI77" s="238"/>
      <c r="AJ77" s="61"/>
      <c r="AK77" s="238"/>
      <c r="AL77" s="61"/>
      <c r="AM77" s="238"/>
      <c r="AN77" s="61"/>
      <c r="AO77" s="67"/>
    </row>
    <row r="78" spans="2:41">
      <c r="B78" s="40" t="s">
        <v>295</v>
      </c>
      <c r="C78" s="226"/>
      <c r="E78" s="231"/>
      <c r="F78" s="61"/>
      <c r="G78" s="105"/>
      <c r="H78" s="231"/>
      <c r="I78" s="61"/>
      <c r="J78" s="105"/>
      <c r="K78" s="231"/>
      <c r="L78" s="61"/>
      <c r="M78" s="105"/>
      <c r="N78" s="231"/>
      <c r="O78" s="61"/>
      <c r="P78" s="105"/>
      <c r="Q78" s="231"/>
      <c r="R78" s="61"/>
      <c r="S78" s="105"/>
      <c r="T78" s="231"/>
      <c r="U78" s="61"/>
      <c r="V78" s="105"/>
      <c r="W78" s="231"/>
      <c r="X78" s="61"/>
      <c r="Y78" s="105"/>
      <c r="Z78" s="231"/>
      <c r="AA78" s="61"/>
      <c r="AB78" s="105"/>
      <c r="AC78" s="231"/>
      <c r="AD78" s="61"/>
      <c r="AE78" s="105"/>
      <c r="AF78" s="231"/>
      <c r="AG78" s="61"/>
      <c r="AH78" s="105"/>
      <c r="AI78" s="231"/>
      <c r="AJ78" s="61"/>
      <c r="AK78" s="231"/>
      <c r="AL78" s="61"/>
      <c r="AM78" s="231"/>
      <c r="AN78" s="61"/>
      <c r="AO78" s="67"/>
    </row>
    <row r="79" spans="2:41">
      <c r="B79" s="98" t="s">
        <v>289</v>
      </c>
      <c r="C79" s="236">
        <f t="shared" ref="C79:C84" si="60">+E79+H79+K79+N79+Q79+T79+W79+Z79+AC79+AF79+AI79+AK79+AM79</f>
        <v>0</v>
      </c>
      <c r="D79" s="99" t="e">
        <f t="shared" ref="D79:D85" si="61">+C79/$C$5</f>
        <v>#DIV/0!</v>
      </c>
      <c r="E79" s="223">
        <v>0</v>
      </c>
      <c r="F79" s="258" t="e">
        <f>+E79/E$5</f>
        <v>#DIV/0!</v>
      </c>
      <c r="G79" s="105"/>
      <c r="H79" s="223">
        <v>0</v>
      </c>
      <c r="I79" s="258" t="e">
        <f>+H79/H$5</f>
        <v>#DIV/0!</v>
      </c>
      <c r="J79" s="105"/>
      <c r="K79" s="223">
        <v>0</v>
      </c>
      <c r="L79" s="258" t="e">
        <f>+K79/K$5</f>
        <v>#DIV/0!</v>
      </c>
      <c r="M79" s="105"/>
      <c r="N79" s="223">
        <v>0</v>
      </c>
      <c r="O79" s="258" t="e">
        <f>+N79/N$5</f>
        <v>#DIV/0!</v>
      </c>
      <c r="P79" s="105"/>
      <c r="Q79" s="223">
        <v>0</v>
      </c>
      <c r="R79" s="258" t="e">
        <f>+Q79/Q$5</f>
        <v>#DIV/0!</v>
      </c>
      <c r="S79" s="105"/>
      <c r="T79" s="223">
        <v>0</v>
      </c>
      <c r="U79" s="258" t="e">
        <f>+T79/T$5</f>
        <v>#DIV/0!</v>
      </c>
      <c r="V79" s="105"/>
      <c r="W79" s="223">
        <v>0</v>
      </c>
      <c r="X79" s="258" t="e">
        <f>+W79/W$5</f>
        <v>#DIV/0!</v>
      </c>
      <c r="Y79" s="105"/>
      <c r="Z79" s="223">
        <v>0</v>
      </c>
      <c r="AA79" s="258" t="e">
        <f>+Z79/Z$5</f>
        <v>#DIV/0!</v>
      </c>
      <c r="AB79" s="105"/>
      <c r="AC79" s="223">
        <v>0</v>
      </c>
      <c r="AD79" s="258" t="e">
        <f>+AC79/AC$5</f>
        <v>#DIV/0!</v>
      </c>
      <c r="AE79" s="105"/>
      <c r="AF79" s="223">
        <v>0</v>
      </c>
      <c r="AG79" s="258" t="e">
        <f>+AF79/AF$5</f>
        <v>#DIV/0!</v>
      </c>
      <c r="AH79" s="105"/>
      <c r="AI79" s="223">
        <v>0</v>
      </c>
      <c r="AJ79" s="258" t="e">
        <f>+AI79/AI$5</f>
        <v>#DIV/0!</v>
      </c>
      <c r="AK79" s="223">
        <v>0</v>
      </c>
      <c r="AL79" s="258" t="e">
        <f>+AK79/AK$5</f>
        <v>#DIV/0!</v>
      </c>
      <c r="AM79" s="223">
        <v>0</v>
      </c>
      <c r="AN79" s="258" t="e">
        <f>+AM79/AM$5</f>
        <v>#DIV/0!</v>
      </c>
      <c r="AO79" s="67"/>
    </row>
    <row r="80" spans="2:41">
      <c r="B80" s="36" t="s">
        <v>290</v>
      </c>
      <c r="C80" s="236">
        <f t="shared" si="60"/>
        <v>0</v>
      </c>
      <c r="D80" s="99" t="e">
        <f t="shared" si="61"/>
        <v>#DIV/0!</v>
      </c>
      <c r="E80" s="223">
        <v>0</v>
      </c>
      <c r="F80" s="258" t="e">
        <f t="shared" ref="F80:F85" si="62">+E80/E$5</f>
        <v>#DIV/0!</v>
      </c>
      <c r="G80" s="105"/>
      <c r="H80" s="223">
        <v>0</v>
      </c>
      <c r="I80" s="258" t="e">
        <f t="shared" ref="I80:I85" si="63">+H80/H$5</f>
        <v>#DIV/0!</v>
      </c>
      <c r="J80" s="105"/>
      <c r="K80" s="223">
        <v>0</v>
      </c>
      <c r="L80" s="258" t="e">
        <f t="shared" ref="L80:L85" si="64">+K80/K$5</f>
        <v>#DIV/0!</v>
      </c>
      <c r="M80" s="105"/>
      <c r="N80" s="223">
        <v>0</v>
      </c>
      <c r="O80" s="258" t="e">
        <f t="shared" ref="O80:O85" si="65">+N80/N$5</f>
        <v>#DIV/0!</v>
      </c>
      <c r="P80" s="105"/>
      <c r="Q80" s="223">
        <v>0</v>
      </c>
      <c r="R80" s="258" t="e">
        <f t="shared" ref="R80:R85" si="66">+Q80/Q$5</f>
        <v>#DIV/0!</v>
      </c>
      <c r="S80" s="105"/>
      <c r="T80" s="223">
        <v>0</v>
      </c>
      <c r="U80" s="258" t="e">
        <f t="shared" ref="U80:U85" si="67">+T80/T$5</f>
        <v>#DIV/0!</v>
      </c>
      <c r="V80" s="105"/>
      <c r="W80" s="223">
        <v>0</v>
      </c>
      <c r="X80" s="258" t="e">
        <f t="shared" ref="X80:X85" si="68">+W80/W$5</f>
        <v>#DIV/0!</v>
      </c>
      <c r="Y80" s="105"/>
      <c r="Z80" s="223">
        <v>0</v>
      </c>
      <c r="AA80" s="258" t="e">
        <f t="shared" ref="AA80:AA85" si="69">+Z80/Z$5</f>
        <v>#DIV/0!</v>
      </c>
      <c r="AB80" s="105"/>
      <c r="AC80" s="223">
        <v>0</v>
      </c>
      <c r="AD80" s="258" t="e">
        <f t="shared" ref="AD80:AD85" si="70">+AC80/AC$5</f>
        <v>#DIV/0!</v>
      </c>
      <c r="AE80" s="105"/>
      <c r="AF80" s="223">
        <v>0</v>
      </c>
      <c r="AG80" s="258" t="e">
        <f t="shared" ref="AG80:AG85" si="71">+AF80/AF$5</f>
        <v>#DIV/0!</v>
      </c>
      <c r="AH80" s="105"/>
      <c r="AI80" s="223">
        <v>0</v>
      </c>
      <c r="AJ80" s="258" t="e">
        <f t="shared" ref="AJ80:AJ85" si="72">+AI80/AI$5</f>
        <v>#DIV/0!</v>
      </c>
      <c r="AK80" s="223">
        <v>0</v>
      </c>
      <c r="AL80" s="258" t="e">
        <f t="shared" ref="AL80:AL85" si="73">+AK80/AK$5</f>
        <v>#DIV/0!</v>
      </c>
      <c r="AM80" s="223">
        <v>0</v>
      </c>
      <c r="AN80" s="258" t="e">
        <f t="shared" ref="AN80:AN85" si="74">+AM80/AM$5</f>
        <v>#DIV/0!</v>
      </c>
      <c r="AO80" s="67"/>
    </row>
    <row r="81" spans="2:41">
      <c r="B81" s="36" t="s">
        <v>291</v>
      </c>
      <c r="C81" s="236">
        <f t="shared" si="60"/>
        <v>0</v>
      </c>
      <c r="D81" s="99" t="e">
        <f t="shared" si="61"/>
        <v>#DIV/0!</v>
      </c>
      <c r="E81" s="223">
        <v>0</v>
      </c>
      <c r="F81" s="258" t="e">
        <f t="shared" si="62"/>
        <v>#DIV/0!</v>
      </c>
      <c r="G81" s="105"/>
      <c r="H81" s="223">
        <v>0</v>
      </c>
      <c r="I81" s="258" t="e">
        <f t="shared" si="63"/>
        <v>#DIV/0!</v>
      </c>
      <c r="J81" s="105"/>
      <c r="K81" s="223">
        <v>0</v>
      </c>
      <c r="L81" s="258" t="e">
        <f t="shared" si="64"/>
        <v>#DIV/0!</v>
      </c>
      <c r="M81" s="105"/>
      <c r="N81" s="223">
        <v>0</v>
      </c>
      <c r="O81" s="258" t="e">
        <f t="shared" si="65"/>
        <v>#DIV/0!</v>
      </c>
      <c r="P81" s="105"/>
      <c r="Q81" s="223">
        <v>0</v>
      </c>
      <c r="R81" s="258" t="e">
        <f t="shared" si="66"/>
        <v>#DIV/0!</v>
      </c>
      <c r="S81" s="105"/>
      <c r="T81" s="223">
        <v>0</v>
      </c>
      <c r="U81" s="258" t="e">
        <f t="shared" si="67"/>
        <v>#DIV/0!</v>
      </c>
      <c r="V81" s="105"/>
      <c r="W81" s="223">
        <v>0</v>
      </c>
      <c r="X81" s="258" t="e">
        <f t="shared" si="68"/>
        <v>#DIV/0!</v>
      </c>
      <c r="Y81" s="105"/>
      <c r="Z81" s="223">
        <v>0</v>
      </c>
      <c r="AA81" s="258" t="e">
        <f t="shared" si="69"/>
        <v>#DIV/0!</v>
      </c>
      <c r="AB81" s="105"/>
      <c r="AC81" s="223">
        <v>0</v>
      </c>
      <c r="AD81" s="258" t="e">
        <f t="shared" si="70"/>
        <v>#DIV/0!</v>
      </c>
      <c r="AE81" s="105"/>
      <c r="AF81" s="223">
        <v>0</v>
      </c>
      <c r="AG81" s="258" t="e">
        <f t="shared" si="71"/>
        <v>#DIV/0!</v>
      </c>
      <c r="AH81" s="105"/>
      <c r="AI81" s="223">
        <v>0</v>
      </c>
      <c r="AJ81" s="258" t="e">
        <f t="shared" si="72"/>
        <v>#DIV/0!</v>
      </c>
      <c r="AK81" s="223">
        <v>0</v>
      </c>
      <c r="AL81" s="258" t="e">
        <f t="shared" si="73"/>
        <v>#DIV/0!</v>
      </c>
      <c r="AM81" s="223">
        <v>0</v>
      </c>
      <c r="AN81" s="258" t="e">
        <f t="shared" si="74"/>
        <v>#DIV/0!</v>
      </c>
      <c r="AO81" s="67"/>
    </row>
    <row r="82" spans="2:41">
      <c r="B82" s="36" t="s">
        <v>292</v>
      </c>
      <c r="C82" s="236">
        <f t="shared" si="60"/>
        <v>0</v>
      </c>
      <c r="D82" s="99" t="e">
        <f t="shared" si="61"/>
        <v>#DIV/0!</v>
      </c>
      <c r="E82" s="223">
        <v>0</v>
      </c>
      <c r="F82" s="258" t="e">
        <f t="shared" si="62"/>
        <v>#DIV/0!</v>
      </c>
      <c r="G82" s="105"/>
      <c r="H82" s="223">
        <v>0</v>
      </c>
      <c r="I82" s="258" t="e">
        <f t="shared" si="63"/>
        <v>#DIV/0!</v>
      </c>
      <c r="J82" s="105"/>
      <c r="K82" s="223">
        <v>0</v>
      </c>
      <c r="L82" s="258" t="e">
        <f t="shared" si="64"/>
        <v>#DIV/0!</v>
      </c>
      <c r="M82" s="105"/>
      <c r="N82" s="223">
        <v>0</v>
      </c>
      <c r="O82" s="258" t="e">
        <f t="shared" si="65"/>
        <v>#DIV/0!</v>
      </c>
      <c r="P82" s="105"/>
      <c r="Q82" s="223">
        <v>0</v>
      </c>
      <c r="R82" s="258" t="e">
        <f t="shared" si="66"/>
        <v>#DIV/0!</v>
      </c>
      <c r="S82" s="105"/>
      <c r="T82" s="223">
        <v>0</v>
      </c>
      <c r="U82" s="258" t="e">
        <f t="shared" si="67"/>
        <v>#DIV/0!</v>
      </c>
      <c r="V82" s="105"/>
      <c r="W82" s="223">
        <v>0</v>
      </c>
      <c r="X82" s="258" t="e">
        <f t="shared" si="68"/>
        <v>#DIV/0!</v>
      </c>
      <c r="Y82" s="105"/>
      <c r="Z82" s="223">
        <v>0</v>
      </c>
      <c r="AA82" s="258" t="e">
        <f t="shared" si="69"/>
        <v>#DIV/0!</v>
      </c>
      <c r="AB82" s="105"/>
      <c r="AC82" s="223">
        <v>0</v>
      </c>
      <c r="AD82" s="258" t="e">
        <f t="shared" si="70"/>
        <v>#DIV/0!</v>
      </c>
      <c r="AE82" s="105"/>
      <c r="AF82" s="223">
        <v>0</v>
      </c>
      <c r="AG82" s="258" t="e">
        <f t="shared" si="71"/>
        <v>#DIV/0!</v>
      </c>
      <c r="AH82" s="105"/>
      <c r="AI82" s="223">
        <v>0</v>
      </c>
      <c r="AJ82" s="258" t="e">
        <f t="shared" si="72"/>
        <v>#DIV/0!</v>
      </c>
      <c r="AK82" s="223">
        <v>0</v>
      </c>
      <c r="AL82" s="258" t="e">
        <f t="shared" si="73"/>
        <v>#DIV/0!</v>
      </c>
      <c r="AM82" s="223">
        <v>0</v>
      </c>
      <c r="AN82" s="258" t="e">
        <f t="shared" si="74"/>
        <v>#DIV/0!</v>
      </c>
      <c r="AO82" s="67"/>
    </row>
    <row r="83" spans="2:41">
      <c r="B83" s="36" t="s">
        <v>293</v>
      </c>
      <c r="C83" s="236">
        <f t="shared" si="60"/>
        <v>0</v>
      </c>
      <c r="D83" s="99" t="e">
        <f t="shared" si="61"/>
        <v>#DIV/0!</v>
      </c>
      <c r="E83" s="223">
        <v>0</v>
      </c>
      <c r="F83" s="258" t="e">
        <f t="shared" si="62"/>
        <v>#DIV/0!</v>
      </c>
      <c r="G83" s="105"/>
      <c r="H83" s="223">
        <v>0</v>
      </c>
      <c r="I83" s="258" t="e">
        <f t="shared" si="63"/>
        <v>#DIV/0!</v>
      </c>
      <c r="J83" s="105"/>
      <c r="K83" s="223">
        <v>0</v>
      </c>
      <c r="L83" s="258" t="e">
        <f t="shared" si="64"/>
        <v>#DIV/0!</v>
      </c>
      <c r="M83" s="105"/>
      <c r="N83" s="223">
        <v>0</v>
      </c>
      <c r="O83" s="258" t="e">
        <f t="shared" si="65"/>
        <v>#DIV/0!</v>
      </c>
      <c r="P83" s="105"/>
      <c r="Q83" s="223">
        <v>0</v>
      </c>
      <c r="R83" s="258" t="e">
        <f t="shared" si="66"/>
        <v>#DIV/0!</v>
      </c>
      <c r="S83" s="105"/>
      <c r="T83" s="223">
        <v>0</v>
      </c>
      <c r="U83" s="258" t="e">
        <f t="shared" si="67"/>
        <v>#DIV/0!</v>
      </c>
      <c r="V83" s="105"/>
      <c r="W83" s="223">
        <v>0</v>
      </c>
      <c r="X83" s="258" t="e">
        <f t="shared" si="68"/>
        <v>#DIV/0!</v>
      </c>
      <c r="Y83" s="105"/>
      <c r="Z83" s="223">
        <v>0</v>
      </c>
      <c r="AA83" s="258" t="e">
        <f t="shared" si="69"/>
        <v>#DIV/0!</v>
      </c>
      <c r="AB83" s="105"/>
      <c r="AC83" s="223">
        <v>0</v>
      </c>
      <c r="AD83" s="258" t="e">
        <f t="shared" si="70"/>
        <v>#DIV/0!</v>
      </c>
      <c r="AE83" s="105"/>
      <c r="AF83" s="223">
        <v>0</v>
      </c>
      <c r="AG83" s="258" t="e">
        <f t="shared" si="71"/>
        <v>#DIV/0!</v>
      </c>
      <c r="AH83" s="105"/>
      <c r="AI83" s="223">
        <v>0</v>
      </c>
      <c r="AJ83" s="258" t="e">
        <f t="shared" si="72"/>
        <v>#DIV/0!</v>
      </c>
      <c r="AK83" s="223">
        <v>0</v>
      </c>
      <c r="AL83" s="258" t="e">
        <f t="shared" si="73"/>
        <v>#DIV/0!</v>
      </c>
      <c r="AM83" s="223">
        <v>0</v>
      </c>
      <c r="AN83" s="258" t="e">
        <f t="shared" si="74"/>
        <v>#DIV/0!</v>
      </c>
      <c r="AO83" s="67"/>
    </row>
    <row r="84" spans="2:41">
      <c r="B84" s="790" t="s">
        <v>799</v>
      </c>
      <c r="C84" s="236">
        <f t="shared" si="60"/>
        <v>0</v>
      </c>
      <c r="D84" s="99" t="e">
        <f t="shared" si="61"/>
        <v>#DIV/0!</v>
      </c>
      <c r="E84" s="223">
        <v>0</v>
      </c>
      <c r="F84" s="258" t="e">
        <f t="shared" si="62"/>
        <v>#DIV/0!</v>
      </c>
      <c r="G84" s="105"/>
      <c r="H84" s="223">
        <v>0</v>
      </c>
      <c r="I84" s="258" t="e">
        <f t="shared" si="63"/>
        <v>#DIV/0!</v>
      </c>
      <c r="J84" s="105"/>
      <c r="K84" s="223">
        <v>0</v>
      </c>
      <c r="L84" s="258" t="e">
        <f t="shared" si="64"/>
        <v>#DIV/0!</v>
      </c>
      <c r="M84" s="105"/>
      <c r="N84" s="223">
        <v>0</v>
      </c>
      <c r="O84" s="258" t="e">
        <f t="shared" si="65"/>
        <v>#DIV/0!</v>
      </c>
      <c r="P84" s="105"/>
      <c r="Q84" s="223">
        <v>0</v>
      </c>
      <c r="R84" s="258" t="e">
        <f t="shared" si="66"/>
        <v>#DIV/0!</v>
      </c>
      <c r="S84" s="105"/>
      <c r="T84" s="223">
        <v>0</v>
      </c>
      <c r="U84" s="258" t="e">
        <f t="shared" si="67"/>
        <v>#DIV/0!</v>
      </c>
      <c r="V84" s="105"/>
      <c r="W84" s="223">
        <v>0</v>
      </c>
      <c r="X84" s="258" t="e">
        <f t="shared" si="68"/>
        <v>#DIV/0!</v>
      </c>
      <c r="Y84" s="105"/>
      <c r="Z84" s="223">
        <v>0</v>
      </c>
      <c r="AA84" s="258" t="e">
        <f t="shared" si="69"/>
        <v>#DIV/0!</v>
      </c>
      <c r="AB84" s="105"/>
      <c r="AC84" s="223">
        <v>0</v>
      </c>
      <c r="AD84" s="258" t="e">
        <f t="shared" si="70"/>
        <v>#DIV/0!</v>
      </c>
      <c r="AE84" s="105"/>
      <c r="AF84" s="223">
        <v>0</v>
      </c>
      <c r="AG84" s="258" t="e">
        <f t="shared" si="71"/>
        <v>#DIV/0!</v>
      </c>
      <c r="AH84" s="105"/>
      <c r="AI84" s="223">
        <v>0</v>
      </c>
      <c r="AJ84" s="258" t="e">
        <f t="shared" si="72"/>
        <v>#DIV/0!</v>
      </c>
      <c r="AK84" s="223">
        <v>0</v>
      </c>
      <c r="AL84" s="258" t="e">
        <f t="shared" si="73"/>
        <v>#DIV/0!</v>
      </c>
      <c r="AM84" s="223">
        <v>0</v>
      </c>
      <c r="AN84" s="258" t="e">
        <f t="shared" si="74"/>
        <v>#DIV/0!</v>
      </c>
      <c r="AO84" s="67"/>
    </row>
    <row r="85" spans="2:41">
      <c r="B85" s="95" t="s">
        <v>296</v>
      </c>
      <c r="C85" s="248">
        <f>SUM(C79:C84)</f>
        <v>0</v>
      </c>
      <c r="D85" s="100" t="e">
        <f t="shared" si="61"/>
        <v>#DIV/0!</v>
      </c>
      <c r="E85" s="239">
        <f>SUM(E79:E84)</f>
        <v>0</v>
      </c>
      <c r="F85" s="259" t="e">
        <f t="shared" si="62"/>
        <v>#DIV/0!</v>
      </c>
      <c r="G85" s="107"/>
      <c r="H85" s="239">
        <f>SUM(H79:H84)</f>
        <v>0</v>
      </c>
      <c r="I85" s="259" t="e">
        <f t="shared" si="63"/>
        <v>#DIV/0!</v>
      </c>
      <c r="J85" s="107"/>
      <c r="K85" s="239">
        <f>SUM(K79:K84)</f>
        <v>0</v>
      </c>
      <c r="L85" s="259" t="e">
        <f t="shared" si="64"/>
        <v>#DIV/0!</v>
      </c>
      <c r="M85" s="107"/>
      <c r="N85" s="239">
        <f>SUM(N79:N84)</f>
        <v>0</v>
      </c>
      <c r="O85" s="259" t="e">
        <f t="shared" si="65"/>
        <v>#DIV/0!</v>
      </c>
      <c r="P85" s="107"/>
      <c r="Q85" s="239">
        <f>SUM(Q79:Q84)</f>
        <v>0</v>
      </c>
      <c r="R85" s="259" t="e">
        <f t="shared" si="66"/>
        <v>#DIV/0!</v>
      </c>
      <c r="S85" s="107"/>
      <c r="T85" s="239">
        <f>SUM(T79:T84)</f>
        <v>0</v>
      </c>
      <c r="U85" s="259" t="e">
        <f t="shared" si="67"/>
        <v>#DIV/0!</v>
      </c>
      <c r="V85" s="107"/>
      <c r="W85" s="239">
        <f>SUM(W79:W84)</f>
        <v>0</v>
      </c>
      <c r="X85" s="259" t="e">
        <f t="shared" si="68"/>
        <v>#DIV/0!</v>
      </c>
      <c r="Y85" s="107"/>
      <c r="Z85" s="239">
        <f>SUM(Z79:Z84)</f>
        <v>0</v>
      </c>
      <c r="AA85" s="259" t="e">
        <f t="shared" si="69"/>
        <v>#DIV/0!</v>
      </c>
      <c r="AB85" s="107"/>
      <c r="AC85" s="239">
        <f>SUM(AC79:AC84)</f>
        <v>0</v>
      </c>
      <c r="AD85" s="259" t="e">
        <f t="shared" si="70"/>
        <v>#DIV/0!</v>
      </c>
      <c r="AE85" s="107"/>
      <c r="AF85" s="239">
        <f>SUM(AF79:AF84)</f>
        <v>0</v>
      </c>
      <c r="AG85" s="259" t="e">
        <f t="shared" si="71"/>
        <v>#DIV/0!</v>
      </c>
      <c r="AH85" s="107"/>
      <c r="AI85" s="239">
        <f>SUM(AI79:AI84)</f>
        <v>0</v>
      </c>
      <c r="AJ85" s="259" t="e">
        <f t="shared" si="72"/>
        <v>#DIV/0!</v>
      </c>
      <c r="AK85" s="239">
        <f>SUM(AK79:AK84)</f>
        <v>0</v>
      </c>
      <c r="AL85" s="259" t="e">
        <f t="shared" si="73"/>
        <v>#DIV/0!</v>
      </c>
      <c r="AM85" s="239">
        <f>SUM(AM79:AM84)</f>
        <v>0</v>
      </c>
      <c r="AN85" s="259" t="e">
        <f t="shared" si="74"/>
        <v>#DIV/0!</v>
      </c>
      <c r="AO85" s="67"/>
    </row>
    <row r="86" spans="2:41">
      <c r="C86" s="247"/>
      <c r="E86" s="238"/>
      <c r="F86" s="61"/>
      <c r="G86" s="105"/>
      <c r="H86" s="238"/>
      <c r="I86" s="61"/>
      <c r="J86" s="105"/>
      <c r="K86" s="238"/>
      <c r="L86" s="61"/>
      <c r="M86" s="105"/>
      <c r="N86" s="238"/>
      <c r="O86" s="61"/>
      <c r="P86" s="105"/>
      <c r="Q86" s="238"/>
      <c r="R86" s="61"/>
      <c r="S86" s="105"/>
      <c r="T86" s="238"/>
      <c r="U86" s="61"/>
      <c r="V86" s="105"/>
      <c r="W86" s="238"/>
      <c r="X86" s="61"/>
      <c r="Y86" s="105"/>
      <c r="Z86" s="238"/>
      <c r="AA86" s="61"/>
      <c r="AB86" s="105"/>
      <c r="AC86" s="238"/>
      <c r="AD86" s="61"/>
      <c r="AE86" s="105"/>
      <c r="AF86" s="238"/>
      <c r="AG86" s="61"/>
      <c r="AH86" s="105"/>
      <c r="AI86" s="238"/>
      <c r="AJ86" s="61"/>
      <c r="AK86" s="238"/>
      <c r="AL86" s="61"/>
      <c r="AM86" s="238"/>
      <c r="AN86" s="61"/>
      <c r="AO86" s="67"/>
    </row>
    <row r="87" spans="2:41">
      <c r="B87" s="40" t="s">
        <v>297</v>
      </c>
      <c r="C87" s="226"/>
      <c r="E87" s="231"/>
      <c r="F87" s="61"/>
      <c r="G87" s="105"/>
      <c r="H87" s="231"/>
      <c r="I87" s="61"/>
      <c r="J87" s="105"/>
      <c r="K87" s="231"/>
      <c r="L87" s="61"/>
      <c r="M87" s="105"/>
      <c r="N87" s="231"/>
      <c r="O87" s="61"/>
      <c r="P87" s="105"/>
      <c r="Q87" s="231"/>
      <c r="R87" s="61"/>
      <c r="S87" s="105"/>
      <c r="T87" s="231"/>
      <c r="U87" s="61"/>
      <c r="V87" s="105"/>
      <c r="W87" s="231"/>
      <c r="X87" s="61"/>
      <c r="Y87" s="105"/>
      <c r="Z87" s="231"/>
      <c r="AA87" s="61"/>
      <c r="AB87" s="105"/>
      <c r="AC87" s="231"/>
      <c r="AD87" s="61"/>
      <c r="AE87" s="105"/>
      <c r="AF87" s="231"/>
      <c r="AG87" s="61"/>
      <c r="AH87" s="105"/>
      <c r="AI87" s="231"/>
      <c r="AJ87" s="61"/>
      <c r="AK87" s="231"/>
      <c r="AL87" s="61"/>
      <c r="AM87" s="231"/>
      <c r="AN87" s="61"/>
      <c r="AO87" s="67"/>
    </row>
    <row r="88" spans="2:41">
      <c r="B88" s="36" t="s">
        <v>298</v>
      </c>
      <c r="C88" s="236">
        <f t="shared" ref="C88:C110" si="75">+E88+H88+K88+N88+Q88+T88+W88+Z88+AC88+AF88+AI88+AK88+AM88</f>
        <v>0</v>
      </c>
      <c r="D88" s="99" t="e">
        <f t="shared" ref="D88:D113" si="76">+C88/$C$5</f>
        <v>#DIV/0!</v>
      </c>
      <c r="E88" s="223">
        <v>0</v>
      </c>
      <c r="F88" s="77" t="e">
        <f>+E88/E$5</f>
        <v>#DIV/0!</v>
      </c>
      <c r="G88" s="105"/>
      <c r="H88" s="223">
        <v>0</v>
      </c>
      <c r="I88" s="77" t="e">
        <f>+H88/H$5</f>
        <v>#DIV/0!</v>
      </c>
      <c r="J88" s="105"/>
      <c r="K88" s="223">
        <v>0</v>
      </c>
      <c r="L88" s="77" t="e">
        <f>+K88/K$5</f>
        <v>#DIV/0!</v>
      </c>
      <c r="M88" s="105"/>
      <c r="N88" s="223">
        <v>0</v>
      </c>
      <c r="O88" s="77" t="e">
        <f>+N88/N$5</f>
        <v>#DIV/0!</v>
      </c>
      <c r="P88" s="105"/>
      <c r="Q88" s="223">
        <v>0</v>
      </c>
      <c r="R88" s="77" t="e">
        <f>+Q88/Q$5</f>
        <v>#DIV/0!</v>
      </c>
      <c r="S88" s="105"/>
      <c r="T88" s="223">
        <v>0</v>
      </c>
      <c r="U88" s="77" t="e">
        <f>+T88/T$5</f>
        <v>#DIV/0!</v>
      </c>
      <c r="V88" s="105"/>
      <c r="W88" s="223">
        <v>0</v>
      </c>
      <c r="X88" s="77" t="e">
        <f>+W88/W$5</f>
        <v>#DIV/0!</v>
      </c>
      <c r="Y88" s="105"/>
      <c r="Z88" s="223">
        <v>0</v>
      </c>
      <c r="AA88" s="77" t="e">
        <f>+Z88/Z$5</f>
        <v>#DIV/0!</v>
      </c>
      <c r="AB88" s="105"/>
      <c r="AC88" s="223">
        <v>0</v>
      </c>
      <c r="AD88" s="77" t="e">
        <f>+AC88/AC$5</f>
        <v>#DIV/0!</v>
      </c>
      <c r="AE88" s="105"/>
      <c r="AF88" s="223">
        <v>0</v>
      </c>
      <c r="AG88" s="77" t="e">
        <f>+AF88/AF$5</f>
        <v>#DIV/0!</v>
      </c>
      <c r="AH88" s="105"/>
      <c r="AI88" s="223">
        <v>0</v>
      </c>
      <c r="AJ88" s="77" t="e">
        <f>+AI88/AI$5</f>
        <v>#DIV/0!</v>
      </c>
      <c r="AK88" s="223">
        <v>0</v>
      </c>
      <c r="AL88" s="77" t="e">
        <f>+AK88/AK$5</f>
        <v>#DIV/0!</v>
      </c>
      <c r="AM88" s="223">
        <v>0</v>
      </c>
      <c r="AN88" s="77" t="e">
        <f>+AM88/AM$5</f>
        <v>#DIV/0!</v>
      </c>
      <c r="AO88" s="67"/>
    </row>
    <row r="89" spans="2:41">
      <c r="B89" s="791" t="s">
        <v>801</v>
      </c>
      <c r="C89" s="236">
        <f t="shared" si="75"/>
        <v>0</v>
      </c>
      <c r="D89" s="99" t="e">
        <f t="shared" si="76"/>
        <v>#DIV/0!</v>
      </c>
      <c r="E89" s="223">
        <v>0</v>
      </c>
      <c r="F89" s="77" t="e">
        <f t="shared" ref="F89:F111" si="77">+E89/E$5</f>
        <v>#DIV/0!</v>
      </c>
      <c r="G89" s="105"/>
      <c r="H89" s="223">
        <v>0</v>
      </c>
      <c r="I89" s="77" t="e">
        <f t="shared" ref="I89:I111" si="78">+H89/H$5</f>
        <v>#DIV/0!</v>
      </c>
      <c r="J89" s="105"/>
      <c r="K89" s="223">
        <v>0</v>
      </c>
      <c r="L89" s="77" t="e">
        <f t="shared" ref="L89:L111" si="79">+K89/K$5</f>
        <v>#DIV/0!</v>
      </c>
      <c r="M89" s="105"/>
      <c r="N89" s="223">
        <v>0</v>
      </c>
      <c r="O89" s="77" t="e">
        <f t="shared" ref="O89:O111" si="80">+N89/N$5</f>
        <v>#DIV/0!</v>
      </c>
      <c r="P89" s="105"/>
      <c r="Q89" s="223">
        <v>0</v>
      </c>
      <c r="R89" s="77" t="e">
        <f t="shared" ref="R89:R111" si="81">+Q89/Q$5</f>
        <v>#DIV/0!</v>
      </c>
      <c r="S89" s="105"/>
      <c r="T89" s="223">
        <v>0</v>
      </c>
      <c r="U89" s="77" t="e">
        <f t="shared" ref="U89:U111" si="82">+T89/T$5</f>
        <v>#DIV/0!</v>
      </c>
      <c r="V89" s="105"/>
      <c r="W89" s="223">
        <v>0</v>
      </c>
      <c r="X89" s="77" t="e">
        <f t="shared" ref="X89:X111" si="83">+W89/W$5</f>
        <v>#DIV/0!</v>
      </c>
      <c r="Y89" s="105"/>
      <c r="Z89" s="223">
        <v>0</v>
      </c>
      <c r="AA89" s="77" t="e">
        <f t="shared" ref="AA89:AA111" si="84">+Z89/Z$5</f>
        <v>#DIV/0!</v>
      </c>
      <c r="AB89" s="105"/>
      <c r="AC89" s="223">
        <v>0</v>
      </c>
      <c r="AD89" s="77" t="e">
        <f t="shared" ref="AD89:AD111" si="85">+AC89/AC$5</f>
        <v>#DIV/0!</v>
      </c>
      <c r="AE89" s="105"/>
      <c r="AF89" s="223">
        <v>0</v>
      </c>
      <c r="AG89" s="77" t="e">
        <f t="shared" ref="AG89:AG111" si="86">+AF89/AF$5</f>
        <v>#DIV/0!</v>
      </c>
      <c r="AH89" s="105"/>
      <c r="AI89" s="223">
        <v>0</v>
      </c>
      <c r="AJ89" s="77" t="e">
        <f t="shared" ref="AJ89:AJ111" si="87">+AI89/AI$5</f>
        <v>#DIV/0!</v>
      </c>
      <c r="AK89" s="223">
        <v>0</v>
      </c>
      <c r="AL89" s="77" t="e">
        <f t="shared" ref="AL89:AL111" si="88">+AK89/AK$5</f>
        <v>#DIV/0!</v>
      </c>
      <c r="AM89" s="223">
        <v>0</v>
      </c>
      <c r="AN89" s="77" t="e">
        <f t="shared" ref="AN89:AN111" si="89">+AM89/AM$5</f>
        <v>#DIV/0!</v>
      </c>
      <c r="AO89" s="67"/>
    </row>
    <row r="90" spans="2:41">
      <c r="B90" s="36" t="s">
        <v>300</v>
      </c>
      <c r="C90" s="236">
        <f t="shared" si="75"/>
        <v>0</v>
      </c>
      <c r="D90" s="99" t="e">
        <f t="shared" si="76"/>
        <v>#DIV/0!</v>
      </c>
      <c r="E90" s="223">
        <v>0</v>
      </c>
      <c r="F90" s="77" t="e">
        <f t="shared" si="77"/>
        <v>#DIV/0!</v>
      </c>
      <c r="G90" s="105"/>
      <c r="H90" s="223">
        <v>0</v>
      </c>
      <c r="I90" s="77" t="e">
        <f t="shared" si="78"/>
        <v>#DIV/0!</v>
      </c>
      <c r="J90" s="105"/>
      <c r="K90" s="223">
        <v>0</v>
      </c>
      <c r="L90" s="77" t="e">
        <f t="shared" si="79"/>
        <v>#DIV/0!</v>
      </c>
      <c r="M90" s="105"/>
      <c r="N90" s="223">
        <v>0</v>
      </c>
      <c r="O90" s="77" t="e">
        <f t="shared" si="80"/>
        <v>#DIV/0!</v>
      </c>
      <c r="P90" s="105"/>
      <c r="Q90" s="223">
        <v>0</v>
      </c>
      <c r="R90" s="77" t="e">
        <f t="shared" si="81"/>
        <v>#DIV/0!</v>
      </c>
      <c r="S90" s="105"/>
      <c r="T90" s="223">
        <v>0</v>
      </c>
      <c r="U90" s="77" t="e">
        <f t="shared" si="82"/>
        <v>#DIV/0!</v>
      </c>
      <c r="V90" s="105"/>
      <c r="W90" s="223">
        <v>0</v>
      </c>
      <c r="X90" s="77" t="e">
        <f t="shared" si="83"/>
        <v>#DIV/0!</v>
      </c>
      <c r="Y90" s="105"/>
      <c r="Z90" s="223">
        <v>0</v>
      </c>
      <c r="AA90" s="77" t="e">
        <f t="shared" si="84"/>
        <v>#DIV/0!</v>
      </c>
      <c r="AB90" s="105"/>
      <c r="AC90" s="223">
        <v>0</v>
      </c>
      <c r="AD90" s="77" t="e">
        <f t="shared" si="85"/>
        <v>#DIV/0!</v>
      </c>
      <c r="AE90" s="105"/>
      <c r="AF90" s="223">
        <v>0</v>
      </c>
      <c r="AG90" s="77" t="e">
        <f t="shared" si="86"/>
        <v>#DIV/0!</v>
      </c>
      <c r="AH90" s="105"/>
      <c r="AI90" s="223">
        <v>0</v>
      </c>
      <c r="AJ90" s="77" t="e">
        <f t="shared" si="87"/>
        <v>#DIV/0!</v>
      </c>
      <c r="AK90" s="223">
        <v>0</v>
      </c>
      <c r="AL90" s="77" t="e">
        <f t="shared" si="88"/>
        <v>#DIV/0!</v>
      </c>
      <c r="AM90" s="223">
        <v>0</v>
      </c>
      <c r="AN90" s="77" t="e">
        <f t="shared" si="89"/>
        <v>#DIV/0!</v>
      </c>
      <c r="AO90" s="67"/>
    </row>
    <row r="91" spans="2:41">
      <c r="B91" s="36" t="s">
        <v>301</v>
      </c>
      <c r="C91" s="236">
        <f t="shared" si="75"/>
        <v>0</v>
      </c>
      <c r="D91" s="99" t="e">
        <f t="shared" si="76"/>
        <v>#DIV/0!</v>
      </c>
      <c r="E91" s="223">
        <v>0</v>
      </c>
      <c r="F91" s="77" t="e">
        <f t="shared" si="77"/>
        <v>#DIV/0!</v>
      </c>
      <c r="G91" s="105"/>
      <c r="H91" s="223">
        <v>0</v>
      </c>
      <c r="I91" s="77" t="e">
        <f t="shared" si="78"/>
        <v>#DIV/0!</v>
      </c>
      <c r="J91" s="105"/>
      <c r="K91" s="223">
        <v>0</v>
      </c>
      <c r="L91" s="77" t="e">
        <f t="shared" si="79"/>
        <v>#DIV/0!</v>
      </c>
      <c r="M91" s="105"/>
      <c r="N91" s="223">
        <v>0</v>
      </c>
      <c r="O91" s="77" t="e">
        <f t="shared" si="80"/>
        <v>#DIV/0!</v>
      </c>
      <c r="P91" s="105"/>
      <c r="Q91" s="223">
        <v>0</v>
      </c>
      <c r="R91" s="77" t="e">
        <f t="shared" si="81"/>
        <v>#DIV/0!</v>
      </c>
      <c r="S91" s="105"/>
      <c r="T91" s="223">
        <v>0</v>
      </c>
      <c r="U91" s="77" t="e">
        <f t="shared" si="82"/>
        <v>#DIV/0!</v>
      </c>
      <c r="V91" s="105"/>
      <c r="W91" s="223">
        <v>0</v>
      </c>
      <c r="X91" s="77" t="e">
        <f t="shared" si="83"/>
        <v>#DIV/0!</v>
      </c>
      <c r="Y91" s="105"/>
      <c r="Z91" s="223">
        <v>0</v>
      </c>
      <c r="AA91" s="77" t="e">
        <f t="shared" si="84"/>
        <v>#DIV/0!</v>
      </c>
      <c r="AB91" s="105"/>
      <c r="AC91" s="223">
        <v>0</v>
      </c>
      <c r="AD91" s="77" t="e">
        <f t="shared" si="85"/>
        <v>#DIV/0!</v>
      </c>
      <c r="AE91" s="105"/>
      <c r="AF91" s="223">
        <v>0</v>
      </c>
      <c r="AG91" s="77" t="e">
        <f t="shared" si="86"/>
        <v>#DIV/0!</v>
      </c>
      <c r="AH91" s="105"/>
      <c r="AI91" s="223">
        <v>0</v>
      </c>
      <c r="AJ91" s="77" t="e">
        <f t="shared" si="87"/>
        <v>#DIV/0!</v>
      </c>
      <c r="AK91" s="223">
        <v>0</v>
      </c>
      <c r="AL91" s="77" t="e">
        <f t="shared" si="88"/>
        <v>#DIV/0!</v>
      </c>
      <c r="AM91" s="223">
        <v>0</v>
      </c>
      <c r="AN91" s="77" t="e">
        <f t="shared" si="89"/>
        <v>#DIV/0!</v>
      </c>
      <c r="AO91" s="67"/>
    </row>
    <row r="92" spans="2:41">
      <c r="B92" s="36" t="s">
        <v>302</v>
      </c>
      <c r="C92" s="236">
        <f t="shared" si="75"/>
        <v>0</v>
      </c>
      <c r="D92" s="99" t="e">
        <f t="shared" si="76"/>
        <v>#DIV/0!</v>
      </c>
      <c r="E92" s="223">
        <v>0</v>
      </c>
      <c r="F92" s="77" t="e">
        <f t="shared" si="77"/>
        <v>#DIV/0!</v>
      </c>
      <c r="G92" s="105"/>
      <c r="H92" s="223">
        <v>0</v>
      </c>
      <c r="I92" s="77" t="e">
        <f t="shared" si="78"/>
        <v>#DIV/0!</v>
      </c>
      <c r="J92" s="105"/>
      <c r="K92" s="223">
        <v>0</v>
      </c>
      <c r="L92" s="77" t="e">
        <f t="shared" si="79"/>
        <v>#DIV/0!</v>
      </c>
      <c r="M92" s="105"/>
      <c r="N92" s="223">
        <v>0</v>
      </c>
      <c r="O92" s="77" t="e">
        <f t="shared" si="80"/>
        <v>#DIV/0!</v>
      </c>
      <c r="P92" s="105"/>
      <c r="Q92" s="223">
        <v>0</v>
      </c>
      <c r="R92" s="77" t="e">
        <f t="shared" si="81"/>
        <v>#DIV/0!</v>
      </c>
      <c r="S92" s="105"/>
      <c r="T92" s="223">
        <v>0</v>
      </c>
      <c r="U92" s="77" t="e">
        <f t="shared" si="82"/>
        <v>#DIV/0!</v>
      </c>
      <c r="V92" s="105"/>
      <c r="W92" s="223">
        <v>0</v>
      </c>
      <c r="X92" s="77" t="e">
        <f t="shared" si="83"/>
        <v>#DIV/0!</v>
      </c>
      <c r="Y92" s="105"/>
      <c r="Z92" s="223">
        <v>0</v>
      </c>
      <c r="AA92" s="77" t="e">
        <f t="shared" si="84"/>
        <v>#DIV/0!</v>
      </c>
      <c r="AB92" s="105"/>
      <c r="AC92" s="223">
        <v>0</v>
      </c>
      <c r="AD92" s="77" t="e">
        <f t="shared" si="85"/>
        <v>#DIV/0!</v>
      </c>
      <c r="AE92" s="105"/>
      <c r="AF92" s="223">
        <v>0</v>
      </c>
      <c r="AG92" s="77" t="e">
        <f t="shared" si="86"/>
        <v>#DIV/0!</v>
      </c>
      <c r="AH92" s="105"/>
      <c r="AI92" s="223">
        <v>0</v>
      </c>
      <c r="AJ92" s="77" t="e">
        <f t="shared" si="87"/>
        <v>#DIV/0!</v>
      </c>
      <c r="AK92" s="223">
        <v>0</v>
      </c>
      <c r="AL92" s="77" t="e">
        <f t="shared" si="88"/>
        <v>#DIV/0!</v>
      </c>
      <c r="AM92" s="223">
        <v>0</v>
      </c>
      <c r="AN92" s="77" t="e">
        <f t="shared" si="89"/>
        <v>#DIV/0!</v>
      </c>
      <c r="AO92" s="67"/>
    </row>
    <row r="93" spans="2:41">
      <c r="B93" s="36" t="s">
        <v>303</v>
      </c>
      <c r="C93" s="236">
        <f t="shared" si="75"/>
        <v>0</v>
      </c>
      <c r="D93" s="99" t="e">
        <f t="shared" si="76"/>
        <v>#DIV/0!</v>
      </c>
      <c r="E93" s="223">
        <v>0</v>
      </c>
      <c r="F93" s="77" t="e">
        <f t="shared" si="77"/>
        <v>#DIV/0!</v>
      </c>
      <c r="G93" s="105"/>
      <c r="H93" s="223">
        <v>0</v>
      </c>
      <c r="I93" s="77" t="e">
        <f t="shared" si="78"/>
        <v>#DIV/0!</v>
      </c>
      <c r="J93" s="105"/>
      <c r="K93" s="223">
        <v>0</v>
      </c>
      <c r="L93" s="77" t="e">
        <f t="shared" si="79"/>
        <v>#DIV/0!</v>
      </c>
      <c r="M93" s="105"/>
      <c r="N93" s="223">
        <v>0</v>
      </c>
      <c r="O93" s="77" t="e">
        <f t="shared" si="80"/>
        <v>#DIV/0!</v>
      </c>
      <c r="P93" s="105"/>
      <c r="Q93" s="223">
        <v>0</v>
      </c>
      <c r="R93" s="77" t="e">
        <f t="shared" si="81"/>
        <v>#DIV/0!</v>
      </c>
      <c r="S93" s="105"/>
      <c r="T93" s="223">
        <v>0</v>
      </c>
      <c r="U93" s="77" t="e">
        <f t="shared" si="82"/>
        <v>#DIV/0!</v>
      </c>
      <c r="V93" s="105"/>
      <c r="W93" s="223">
        <v>0</v>
      </c>
      <c r="X93" s="77" t="e">
        <f t="shared" si="83"/>
        <v>#DIV/0!</v>
      </c>
      <c r="Y93" s="105"/>
      <c r="Z93" s="223">
        <v>0</v>
      </c>
      <c r="AA93" s="77" t="e">
        <f t="shared" si="84"/>
        <v>#DIV/0!</v>
      </c>
      <c r="AB93" s="105"/>
      <c r="AC93" s="223">
        <v>0</v>
      </c>
      <c r="AD93" s="77" t="e">
        <f t="shared" si="85"/>
        <v>#DIV/0!</v>
      </c>
      <c r="AE93" s="105"/>
      <c r="AF93" s="223">
        <v>0</v>
      </c>
      <c r="AG93" s="77" t="e">
        <f t="shared" si="86"/>
        <v>#DIV/0!</v>
      </c>
      <c r="AH93" s="105"/>
      <c r="AI93" s="223">
        <v>0</v>
      </c>
      <c r="AJ93" s="77" t="e">
        <f t="shared" si="87"/>
        <v>#DIV/0!</v>
      </c>
      <c r="AK93" s="223">
        <v>0</v>
      </c>
      <c r="AL93" s="77" t="e">
        <f t="shared" si="88"/>
        <v>#DIV/0!</v>
      </c>
      <c r="AM93" s="223">
        <v>0</v>
      </c>
      <c r="AN93" s="77" t="e">
        <f t="shared" si="89"/>
        <v>#DIV/0!</v>
      </c>
      <c r="AO93" s="67"/>
    </row>
    <row r="94" spans="2:41">
      <c r="B94" s="36" t="s">
        <v>304</v>
      </c>
      <c r="C94" s="236">
        <f t="shared" si="75"/>
        <v>0</v>
      </c>
      <c r="D94" s="99" t="e">
        <f t="shared" si="76"/>
        <v>#DIV/0!</v>
      </c>
      <c r="E94" s="223">
        <v>0</v>
      </c>
      <c r="F94" s="77" t="e">
        <f t="shared" si="77"/>
        <v>#DIV/0!</v>
      </c>
      <c r="G94" s="105"/>
      <c r="H94" s="223">
        <v>0</v>
      </c>
      <c r="I94" s="77" t="e">
        <f t="shared" si="78"/>
        <v>#DIV/0!</v>
      </c>
      <c r="J94" s="105"/>
      <c r="K94" s="223">
        <v>0</v>
      </c>
      <c r="L94" s="77" t="e">
        <f t="shared" si="79"/>
        <v>#DIV/0!</v>
      </c>
      <c r="M94" s="105"/>
      <c r="N94" s="223">
        <v>0</v>
      </c>
      <c r="O94" s="77" t="e">
        <f t="shared" si="80"/>
        <v>#DIV/0!</v>
      </c>
      <c r="P94" s="105"/>
      <c r="Q94" s="223">
        <v>0</v>
      </c>
      <c r="R94" s="77" t="e">
        <f t="shared" si="81"/>
        <v>#DIV/0!</v>
      </c>
      <c r="S94" s="105"/>
      <c r="T94" s="223">
        <v>0</v>
      </c>
      <c r="U94" s="77" t="e">
        <f t="shared" si="82"/>
        <v>#DIV/0!</v>
      </c>
      <c r="V94" s="105"/>
      <c r="W94" s="223">
        <v>0</v>
      </c>
      <c r="X94" s="77" t="e">
        <f t="shared" si="83"/>
        <v>#DIV/0!</v>
      </c>
      <c r="Y94" s="105"/>
      <c r="Z94" s="223">
        <v>0</v>
      </c>
      <c r="AA94" s="77" t="e">
        <f t="shared" si="84"/>
        <v>#DIV/0!</v>
      </c>
      <c r="AB94" s="105"/>
      <c r="AC94" s="223">
        <v>0</v>
      </c>
      <c r="AD94" s="77" t="e">
        <f t="shared" si="85"/>
        <v>#DIV/0!</v>
      </c>
      <c r="AE94" s="105"/>
      <c r="AF94" s="223">
        <v>0</v>
      </c>
      <c r="AG94" s="77" t="e">
        <f t="shared" si="86"/>
        <v>#DIV/0!</v>
      </c>
      <c r="AH94" s="105"/>
      <c r="AI94" s="223">
        <v>0</v>
      </c>
      <c r="AJ94" s="77" t="e">
        <f t="shared" si="87"/>
        <v>#DIV/0!</v>
      </c>
      <c r="AK94" s="223">
        <v>0</v>
      </c>
      <c r="AL94" s="77" t="e">
        <f t="shared" si="88"/>
        <v>#DIV/0!</v>
      </c>
      <c r="AM94" s="223">
        <v>0</v>
      </c>
      <c r="AN94" s="77" t="e">
        <f t="shared" si="89"/>
        <v>#DIV/0!</v>
      </c>
      <c r="AO94" s="67"/>
    </row>
    <row r="95" spans="2:41">
      <c r="B95" s="36" t="s">
        <v>305</v>
      </c>
      <c r="C95" s="236">
        <f t="shared" si="75"/>
        <v>0</v>
      </c>
      <c r="D95" s="99" t="e">
        <f t="shared" si="76"/>
        <v>#DIV/0!</v>
      </c>
      <c r="E95" s="223">
        <v>0</v>
      </c>
      <c r="F95" s="77" t="e">
        <f t="shared" si="77"/>
        <v>#DIV/0!</v>
      </c>
      <c r="G95" s="105"/>
      <c r="H95" s="223">
        <v>0</v>
      </c>
      <c r="I95" s="77" t="e">
        <f t="shared" si="78"/>
        <v>#DIV/0!</v>
      </c>
      <c r="J95" s="105"/>
      <c r="K95" s="223">
        <v>0</v>
      </c>
      <c r="L95" s="77" t="e">
        <f t="shared" si="79"/>
        <v>#DIV/0!</v>
      </c>
      <c r="M95" s="105"/>
      <c r="N95" s="223">
        <v>0</v>
      </c>
      <c r="O95" s="77" t="e">
        <f t="shared" si="80"/>
        <v>#DIV/0!</v>
      </c>
      <c r="P95" s="105"/>
      <c r="Q95" s="223">
        <v>0</v>
      </c>
      <c r="R95" s="77" t="e">
        <f t="shared" si="81"/>
        <v>#DIV/0!</v>
      </c>
      <c r="S95" s="105"/>
      <c r="T95" s="223">
        <v>0</v>
      </c>
      <c r="U95" s="77" t="e">
        <f t="shared" si="82"/>
        <v>#DIV/0!</v>
      </c>
      <c r="V95" s="105"/>
      <c r="W95" s="223">
        <v>0</v>
      </c>
      <c r="X95" s="77" t="e">
        <f t="shared" si="83"/>
        <v>#DIV/0!</v>
      </c>
      <c r="Y95" s="105"/>
      <c r="Z95" s="223">
        <v>0</v>
      </c>
      <c r="AA95" s="77" t="e">
        <f t="shared" si="84"/>
        <v>#DIV/0!</v>
      </c>
      <c r="AB95" s="105"/>
      <c r="AC95" s="223">
        <v>0</v>
      </c>
      <c r="AD95" s="77" t="e">
        <f t="shared" si="85"/>
        <v>#DIV/0!</v>
      </c>
      <c r="AE95" s="105"/>
      <c r="AF95" s="223">
        <v>0</v>
      </c>
      <c r="AG95" s="77" t="e">
        <f t="shared" si="86"/>
        <v>#DIV/0!</v>
      </c>
      <c r="AH95" s="105"/>
      <c r="AI95" s="223">
        <v>0</v>
      </c>
      <c r="AJ95" s="77" t="e">
        <f t="shared" si="87"/>
        <v>#DIV/0!</v>
      </c>
      <c r="AK95" s="223">
        <v>0</v>
      </c>
      <c r="AL95" s="77" t="e">
        <f t="shared" si="88"/>
        <v>#DIV/0!</v>
      </c>
      <c r="AM95" s="223">
        <v>0</v>
      </c>
      <c r="AN95" s="77" t="e">
        <f t="shared" si="89"/>
        <v>#DIV/0!</v>
      </c>
      <c r="AO95" s="67"/>
    </row>
    <row r="96" spans="2:41">
      <c r="B96" s="36" t="s">
        <v>306</v>
      </c>
      <c r="C96" s="236">
        <f t="shared" si="75"/>
        <v>0</v>
      </c>
      <c r="D96" s="99" t="e">
        <f t="shared" si="76"/>
        <v>#DIV/0!</v>
      </c>
      <c r="E96" s="223">
        <v>0</v>
      </c>
      <c r="F96" s="77" t="e">
        <f t="shared" si="77"/>
        <v>#DIV/0!</v>
      </c>
      <c r="G96" s="105"/>
      <c r="H96" s="223">
        <v>0</v>
      </c>
      <c r="I96" s="77" t="e">
        <f t="shared" si="78"/>
        <v>#DIV/0!</v>
      </c>
      <c r="J96" s="105"/>
      <c r="K96" s="223">
        <v>0</v>
      </c>
      <c r="L96" s="77" t="e">
        <f t="shared" si="79"/>
        <v>#DIV/0!</v>
      </c>
      <c r="M96" s="105"/>
      <c r="N96" s="223">
        <v>0</v>
      </c>
      <c r="O96" s="77" t="e">
        <f t="shared" si="80"/>
        <v>#DIV/0!</v>
      </c>
      <c r="P96" s="105"/>
      <c r="Q96" s="223">
        <v>0</v>
      </c>
      <c r="R96" s="77" t="e">
        <f t="shared" si="81"/>
        <v>#DIV/0!</v>
      </c>
      <c r="S96" s="105"/>
      <c r="T96" s="223">
        <v>0</v>
      </c>
      <c r="U96" s="77" t="e">
        <f t="shared" si="82"/>
        <v>#DIV/0!</v>
      </c>
      <c r="V96" s="105"/>
      <c r="W96" s="223">
        <v>0</v>
      </c>
      <c r="X96" s="77" t="e">
        <f t="shared" si="83"/>
        <v>#DIV/0!</v>
      </c>
      <c r="Y96" s="105"/>
      <c r="Z96" s="223">
        <v>0</v>
      </c>
      <c r="AA96" s="77" t="e">
        <f t="shared" si="84"/>
        <v>#DIV/0!</v>
      </c>
      <c r="AB96" s="105"/>
      <c r="AC96" s="223">
        <v>0</v>
      </c>
      <c r="AD96" s="77" t="e">
        <f t="shared" si="85"/>
        <v>#DIV/0!</v>
      </c>
      <c r="AE96" s="105"/>
      <c r="AF96" s="223">
        <v>0</v>
      </c>
      <c r="AG96" s="77" t="e">
        <f t="shared" si="86"/>
        <v>#DIV/0!</v>
      </c>
      <c r="AH96" s="105"/>
      <c r="AI96" s="223">
        <v>0</v>
      </c>
      <c r="AJ96" s="77" t="e">
        <f t="shared" si="87"/>
        <v>#DIV/0!</v>
      </c>
      <c r="AK96" s="223">
        <v>0</v>
      </c>
      <c r="AL96" s="77" t="e">
        <f t="shared" si="88"/>
        <v>#DIV/0!</v>
      </c>
      <c r="AM96" s="223">
        <v>0</v>
      </c>
      <c r="AN96" s="77" t="e">
        <f t="shared" si="89"/>
        <v>#DIV/0!</v>
      </c>
      <c r="AO96" s="67"/>
    </row>
    <row r="97" spans="2:41">
      <c r="B97" s="36" t="s">
        <v>307</v>
      </c>
      <c r="C97" s="236">
        <f t="shared" si="75"/>
        <v>0</v>
      </c>
      <c r="D97" s="99" t="e">
        <f t="shared" si="76"/>
        <v>#DIV/0!</v>
      </c>
      <c r="E97" s="223">
        <v>0</v>
      </c>
      <c r="F97" s="77" t="e">
        <f t="shared" si="77"/>
        <v>#DIV/0!</v>
      </c>
      <c r="G97" s="105"/>
      <c r="H97" s="223">
        <v>0</v>
      </c>
      <c r="I97" s="77" t="e">
        <f t="shared" si="78"/>
        <v>#DIV/0!</v>
      </c>
      <c r="J97" s="105"/>
      <c r="K97" s="223">
        <v>0</v>
      </c>
      <c r="L97" s="77" t="e">
        <f t="shared" si="79"/>
        <v>#DIV/0!</v>
      </c>
      <c r="M97" s="105"/>
      <c r="N97" s="223">
        <v>0</v>
      </c>
      <c r="O97" s="77" t="e">
        <f t="shared" si="80"/>
        <v>#DIV/0!</v>
      </c>
      <c r="P97" s="105"/>
      <c r="Q97" s="223">
        <v>0</v>
      </c>
      <c r="R97" s="77" t="e">
        <f t="shared" si="81"/>
        <v>#DIV/0!</v>
      </c>
      <c r="S97" s="105"/>
      <c r="T97" s="223">
        <v>0</v>
      </c>
      <c r="U97" s="77" t="e">
        <f t="shared" si="82"/>
        <v>#DIV/0!</v>
      </c>
      <c r="V97" s="105"/>
      <c r="W97" s="223">
        <v>0</v>
      </c>
      <c r="X97" s="77" t="e">
        <f t="shared" si="83"/>
        <v>#DIV/0!</v>
      </c>
      <c r="Y97" s="105"/>
      <c r="Z97" s="223">
        <v>0</v>
      </c>
      <c r="AA97" s="77" t="e">
        <f t="shared" si="84"/>
        <v>#DIV/0!</v>
      </c>
      <c r="AB97" s="105"/>
      <c r="AC97" s="223">
        <v>0</v>
      </c>
      <c r="AD97" s="77" t="e">
        <f t="shared" si="85"/>
        <v>#DIV/0!</v>
      </c>
      <c r="AE97" s="105"/>
      <c r="AF97" s="223">
        <v>0</v>
      </c>
      <c r="AG97" s="77" t="e">
        <f t="shared" si="86"/>
        <v>#DIV/0!</v>
      </c>
      <c r="AH97" s="105"/>
      <c r="AI97" s="223">
        <v>0</v>
      </c>
      <c r="AJ97" s="77" t="e">
        <f t="shared" si="87"/>
        <v>#DIV/0!</v>
      </c>
      <c r="AK97" s="223">
        <v>0</v>
      </c>
      <c r="AL97" s="77" t="e">
        <f t="shared" si="88"/>
        <v>#DIV/0!</v>
      </c>
      <c r="AM97" s="223">
        <v>0</v>
      </c>
      <c r="AN97" s="77" t="e">
        <f t="shared" si="89"/>
        <v>#DIV/0!</v>
      </c>
      <c r="AO97" s="67"/>
    </row>
    <row r="98" spans="2:41">
      <c r="B98" s="36" t="s">
        <v>308</v>
      </c>
      <c r="C98" s="236">
        <f t="shared" si="75"/>
        <v>0</v>
      </c>
      <c r="D98" s="99" t="e">
        <f t="shared" si="76"/>
        <v>#DIV/0!</v>
      </c>
      <c r="E98" s="223">
        <v>0</v>
      </c>
      <c r="F98" s="77" t="e">
        <f t="shared" si="77"/>
        <v>#DIV/0!</v>
      </c>
      <c r="G98" s="105"/>
      <c r="H98" s="223">
        <v>0</v>
      </c>
      <c r="I98" s="77" t="e">
        <f t="shared" si="78"/>
        <v>#DIV/0!</v>
      </c>
      <c r="J98" s="105"/>
      <c r="K98" s="223">
        <v>0</v>
      </c>
      <c r="L98" s="77" t="e">
        <f t="shared" si="79"/>
        <v>#DIV/0!</v>
      </c>
      <c r="M98" s="105"/>
      <c r="N98" s="223">
        <v>0</v>
      </c>
      <c r="O98" s="77" t="e">
        <f t="shared" si="80"/>
        <v>#DIV/0!</v>
      </c>
      <c r="P98" s="105"/>
      <c r="Q98" s="223">
        <v>0</v>
      </c>
      <c r="R98" s="77" t="e">
        <f t="shared" si="81"/>
        <v>#DIV/0!</v>
      </c>
      <c r="S98" s="105"/>
      <c r="T98" s="223">
        <v>0</v>
      </c>
      <c r="U98" s="77" t="e">
        <f t="shared" si="82"/>
        <v>#DIV/0!</v>
      </c>
      <c r="V98" s="105"/>
      <c r="W98" s="223">
        <v>0</v>
      </c>
      <c r="X98" s="77" t="e">
        <f t="shared" si="83"/>
        <v>#DIV/0!</v>
      </c>
      <c r="Y98" s="105"/>
      <c r="Z98" s="223">
        <v>0</v>
      </c>
      <c r="AA98" s="77" t="e">
        <f t="shared" si="84"/>
        <v>#DIV/0!</v>
      </c>
      <c r="AB98" s="105"/>
      <c r="AC98" s="223">
        <v>0</v>
      </c>
      <c r="AD98" s="77" t="e">
        <f t="shared" si="85"/>
        <v>#DIV/0!</v>
      </c>
      <c r="AE98" s="105"/>
      <c r="AF98" s="223">
        <v>0</v>
      </c>
      <c r="AG98" s="77" t="e">
        <f t="shared" si="86"/>
        <v>#DIV/0!</v>
      </c>
      <c r="AH98" s="105"/>
      <c r="AI98" s="223">
        <v>0</v>
      </c>
      <c r="AJ98" s="77" t="e">
        <f t="shared" si="87"/>
        <v>#DIV/0!</v>
      </c>
      <c r="AK98" s="223">
        <v>0</v>
      </c>
      <c r="AL98" s="77" t="e">
        <f t="shared" si="88"/>
        <v>#DIV/0!</v>
      </c>
      <c r="AM98" s="223">
        <v>0</v>
      </c>
      <c r="AN98" s="77" t="e">
        <f t="shared" si="89"/>
        <v>#DIV/0!</v>
      </c>
      <c r="AO98" s="67"/>
    </row>
    <row r="99" spans="2:41">
      <c r="B99" s="36" t="s">
        <v>309</v>
      </c>
      <c r="C99" s="236">
        <f t="shared" si="75"/>
        <v>0</v>
      </c>
      <c r="D99" s="99" t="e">
        <f t="shared" si="76"/>
        <v>#DIV/0!</v>
      </c>
      <c r="E99" s="223">
        <v>0</v>
      </c>
      <c r="F99" s="77" t="e">
        <f t="shared" si="77"/>
        <v>#DIV/0!</v>
      </c>
      <c r="G99" s="105"/>
      <c r="H99" s="223">
        <v>0</v>
      </c>
      <c r="I99" s="77" t="e">
        <f t="shared" si="78"/>
        <v>#DIV/0!</v>
      </c>
      <c r="J99" s="105"/>
      <c r="K99" s="223">
        <v>0</v>
      </c>
      <c r="L99" s="77" t="e">
        <f t="shared" si="79"/>
        <v>#DIV/0!</v>
      </c>
      <c r="M99" s="105"/>
      <c r="N99" s="223">
        <v>0</v>
      </c>
      <c r="O99" s="77" t="e">
        <f t="shared" si="80"/>
        <v>#DIV/0!</v>
      </c>
      <c r="P99" s="105"/>
      <c r="Q99" s="223">
        <v>0</v>
      </c>
      <c r="R99" s="77" t="e">
        <f t="shared" si="81"/>
        <v>#DIV/0!</v>
      </c>
      <c r="S99" s="105"/>
      <c r="T99" s="223">
        <v>0</v>
      </c>
      <c r="U99" s="77" t="e">
        <f t="shared" si="82"/>
        <v>#DIV/0!</v>
      </c>
      <c r="V99" s="105"/>
      <c r="W99" s="223">
        <v>0</v>
      </c>
      <c r="X99" s="77" t="e">
        <f t="shared" si="83"/>
        <v>#DIV/0!</v>
      </c>
      <c r="Y99" s="105"/>
      <c r="Z99" s="223">
        <v>0</v>
      </c>
      <c r="AA99" s="77" t="e">
        <f t="shared" si="84"/>
        <v>#DIV/0!</v>
      </c>
      <c r="AB99" s="105"/>
      <c r="AC99" s="223">
        <v>0</v>
      </c>
      <c r="AD99" s="77" t="e">
        <f t="shared" si="85"/>
        <v>#DIV/0!</v>
      </c>
      <c r="AE99" s="105"/>
      <c r="AF99" s="223">
        <v>0</v>
      </c>
      <c r="AG99" s="77" t="e">
        <f t="shared" si="86"/>
        <v>#DIV/0!</v>
      </c>
      <c r="AH99" s="105"/>
      <c r="AI99" s="223">
        <v>0</v>
      </c>
      <c r="AJ99" s="77" t="e">
        <f t="shared" si="87"/>
        <v>#DIV/0!</v>
      </c>
      <c r="AK99" s="223">
        <v>0</v>
      </c>
      <c r="AL99" s="77" t="e">
        <f t="shared" si="88"/>
        <v>#DIV/0!</v>
      </c>
      <c r="AM99" s="223">
        <v>0</v>
      </c>
      <c r="AN99" s="77" t="e">
        <f t="shared" si="89"/>
        <v>#DIV/0!</v>
      </c>
      <c r="AO99" s="67"/>
    </row>
    <row r="100" spans="2:41">
      <c r="B100" s="36" t="s">
        <v>310</v>
      </c>
      <c r="C100" s="236">
        <f t="shared" si="75"/>
        <v>0</v>
      </c>
      <c r="D100" s="99" t="e">
        <f t="shared" si="76"/>
        <v>#DIV/0!</v>
      </c>
      <c r="E100" s="223">
        <v>0</v>
      </c>
      <c r="F100" s="77" t="e">
        <f t="shared" si="77"/>
        <v>#DIV/0!</v>
      </c>
      <c r="G100" s="105"/>
      <c r="H100" s="223">
        <v>0</v>
      </c>
      <c r="I100" s="77" t="e">
        <f t="shared" si="78"/>
        <v>#DIV/0!</v>
      </c>
      <c r="J100" s="105"/>
      <c r="K100" s="223">
        <v>0</v>
      </c>
      <c r="L100" s="77" t="e">
        <f t="shared" si="79"/>
        <v>#DIV/0!</v>
      </c>
      <c r="M100" s="105"/>
      <c r="N100" s="223">
        <v>0</v>
      </c>
      <c r="O100" s="77" t="e">
        <f t="shared" si="80"/>
        <v>#DIV/0!</v>
      </c>
      <c r="P100" s="105"/>
      <c r="Q100" s="223">
        <v>0</v>
      </c>
      <c r="R100" s="77" t="e">
        <f t="shared" si="81"/>
        <v>#DIV/0!</v>
      </c>
      <c r="S100" s="105"/>
      <c r="T100" s="223">
        <v>0</v>
      </c>
      <c r="U100" s="77" t="e">
        <f t="shared" si="82"/>
        <v>#DIV/0!</v>
      </c>
      <c r="V100" s="105"/>
      <c r="W100" s="223">
        <v>0</v>
      </c>
      <c r="X100" s="77" t="e">
        <f t="shared" si="83"/>
        <v>#DIV/0!</v>
      </c>
      <c r="Y100" s="105"/>
      <c r="Z100" s="223">
        <v>0</v>
      </c>
      <c r="AA100" s="77" t="e">
        <f t="shared" si="84"/>
        <v>#DIV/0!</v>
      </c>
      <c r="AB100" s="105"/>
      <c r="AC100" s="223">
        <v>0</v>
      </c>
      <c r="AD100" s="77" t="e">
        <f t="shared" si="85"/>
        <v>#DIV/0!</v>
      </c>
      <c r="AE100" s="105"/>
      <c r="AF100" s="223">
        <v>0</v>
      </c>
      <c r="AG100" s="77" t="e">
        <f t="shared" si="86"/>
        <v>#DIV/0!</v>
      </c>
      <c r="AH100" s="105"/>
      <c r="AI100" s="223">
        <v>0</v>
      </c>
      <c r="AJ100" s="77" t="e">
        <f t="shared" si="87"/>
        <v>#DIV/0!</v>
      </c>
      <c r="AK100" s="223">
        <v>0</v>
      </c>
      <c r="AL100" s="77" t="e">
        <f t="shared" si="88"/>
        <v>#DIV/0!</v>
      </c>
      <c r="AM100" s="223">
        <v>0</v>
      </c>
      <c r="AN100" s="77" t="e">
        <f t="shared" si="89"/>
        <v>#DIV/0!</v>
      </c>
      <c r="AO100" s="67"/>
    </row>
    <row r="101" spans="2:41">
      <c r="B101" s="36" t="s">
        <v>311</v>
      </c>
      <c r="C101" s="236">
        <f t="shared" si="75"/>
        <v>0</v>
      </c>
      <c r="D101" s="99" t="e">
        <f t="shared" si="76"/>
        <v>#DIV/0!</v>
      </c>
      <c r="E101" s="223">
        <v>0</v>
      </c>
      <c r="F101" s="77" t="e">
        <f t="shared" si="77"/>
        <v>#DIV/0!</v>
      </c>
      <c r="G101" s="105"/>
      <c r="H101" s="223">
        <v>0</v>
      </c>
      <c r="I101" s="77" t="e">
        <f t="shared" si="78"/>
        <v>#DIV/0!</v>
      </c>
      <c r="J101" s="105"/>
      <c r="K101" s="223">
        <v>0</v>
      </c>
      <c r="L101" s="77" t="e">
        <f t="shared" si="79"/>
        <v>#DIV/0!</v>
      </c>
      <c r="M101" s="105"/>
      <c r="N101" s="223">
        <v>0</v>
      </c>
      <c r="O101" s="77" t="e">
        <f t="shared" si="80"/>
        <v>#DIV/0!</v>
      </c>
      <c r="P101" s="105"/>
      <c r="Q101" s="223">
        <v>0</v>
      </c>
      <c r="R101" s="77" t="e">
        <f t="shared" si="81"/>
        <v>#DIV/0!</v>
      </c>
      <c r="S101" s="105"/>
      <c r="T101" s="223">
        <v>0</v>
      </c>
      <c r="U101" s="77" t="e">
        <f t="shared" si="82"/>
        <v>#DIV/0!</v>
      </c>
      <c r="V101" s="105"/>
      <c r="W101" s="223">
        <v>0</v>
      </c>
      <c r="X101" s="77" t="e">
        <f t="shared" si="83"/>
        <v>#DIV/0!</v>
      </c>
      <c r="Y101" s="105"/>
      <c r="Z101" s="223">
        <v>0</v>
      </c>
      <c r="AA101" s="77" t="e">
        <f t="shared" si="84"/>
        <v>#DIV/0!</v>
      </c>
      <c r="AB101" s="105"/>
      <c r="AC101" s="223">
        <v>0</v>
      </c>
      <c r="AD101" s="77" t="e">
        <f t="shared" si="85"/>
        <v>#DIV/0!</v>
      </c>
      <c r="AE101" s="105"/>
      <c r="AF101" s="223">
        <v>0</v>
      </c>
      <c r="AG101" s="77" t="e">
        <f t="shared" si="86"/>
        <v>#DIV/0!</v>
      </c>
      <c r="AH101" s="105"/>
      <c r="AI101" s="223">
        <v>0</v>
      </c>
      <c r="AJ101" s="77" t="e">
        <f t="shared" si="87"/>
        <v>#DIV/0!</v>
      </c>
      <c r="AK101" s="223">
        <v>0</v>
      </c>
      <c r="AL101" s="77" t="e">
        <f t="shared" si="88"/>
        <v>#DIV/0!</v>
      </c>
      <c r="AM101" s="223">
        <v>0</v>
      </c>
      <c r="AN101" s="77" t="e">
        <f t="shared" si="89"/>
        <v>#DIV/0!</v>
      </c>
      <c r="AO101" s="67"/>
    </row>
    <row r="102" spans="2:41">
      <c r="B102" s="36" t="s">
        <v>312</v>
      </c>
      <c r="C102" s="236">
        <f t="shared" si="75"/>
        <v>0</v>
      </c>
      <c r="D102" s="99" t="e">
        <f t="shared" si="76"/>
        <v>#DIV/0!</v>
      </c>
      <c r="E102" s="223">
        <v>0</v>
      </c>
      <c r="F102" s="77" t="e">
        <f t="shared" si="77"/>
        <v>#DIV/0!</v>
      </c>
      <c r="G102" s="105"/>
      <c r="H102" s="223">
        <v>0</v>
      </c>
      <c r="I102" s="77" t="e">
        <f t="shared" si="78"/>
        <v>#DIV/0!</v>
      </c>
      <c r="J102" s="105"/>
      <c r="K102" s="223">
        <v>0</v>
      </c>
      <c r="L102" s="77" t="e">
        <f t="shared" si="79"/>
        <v>#DIV/0!</v>
      </c>
      <c r="M102" s="105"/>
      <c r="N102" s="223">
        <v>0</v>
      </c>
      <c r="O102" s="77" t="e">
        <f t="shared" si="80"/>
        <v>#DIV/0!</v>
      </c>
      <c r="P102" s="105"/>
      <c r="Q102" s="223">
        <v>0</v>
      </c>
      <c r="R102" s="77" t="e">
        <f t="shared" si="81"/>
        <v>#DIV/0!</v>
      </c>
      <c r="S102" s="105"/>
      <c r="T102" s="223">
        <v>0</v>
      </c>
      <c r="U102" s="77" t="e">
        <f t="shared" si="82"/>
        <v>#DIV/0!</v>
      </c>
      <c r="V102" s="105"/>
      <c r="W102" s="223">
        <v>0</v>
      </c>
      <c r="X102" s="77" t="e">
        <f t="shared" si="83"/>
        <v>#DIV/0!</v>
      </c>
      <c r="Y102" s="105"/>
      <c r="Z102" s="223">
        <v>0</v>
      </c>
      <c r="AA102" s="77" t="e">
        <f t="shared" si="84"/>
        <v>#DIV/0!</v>
      </c>
      <c r="AB102" s="105"/>
      <c r="AC102" s="223">
        <v>0</v>
      </c>
      <c r="AD102" s="77" t="e">
        <f t="shared" si="85"/>
        <v>#DIV/0!</v>
      </c>
      <c r="AE102" s="105"/>
      <c r="AF102" s="223">
        <v>0</v>
      </c>
      <c r="AG102" s="77" t="e">
        <f t="shared" si="86"/>
        <v>#DIV/0!</v>
      </c>
      <c r="AH102" s="105"/>
      <c r="AI102" s="223">
        <v>0</v>
      </c>
      <c r="AJ102" s="77" t="e">
        <f t="shared" si="87"/>
        <v>#DIV/0!</v>
      </c>
      <c r="AK102" s="223">
        <v>0</v>
      </c>
      <c r="AL102" s="77" t="e">
        <f t="shared" si="88"/>
        <v>#DIV/0!</v>
      </c>
      <c r="AM102" s="223">
        <v>0</v>
      </c>
      <c r="AN102" s="77" t="e">
        <f t="shared" si="89"/>
        <v>#DIV/0!</v>
      </c>
      <c r="AO102" s="67"/>
    </row>
    <row r="103" spans="2:41">
      <c r="B103" s="36" t="s">
        <v>313</v>
      </c>
      <c r="C103" s="236">
        <f t="shared" si="75"/>
        <v>0</v>
      </c>
      <c r="D103" s="99" t="e">
        <f t="shared" si="76"/>
        <v>#DIV/0!</v>
      </c>
      <c r="E103" s="223">
        <v>0</v>
      </c>
      <c r="F103" s="77" t="e">
        <f t="shared" si="77"/>
        <v>#DIV/0!</v>
      </c>
      <c r="G103" s="105"/>
      <c r="H103" s="223">
        <v>0</v>
      </c>
      <c r="I103" s="77" t="e">
        <f t="shared" si="78"/>
        <v>#DIV/0!</v>
      </c>
      <c r="J103" s="105"/>
      <c r="K103" s="223">
        <v>0</v>
      </c>
      <c r="L103" s="77" t="e">
        <f t="shared" si="79"/>
        <v>#DIV/0!</v>
      </c>
      <c r="M103" s="105"/>
      <c r="N103" s="223">
        <v>0</v>
      </c>
      <c r="O103" s="77" t="e">
        <f t="shared" si="80"/>
        <v>#DIV/0!</v>
      </c>
      <c r="P103" s="105"/>
      <c r="Q103" s="223">
        <v>0</v>
      </c>
      <c r="R103" s="77" t="e">
        <f t="shared" si="81"/>
        <v>#DIV/0!</v>
      </c>
      <c r="S103" s="105"/>
      <c r="T103" s="223">
        <v>0</v>
      </c>
      <c r="U103" s="77" t="e">
        <f t="shared" si="82"/>
        <v>#DIV/0!</v>
      </c>
      <c r="V103" s="105"/>
      <c r="W103" s="223">
        <v>0</v>
      </c>
      <c r="X103" s="77" t="e">
        <f t="shared" si="83"/>
        <v>#DIV/0!</v>
      </c>
      <c r="Y103" s="105"/>
      <c r="Z103" s="223">
        <v>0</v>
      </c>
      <c r="AA103" s="77" t="e">
        <f t="shared" si="84"/>
        <v>#DIV/0!</v>
      </c>
      <c r="AB103" s="105"/>
      <c r="AC103" s="223">
        <v>0</v>
      </c>
      <c r="AD103" s="77" t="e">
        <f t="shared" si="85"/>
        <v>#DIV/0!</v>
      </c>
      <c r="AE103" s="105"/>
      <c r="AF103" s="223">
        <v>0</v>
      </c>
      <c r="AG103" s="77" t="e">
        <f t="shared" si="86"/>
        <v>#DIV/0!</v>
      </c>
      <c r="AH103" s="105"/>
      <c r="AI103" s="223">
        <v>0</v>
      </c>
      <c r="AJ103" s="77" t="e">
        <f t="shared" si="87"/>
        <v>#DIV/0!</v>
      </c>
      <c r="AK103" s="223">
        <v>0</v>
      </c>
      <c r="AL103" s="77" t="e">
        <f t="shared" si="88"/>
        <v>#DIV/0!</v>
      </c>
      <c r="AM103" s="223">
        <v>0</v>
      </c>
      <c r="AN103" s="77" t="e">
        <f t="shared" si="89"/>
        <v>#DIV/0!</v>
      </c>
      <c r="AO103" s="67"/>
    </row>
    <row r="104" spans="2:41">
      <c r="B104" s="36" t="s">
        <v>314</v>
      </c>
      <c r="C104" s="236">
        <f t="shared" si="75"/>
        <v>0</v>
      </c>
      <c r="D104" s="99" t="e">
        <f t="shared" si="76"/>
        <v>#DIV/0!</v>
      </c>
      <c r="E104" s="223">
        <v>0</v>
      </c>
      <c r="F104" s="77" t="e">
        <f t="shared" si="77"/>
        <v>#DIV/0!</v>
      </c>
      <c r="G104" s="105"/>
      <c r="H104" s="223">
        <v>0</v>
      </c>
      <c r="I104" s="77" t="e">
        <f t="shared" si="78"/>
        <v>#DIV/0!</v>
      </c>
      <c r="J104" s="105"/>
      <c r="K104" s="223">
        <v>0</v>
      </c>
      <c r="L104" s="77" t="e">
        <f t="shared" si="79"/>
        <v>#DIV/0!</v>
      </c>
      <c r="M104" s="105"/>
      <c r="N104" s="223">
        <v>0</v>
      </c>
      <c r="O104" s="77" t="e">
        <f t="shared" si="80"/>
        <v>#DIV/0!</v>
      </c>
      <c r="P104" s="105"/>
      <c r="Q104" s="223">
        <v>0</v>
      </c>
      <c r="R104" s="77" t="e">
        <f t="shared" si="81"/>
        <v>#DIV/0!</v>
      </c>
      <c r="S104" s="105"/>
      <c r="T104" s="223">
        <v>0</v>
      </c>
      <c r="U104" s="77" t="e">
        <f t="shared" si="82"/>
        <v>#DIV/0!</v>
      </c>
      <c r="V104" s="105"/>
      <c r="W104" s="223">
        <v>0</v>
      </c>
      <c r="X104" s="77" t="e">
        <f t="shared" si="83"/>
        <v>#DIV/0!</v>
      </c>
      <c r="Y104" s="105"/>
      <c r="Z104" s="223">
        <v>0</v>
      </c>
      <c r="AA104" s="77" t="e">
        <f t="shared" si="84"/>
        <v>#DIV/0!</v>
      </c>
      <c r="AB104" s="105"/>
      <c r="AC104" s="223">
        <v>0</v>
      </c>
      <c r="AD104" s="77" t="e">
        <f t="shared" si="85"/>
        <v>#DIV/0!</v>
      </c>
      <c r="AE104" s="105"/>
      <c r="AF104" s="223">
        <v>0</v>
      </c>
      <c r="AG104" s="77" t="e">
        <f t="shared" si="86"/>
        <v>#DIV/0!</v>
      </c>
      <c r="AH104" s="105"/>
      <c r="AI104" s="223">
        <v>0</v>
      </c>
      <c r="AJ104" s="77" t="e">
        <f t="shared" si="87"/>
        <v>#DIV/0!</v>
      </c>
      <c r="AK104" s="223">
        <v>0</v>
      </c>
      <c r="AL104" s="77" t="e">
        <f t="shared" si="88"/>
        <v>#DIV/0!</v>
      </c>
      <c r="AM104" s="223">
        <v>0</v>
      </c>
      <c r="AN104" s="77" t="e">
        <f t="shared" si="89"/>
        <v>#DIV/0!</v>
      </c>
      <c r="AO104" s="67"/>
    </row>
    <row r="105" spans="2:41">
      <c r="B105" s="36" t="s">
        <v>315</v>
      </c>
      <c r="C105" s="236">
        <f t="shared" si="75"/>
        <v>0</v>
      </c>
      <c r="D105" s="99" t="e">
        <f t="shared" si="76"/>
        <v>#DIV/0!</v>
      </c>
      <c r="E105" s="223">
        <v>0</v>
      </c>
      <c r="F105" s="77" t="e">
        <f t="shared" si="77"/>
        <v>#DIV/0!</v>
      </c>
      <c r="G105" s="105"/>
      <c r="H105" s="223">
        <v>0</v>
      </c>
      <c r="I105" s="77" t="e">
        <f t="shared" si="78"/>
        <v>#DIV/0!</v>
      </c>
      <c r="J105" s="105"/>
      <c r="K105" s="223">
        <v>0</v>
      </c>
      <c r="L105" s="77" t="e">
        <f t="shared" si="79"/>
        <v>#DIV/0!</v>
      </c>
      <c r="M105" s="105"/>
      <c r="N105" s="223">
        <v>0</v>
      </c>
      <c r="O105" s="77" t="e">
        <f t="shared" si="80"/>
        <v>#DIV/0!</v>
      </c>
      <c r="P105" s="105"/>
      <c r="Q105" s="223">
        <v>0</v>
      </c>
      <c r="R105" s="77" t="e">
        <f t="shared" si="81"/>
        <v>#DIV/0!</v>
      </c>
      <c r="S105" s="105"/>
      <c r="T105" s="223">
        <v>0</v>
      </c>
      <c r="U105" s="77" t="e">
        <f t="shared" si="82"/>
        <v>#DIV/0!</v>
      </c>
      <c r="V105" s="105"/>
      <c r="W105" s="223">
        <v>0</v>
      </c>
      <c r="X105" s="77" t="e">
        <f t="shared" si="83"/>
        <v>#DIV/0!</v>
      </c>
      <c r="Y105" s="105"/>
      <c r="Z105" s="223">
        <v>0</v>
      </c>
      <c r="AA105" s="77" t="e">
        <f t="shared" si="84"/>
        <v>#DIV/0!</v>
      </c>
      <c r="AB105" s="105"/>
      <c r="AC105" s="223">
        <v>0</v>
      </c>
      <c r="AD105" s="77" t="e">
        <f t="shared" si="85"/>
        <v>#DIV/0!</v>
      </c>
      <c r="AE105" s="105"/>
      <c r="AF105" s="223">
        <v>0</v>
      </c>
      <c r="AG105" s="77" t="e">
        <f t="shared" si="86"/>
        <v>#DIV/0!</v>
      </c>
      <c r="AH105" s="105"/>
      <c r="AI105" s="223">
        <v>0</v>
      </c>
      <c r="AJ105" s="77" t="e">
        <f t="shared" si="87"/>
        <v>#DIV/0!</v>
      </c>
      <c r="AK105" s="223">
        <v>0</v>
      </c>
      <c r="AL105" s="77" t="e">
        <f t="shared" si="88"/>
        <v>#DIV/0!</v>
      </c>
      <c r="AM105" s="223">
        <v>0</v>
      </c>
      <c r="AN105" s="77" t="e">
        <f t="shared" si="89"/>
        <v>#DIV/0!</v>
      </c>
      <c r="AO105" s="67"/>
    </row>
    <row r="106" spans="2:41">
      <c r="B106" s="36" t="s">
        <v>316</v>
      </c>
      <c r="C106" s="236">
        <f t="shared" si="75"/>
        <v>0</v>
      </c>
      <c r="D106" s="99" t="e">
        <f t="shared" si="76"/>
        <v>#DIV/0!</v>
      </c>
      <c r="E106" s="223">
        <v>0</v>
      </c>
      <c r="F106" s="77" t="e">
        <f t="shared" si="77"/>
        <v>#DIV/0!</v>
      </c>
      <c r="G106" s="105"/>
      <c r="H106" s="223">
        <v>0</v>
      </c>
      <c r="I106" s="77" t="e">
        <f t="shared" si="78"/>
        <v>#DIV/0!</v>
      </c>
      <c r="J106" s="105"/>
      <c r="K106" s="223">
        <v>0</v>
      </c>
      <c r="L106" s="77" t="e">
        <f t="shared" si="79"/>
        <v>#DIV/0!</v>
      </c>
      <c r="M106" s="105"/>
      <c r="N106" s="223">
        <v>0</v>
      </c>
      <c r="O106" s="77" t="e">
        <f t="shared" si="80"/>
        <v>#DIV/0!</v>
      </c>
      <c r="P106" s="105"/>
      <c r="Q106" s="223">
        <v>0</v>
      </c>
      <c r="R106" s="77" t="e">
        <f t="shared" si="81"/>
        <v>#DIV/0!</v>
      </c>
      <c r="S106" s="105"/>
      <c r="T106" s="223">
        <v>0</v>
      </c>
      <c r="U106" s="77" t="e">
        <f t="shared" si="82"/>
        <v>#DIV/0!</v>
      </c>
      <c r="V106" s="105"/>
      <c r="W106" s="223">
        <v>0</v>
      </c>
      <c r="X106" s="77" t="e">
        <f t="shared" si="83"/>
        <v>#DIV/0!</v>
      </c>
      <c r="Y106" s="105"/>
      <c r="Z106" s="223">
        <v>0</v>
      </c>
      <c r="AA106" s="77" t="e">
        <f t="shared" si="84"/>
        <v>#DIV/0!</v>
      </c>
      <c r="AB106" s="105"/>
      <c r="AC106" s="223">
        <v>0</v>
      </c>
      <c r="AD106" s="77" t="e">
        <f t="shared" si="85"/>
        <v>#DIV/0!</v>
      </c>
      <c r="AE106" s="105"/>
      <c r="AF106" s="223">
        <v>0</v>
      </c>
      <c r="AG106" s="77" t="e">
        <f t="shared" si="86"/>
        <v>#DIV/0!</v>
      </c>
      <c r="AH106" s="105"/>
      <c r="AI106" s="223">
        <v>0</v>
      </c>
      <c r="AJ106" s="77" t="e">
        <f t="shared" si="87"/>
        <v>#DIV/0!</v>
      </c>
      <c r="AK106" s="223">
        <v>0</v>
      </c>
      <c r="AL106" s="77" t="e">
        <f t="shared" si="88"/>
        <v>#DIV/0!</v>
      </c>
      <c r="AM106" s="223">
        <v>0</v>
      </c>
      <c r="AN106" s="77" t="e">
        <f t="shared" si="89"/>
        <v>#DIV/0!</v>
      </c>
      <c r="AO106" s="67"/>
    </row>
    <row r="107" spans="2:41">
      <c r="B107" s="36" t="s">
        <v>317</v>
      </c>
      <c r="C107" s="236">
        <f t="shared" si="75"/>
        <v>0</v>
      </c>
      <c r="D107" s="99" t="e">
        <f t="shared" si="76"/>
        <v>#DIV/0!</v>
      </c>
      <c r="E107" s="223">
        <v>0</v>
      </c>
      <c r="F107" s="77" t="e">
        <f t="shared" si="77"/>
        <v>#DIV/0!</v>
      </c>
      <c r="G107" s="105"/>
      <c r="H107" s="223">
        <v>0</v>
      </c>
      <c r="I107" s="77" t="e">
        <f t="shared" si="78"/>
        <v>#DIV/0!</v>
      </c>
      <c r="J107" s="105"/>
      <c r="K107" s="223">
        <v>0</v>
      </c>
      <c r="L107" s="77" t="e">
        <f t="shared" si="79"/>
        <v>#DIV/0!</v>
      </c>
      <c r="M107" s="105"/>
      <c r="N107" s="223">
        <v>0</v>
      </c>
      <c r="O107" s="77" t="e">
        <f t="shared" si="80"/>
        <v>#DIV/0!</v>
      </c>
      <c r="P107" s="105"/>
      <c r="Q107" s="223">
        <v>0</v>
      </c>
      <c r="R107" s="77" t="e">
        <f t="shared" si="81"/>
        <v>#DIV/0!</v>
      </c>
      <c r="S107" s="105"/>
      <c r="T107" s="223">
        <v>0</v>
      </c>
      <c r="U107" s="77" t="e">
        <f t="shared" si="82"/>
        <v>#DIV/0!</v>
      </c>
      <c r="V107" s="105"/>
      <c r="W107" s="223">
        <v>0</v>
      </c>
      <c r="X107" s="77" t="e">
        <f t="shared" si="83"/>
        <v>#DIV/0!</v>
      </c>
      <c r="Y107" s="105"/>
      <c r="Z107" s="223">
        <v>0</v>
      </c>
      <c r="AA107" s="77" t="e">
        <f t="shared" si="84"/>
        <v>#DIV/0!</v>
      </c>
      <c r="AB107" s="105"/>
      <c r="AC107" s="223">
        <v>0</v>
      </c>
      <c r="AD107" s="77" t="e">
        <f t="shared" si="85"/>
        <v>#DIV/0!</v>
      </c>
      <c r="AE107" s="105"/>
      <c r="AF107" s="223">
        <v>0</v>
      </c>
      <c r="AG107" s="77" t="e">
        <f t="shared" si="86"/>
        <v>#DIV/0!</v>
      </c>
      <c r="AH107" s="105"/>
      <c r="AI107" s="223">
        <v>0</v>
      </c>
      <c r="AJ107" s="77" t="e">
        <f t="shared" si="87"/>
        <v>#DIV/0!</v>
      </c>
      <c r="AK107" s="223">
        <v>0</v>
      </c>
      <c r="AL107" s="77" t="e">
        <f t="shared" si="88"/>
        <v>#DIV/0!</v>
      </c>
      <c r="AM107" s="223">
        <v>0</v>
      </c>
      <c r="AN107" s="77" t="e">
        <f t="shared" si="89"/>
        <v>#DIV/0!</v>
      </c>
      <c r="AO107" s="67"/>
    </row>
    <row r="108" spans="2:41">
      <c r="B108" s="36" t="s">
        <v>318</v>
      </c>
      <c r="C108" s="236">
        <f t="shared" si="75"/>
        <v>0</v>
      </c>
      <c r="D108" s="99" t="e">
        <f t="shared" si="76"/>
        <v>#DIV/0!</v>
      </c>
      <c r="E108" s="223">
        <v>0</v>
      </c>
      <c r="F108" s="77" t="e">
        <f t="shared" si="77"/>
        <v>#DIV/0!</v>
      </c>
      <c r="G108" s="105"/>
      <c r="H108" s="223">
        <v>0</v>
      </c>
      <c r="I108" s="77" t="e">
        <f t="shared" si="78"/>
        <v>#DIV/0!</v>
      </c>
      <c r="J108" s="105"/>
      <c r="K108" s="223">
        <v>0</v>
      </c>
      <c r="L108" s="77" t="e">
        <f t="shared" si="79"/>
        <v>#DIV/0!</v>
      </c>
      <c r="M108" s="105"/>
      <c r="N108" s="223">
        <v>0</v>
      </c>
      <c r="O108" s="77" t="e">
        <f t="shared" si="80"/>
        <v>#DIV/0!</v>
      </c>
      <c r="P108" s="105"/>
      <c r="Q108" s="223">
        <v>0</v>
      </c>
      <c r="R108" s="77" t="e">
        <f t="shared" si="81"/>
        <v>#DIV/0!</v>
      </c>
      <c r="S108" s="105"/>
      <c r="T108" s="223">
        <v>0</v>
      </c>
      <c r="U108" s="77" t="e">
        <f t="shared" si="82"/>
        <v>#DIV/0!</v>
      </c>
      <c r="V108" s="105"/>
      <c r="W108" s="223">
        <v>0</v>
      </c>
      <c r="X108" s="77" t="e">
        <f t="shared" si="83"/>
        <v>#DIV/0!</v>
      </c>
      <c r="Y108" s="105"/>
      <c r="Z108" s="223">
        <v>0</v>
      </c>
      <c r="AA108" s="77" t="e">
        <f t="shared" si="84"/>
        <v>#DIV/0!</v>
      </c>
      <c r="AB108" s="105"/>
      <c r="AC108" s="223">
        <v>0</v>
      </c>
      <c r="AD108" s="77" t="e">
        <f t="shared" si="85"/>
        <v>#DIV/0!</v>
      </c>
      <c r="AE108" s="105"/>
      <c r="AF108" s="223">
        <v>0</v>
      </c>
      <c r="AG108" s="77" t="e">
        <f t="shared" si="86"/>
        <v>#DIV/0!</v>
      </c>
      <c r="AH108" s="105"/>
      <c r="AI108" s="223">
        <v>0</v>
      </c>
      <c r="AJ108" s="77" t="e">
        <f t="shared" si="87"/>
        <v>#DIV/0!</v>
      </c>
      <c r="AK108" s="223">
        <v>0</v>
      </c>
      <c r="AL108" s="77" t="e">
        <f t="shared" si="88"/>
        <v>#DIV/0!</v>
      </c>
      <c r="AM108" s="223">
        <v>0</v>
      </c>
      <c r="AN108" s="77" t="e">
        <f t="shared" si="89"/>
        <v>#DIV/0!</v>
      </c>
      <c r="AO108" s="67"/>
    </row>
    <row r="109" spans="2:41">
      <c r="B109" s="36" t="s">
        <v>319</v>
      </c>
      <c r="C109" s="236">
        <f t="shared" si="75"/>
        <v>0</v>
      </c>
      <c r="D109" s="99" t="e">
        <f t="shared" si="76"/>
        <v>#DIV/0!</v>
      </c>
      <c r="E109" s="223">
        <v>0</v>
      </c>
      <c r="F109" s="77" t="e">
        <f t="shared" si="77"/>
        <v>#DIV/0!</v>
      </c>
      <c r="G109" s="105"/>
      <c r="H109" s="223">
        <v>0</v>
      </c>
      <c r="I109" s="77" t="e">
        <f t="shared" si="78"/>
        <v>#DIV/0!</v>
      </c>
      <c r="J109" s="105"/>
      <c r="K109" s="223">
        <v>0</v>
      </c>
      <c r="L109" s="77" t="e">
        <f t="shared" si="79"/>
        <v>#DIV/0!</v>
      </c>
      <c r="M109" s="105"/>
      <c r="N109" s="223">
        <v>0</v>
      </c>
      <c r="O109" s="77" t="e">
        <f t="shared" si="80"/>
        <v>#DIV/0!</v>
      </c>
      <c r="P109" s="105"/>
      <c r="Q109" s="223">
        <v>0</v>
      </c>
      <c r="R109" s="77" t="e">
        <f t="shared" si="81"/>
        <v>#DIV/0!</v>
      </c>
      <c r="S109" s="105"/>
      <c r="T109" s="223">
        <v>0</v>
      </c>
      <c r="U109" s="77" t="e">
        <f t="shared" si="82"/>
        <v>#DIV/0!</v>
      </c>
      <c r="V109" s="105"/>
      <c r="W109" s="223">
        <v>0</v>
      </c>
      <c r="X109" s="77" t="e">
        <f t="shared" si="83"/>
        <v>#DIV/0!</v>
      </c>
      <c r="Y109" s="105"/>
      <c r="Z109" s="223">
        <v>0</v>
      </c>
      <c r="AA109" s="77" t="e">
        <f t="shared" si="84"/>
        <v>#DIV/0!</v>
      </c>
      <c r="AB109" s="105"/>
      <c r="AC109" s="223">
        <v>0</v>
      </c>
      <c r="AD109" s="77" t="e">
        <f t="shared" si="85"/>
        <v>#DIV/0!</v>
      </c>
      <c r="AE109" s="105"/>
      <c r="AF109" s="223">
        <v>0</v>
      </c>
      <c r="AG109" s="77" t="e">
        <f t="shared" si="86"/>
        <v>#DIV/0!</v>
      </c>
      <c r="AH109" s="105"/>
      <c r="AI109" s="223">
        <v>0</v>
      </c>
      <c r="AJ109" s="77" t="e">
        <f t="shared" si="87"/>
        <v>#DIV/0!</v>
      </c>
      <c r="AK109" s="223">
        <v>0</v>
      </c>
      <c r="AL109" s="77" t="e">
        <f t="shared" si="88"/>
        <v>#DIV/0!</v>
      </c>
      <c r="AM109" s="223">
        <v>0</v>
      </c>
      <c r="AN109" s="77" t="e">
        <f t="shared" si="89"/>
        <v>#DIV/0!</v>
      </c>
      <c r="AO109" s="67"/>
    </row>
    <row r="110" spans="2:41">
      <c r="B110" s="791" t="s">
        <v>800</v>
      </c>
      <c r="C110" s="236">
        <f t="shared" si="75"/>
        <v>0</v>
      </c>
      <c r="D110" s="99" t="e">
        <f t="shared" si="76"/>
        <v>#DIV/0!</v>
      </c>
      <c r="E110" s="223">
        <v>0</v>
      </c>
      <c r="F110" s="77" t="e">
        <f t="shared" si="77"/>
        <v>#DIV/0!</v>
      </c>
      <c r="G110" s="105"/>
      <c r="H110" s="223">
        <v>0</v>
      </c>
      <c r="I110" s="77" t="e">
        <f t="shared" si="78"/>
        <v>#DIV/0!</v>
      </c>
      <c r="J110" s="105"/>
      <c r="K110" s="223">
        <v>0</v>
      </c>
      <c r="L110" s="77" t="e">
        <f t="shared" si="79"/>
        <v>#DIV/0!</v>
      </c>
      <c r="M110" s="105"/>
      <c r="N110" s="223">
        <v>0</v>
      </c>
      <c r="O110" s="77" t="e">
        <f t="shared" si="80"/>
        <v>#DIV/0!</v>
      </c>
      <c r="P110" s="105"/>
      <c r="Q110" s="223">
        <v>0</v>
      </c>
      <c r="R110" s="77" t="e">
        <f t="shared" si="81"/>
        <v>#DIV/0!</v>
      </c>
      <c r="S110" s="105"/>
      <c r="T110" s="223">
        <v>0</v>
      </c>
      <c r="U110" s="77" t="e">
        <f t="shared" si="82"/>
        <v>#DIV/0!</v>
      </c>
      <c r="V110" s="105"/>
      <c r="W110" s="223">
        <v>0</v>
      </c>
      <c r="X110" s="77" t="e">
        <f t="shared" si="83"/>
        <v>#DIV/0!</v>
      </c>
      <c r="Y110" s="105"/>
      <c r="Z110" s="223">
        <v>0</v>
      </c>
      <c r="AA110" s="77" t="e">
        <f t="shared" si="84"/>
        <v>#DIV/0!</v>
      </c>
      <c r="AB110" s="105"/>
      <c r="AC110" s="223">
        <v>0</v>
      </c>
      <c r="AD110" s="77" t="e">
        <f t="shared" si="85"/>
        <v>#DIV/0!</v>
      </c>
      <c r="AE110" s="105"/>
      <c r="AF110" s="223">
        <v>0</v>
      </c>
      <c r="AG110" s="77" t="e">
        <f t="shared" si="86"/>
        <v>#DIV/0!</v>
      </c>
      <c r="AH110" s="105"/>
      <c r="AI110" s="223">
        <v>0</v>
      </c>
      <c r="AJ110" s="77" t="e">
        <f t="shared" si="87"/>
        <v>#DIV/0!</v>
      </c>
      <c r="AK110" s="223">
        <v>0</v>
      </c>
      <c r="AL110" s="77" t="e">
        <f t="shared" si="88"/>
        <v>#DIV/0!</v>
      </c>
      <c r="AM110" s="223">
        <v>0</v>
      </c>
      <c r="AN110" s="77" t="e">
        <f t="shared" si="89"/>
        <v>#DIV/0!</v>
      </c>
      <c r="AO110" s="67"/>
    </row>
    <row r="111" spans="2:41">
      <c r="B111" s="95" t="s">
        <v>321</v>
      </c>
      <c r="C111" s="248">
        <f>SUM(C88:C110)</f>
        <v>0</v>
      </c>
      <c r="D111" s="100" t="e">
        <f t="shared" si="76"/>
        <v>#DIV/0!</v>
      </c>
      <c r="E111" s="239">
        <f>SUM(E88:E110)</f>
        <v>0</v>
      </c>
      <c r="F111" s="104" t="e">
        <f t="shared" si="77"/>
        <v>#DIV/0!</v>
      </c>
      <c r="G111" s="107"/>
      <c r="H111" s="239">
        <f>SUM(H88:H110)</f>
        <v>0</v>
      </c>
      <c r="I111" s="104" t="e">
        <f t="shared" si="78"/>
        <v>#DIV/0!</v>
      </c>
      <c r="J111" s="107"/>
      <c r="K111" s="239">
        <f>SUM(K88:K110)</f>
        <v>0</v>
      </c>
      <c r="L111" s="104" t="e">
        <f t="shared" si="79"/>
        <v>#DIV/0!</v>
      </c>
      <c r="M111" s="107"/>
      <c r="N111" s="239">
        <f>SUM(N88:N110)</f>
        <v>0</v>
      </c>
      <c r="O111" s="104" t="e">
        <f t="shared" si="80"/>
        <v>#DIV/0!</v>
      </c>
      <c r="P111" s="107"/>
      <c r="Q111" s="239">
        <f>SUM(Q88:Q110)</f>
        <v>0</v>
      </c>
      <c r="R111" s="104" t="e">
        <f t="shared" si="81"/>
        <v>#DIV/0!</v>
      </c>
      <c r="S111" s="107"/>
      <c r="T111" s="239">
        <f>SUM(T88:T110)</f>
        <v>0</v>
      </c>
      <c r="U111" s="104" t="e">
        <f t="shared" si="82"/>
        <v>#DIV/0!</v>
      </c>
      <c r="V111" s="107"/>
      <c r="W111" s="239">
        <f>SUM(W88:W110)</f>
        <v>0</v>
      </c>
      <c r="X111" s="104" t="e">
        <f t="shared" si="83"/>
        <v>#DIV/0!</v>
      </c>
      <c r="Y111" s="107"/>
      <c r="Z111" s="239">
        <f>SUM(Z88:Z110)</f>
        <v>0</v>
      </c>
      <c r="AA111" s="104" t="e">
        <f t="shared" si="84"/>
        <v>#DIV/0!</v>
      </c>
      <c r="AB111" s="107"/>
      <c r="AC111" s="239">
        <f>SUM(AC88:AC110)</f>
        <v>0</v>
      </c>
      <c r="AD111" s="104" t="e">
        <f t="shared" si="85"/>
        <v>#DIV/0!</v>
      </c>
      <c r="AE111" s="107"/>
      <c r="AF111" s="239">
        <f>SUM(AF88:AF110)</f>
        <v>0</v>
      </c>
      <c r="AG111" s="104" t="e">
        <f t="shared" si="86"/>
        <v>#DIV/0!</v>
      </c>
      <c r="AH111" s="107"/>
      <c r="AI111" s="239">
        <f>SUM(AI88:AI110)</f>
        <v>0</v>
      </c>
      <c r="AJ111" s="104" t="e">
        <f t="shared" si="87"/>
        <v>#DIV/0!</v>
      </c>
      <c r="AK111" s="239">
        <f>SUM(AK88:AK110)</f>
        <v>0</v>
      </c>
      <c r="AL111" s="104" t="e">
        <f t="shared" si="88"/>
        <v>#DIV/0!</v>
      </c>
      <c r="AM111" s="239">
        <f>SUM(AM88:AM110)</f>
        <v>0</v>
      </c>
      <c r="AN111" s="104" t="e">
        <f t="shared" si="89"/>
        <v>#DIV/0!</v>
      </c>
      <c r="AO111" s="67"/>
    </row>
    <row r="112" spans="2:41">
      <c r="C112" s="247"/>
      <c r="E112" s="238"/>
      <c r="F112" s="61"/>
      <c r="G112" s="105"/>
      <c r="H112" s="238"/>
      <c r="I112" s="61"/>
      <c r="J112" s="105"/>
      <c r="K112" s="238"/>
      <c r="L112" s="61"/>
      <c r="M112" s="105"/>
      <c r="N112" s="238"/>
      <c r="O112" s="61"/>
      <c r="P112" s="105"/>
      <c r="Q112" s="238"/>
      <c r="R112" s="61"/>
      <c r="S112" s="105"/>
      <c r="T112" s="238"/>
      <c r="U112" s="61"/>
      <c r="V112" s="105"/>
      <c r="W112" s="238"/>
      <c r="X112" s="61"/>
      <c r="Y112" s="105"/>
      <c r="Z112" s="238"/>
      <c r="AA112" s="61"/>
      <c r="AB112" s="105"/>
      <c r="AC112" s="238"/>
      <c r="AD112" s="61"/>
      <c r="AE112" s="105"/>
      <c r="AF112" s="238"/>
      <c r="AG112" s="61"/>
      <c r="AH112" s="105"/>
      <c r="AI112" s="238"/>
      <c r="AJ112" s="61"/>
      <c r="AK112" s="238"/>
      <c r="AL112" s="61"/>
      <c r="AM112" s="238"/>
      <c r="AN112" s="61"/>
      <c r="AO112" s="67"/>
    </row>
    <row r="113" spans="2:41" ht="15.75">
      <c r="B113" s="72" t="s">
        <v>322</v>
      </c>
      <c r="C113" s="226">
        <f>SUM(C37+C59+C76+C85+C111)</f>
        <v>0</v>
      </c>
      <c r="D113" s="99" t="e">
        <f t="shared" si="76"/>
        <v>#DIV/0!</v>
      </c>
      <c r="E113" s="226">
        <f>SUM(E37+E59+E76+E85+E111)</f>
        <v>0</v>
      </c>
      <c r="F113" s="77" t="e">
        <f>+E113/E$5</f>
        <v>#DIV/0!</v>
      </c>
      <c r="G113" s="105"/>
      <c r="H113" s="226">
        <f>SUM(H37+H59+H76+H85+H111)</f>
        <v>0</v>
      </c>
      <c r="I113" s="77" t="e">
        <f>+H113/H$5</f>
        <v>#DIV/0!</v>
      </c>
      <c r="J113" s="105"/>
      <c r="K113" s="226">
        <f>SUM(K37+K59+K76+K85+K111)</f>
        <v>0</v>
      </c>
      <c r="L113" s="77" t="e">
        <f>+K113/K$5</f>
        <v>#DIV/0!</v>
      </c>
      <c r="M113" s="105"/>
      <c r="N113" s="226">
        <f>SUM(N37+N59+N76+N85+N111)</f>
        <v>0</v>
      </c>
      <c r="O113" s="77" t="e">
        <f>+N113/N$5</f>
        <v>#DIV/0!</v>
      </c>
      <c r="P113" s="105"/>
      <c r="Q113" s="226">
        <f>SUM(Q37+Q59+Q76+Q85+Q111)</f>
        <v>0</v>
      </c>
      <c r="R113" s="77" t="e">
        <f>+Q113/Q$5</f>
        <v>#DIV/0!</v>
      </c>
      <c r="S113" s="105"/>
      <c r="T113" s="226">
        <f>SUM(T37+T59+T76+T85+T111)</f>
        <v>0</v>
      </c>
      <c r="U113" s="77" t="e">
        <f>+T113/T$5</f>
        <v>#DIV/0!</v>
      </c>
      <c r="V113" s="105"/>
      <c r="W113" s="226">
        <f>SUM(W37+W59+W76+W85+W111)</f>
        <v>0</v>
      </c>
      <c r="X113" s="77" t="e">
        <f>+W113/W$5</f>
        <v>#DIV/0!</v>
      </c>
      <c r="Y113" s="105"/>
      <c r="Z113" s="226">
        <f>SUM(Z37+Z59+Z76+Z85+Z111)</f>
        <v>0</v>
      </c>
      <c r="AA113" s="77" t="e">
        <f>+Z113/Z$5</f>
        <v>#DIV/0!</v>
      </c>
      <c r="AB113" s="105"/>
      <c r="AC113" s="226">
        <f>SUM(AC37+AC59+AC76+AC85+AC111)</f>
        <v>0</v>
      </c>
      <c r="AD113" s="77" t="e">
        <f>+AC113/AC$5</f>
        <v>#DIV/0!</v>
      </c>
      <c r="AE113" s="105"/>
      <c r="AF113" s="226">
        <f>SUM(AF37+AF59+AF76+AF85+AF111)</f>
        <v>0</v>
      </c>
      <c r="AG113" s="77" t="e">
        <f>+AF113/AF$5</f>
        <v>#DIV/0!</v>
      </c>
      <c r="AH113" s="105"/>
      <c r="AI113" s="226">
        <f>SUM(AI37+AI59+AI76+AI85+AI111)</f>
        <v>0</v>
      </c>
      <c r="AJ113" s="77" t="e">
        <f>+AI113/AI$5</f>
        <v>#DIV/0!</v>
      </c>
      <c r="AK113" s="226">
        <f>SUM(AK37+AK59+AK76+AK85+AK111)</f>
        <v>0</v>
      </c>
      <c r="AL113" s="77" t="e">
        <f>+AK113/AK$5</f>
        <v>#DIV/0!</v>
      </c>
      <c r="AM113" s="226">
        <f>SUM(AM37+AM59+AM76+AM85+AM111)</f>
        <v>0</v>
      </c>
      <c r="AN113" s="77" t="e">
        <f>+AM113/AM$5</f>
        <v>#DIV/0!</v>
      </c>
      <c r="AO113" s="67"/>
    </row>
    <row r="114" spans="2:41" ht="13.5" thickBot="1">
      <c r="B114" s="1"/>
      <c r="C114" s="240"/>
      <c r="D114" s="1"/>
      <c r="E114" s="240"/>
      <c r="F114" s="85"/>
      <c r="G114" s="108"/>
      <c r="H114" s="240"/>
      <c r="I114" s="85"/>
      <c r="J114" s="108"/>
      <c r="K114" s="240"/>
      <c r="L114" s="85"/>
      <c r="M114" s="108"/>
      <c r="N114" s="240"/>
      <c r="O114" s="85"/>
      <c r="P114" s="108"/>
      <c r="Q114" s="240"/>
      <c r="R114" s="85"/>
      <c r="S114" s="108"/>
      <c r="T114" s="240"/>
      <c r="U114" s="85"/>
      <c r="V114" s="108"/>
      <c r="W114" s="240"/>
      <c r="X114" s="85"/>
      <c r="Y114" s="108"/>
      <c r="Z114" s="240"/>
      <c r="AA114" s="85"/>
      <c r="AB114" s="108"/>
      <c r="AC114" s="240"/>
      <c r="AD114" s="85"/>
      <c r="AE114" s="108"/>
      <c r="AF114" s="240"/>
      <c r="AG114" s="85"/>
      <c r="AH114" s="108"/>
      <c r="AI114" s="240"/>
      <c r="AJ114" s="85"/>
      <c r="AK114" s="240"/>
      <c r="AL114" s="85"/>
      <c r="AM114" s="240"/>
      <c r="AN114" s="85"/>
      <c r="AO114" s="67"/>
    </row>
    <row r="115" spans="2:41">
      <c r="C115" s="230"/>
      <c r="E115" s="230"/>
      <c r="G115" s="109"/>
      <c r="H115" s="230"/>
      <c r="J115" s="109"/>
      <c r="K115" s="230"/>
      <c r="M115" s="109"/>
      <c r="N115" s="230"/>
      <c r="P115" s="109"/>
      <c r="Q115" s="230"/>
      <c r="S115" s="109"/>
      <c r="T115" s="230"/>
      <c r="V115" s="109"/>
      <c r="W115" s="230"/>
      <c r="Y115" s="109"/>
      <c r="Z115" s="230"/>
      <c r="AB115" s="136"/>
      <c r="AC115" s="230"/>
      <c r="AE115" s="109"/>
      <c r="AF115" s="230"/>
      <c r="AH115" s="109"/>
      <c r="AI115" s="230"/>
      <c r="AK115" s="230"/>
      <c r="AM115" s="230"/>
      <c r="AO115" s="67"/>
    </row>
    <row r="116" spans="2:41" ht="15.75">
      <c r="B116" s="16" t="s">
        <v>323</v>
      </c>
      <c r="C116" s="226">
        <f>+C22-C113</f>
        <v>0</v>
      </c>
      <c r="D116" s="99" t="e">
        <f>+C116/$C$5</f>
        <v>#DIV/0!</v>
      </c>
      <c r="E116" s="226">
        <f>+E22-E113</f>
        <v>0</v>
      </c>
      <c r="F116" s="77" t="e">
        <f>+E116/E$5</f>
        <v>#DIV/0!</v>
      </c>
      <c r="G116" s="110"/>
      <c r="H116" s="226">
        <f>+H22-H113</f>
        <v>0</v>
      </c>
      <c r="I116" s="77" t="e">
        <f>+H116/H$5</f>
        <v>#DIV/0!</v>
      </c>
      <c r="J116" s="110"/>
      <c r="K116" s="226">
        <f>+K22-K113</f>
        <v>0</v>
      </c>
      <c r="L116" s="77" t="e">
        <f>+K116/K$5</f>
        <v>#DIV/0!</v>
      </c>
      <c r="M116" s="110"/>
      <c r="N116" s="226">
        <f>+N22-N113</f>
        <v>0</v>
      </c>
      <c r="O116" s="77" t="e">
        <f>+N116/N$5</f>
        <v>#DIV/0!</v>
      </c>
      <c r="P116" s="110"/>
      <c r="Q116" s="226">
        <f>+Q22-Q113</f>
        <v>0</v>
      </c>
      <c r="R116" s="77" t="e">
        <f>+Q116/Q$5</f>
        <v>#DIV/0!</v>
      </c>
      <c r="S116" s="110"/>
      <c r="T116" s="226">
        <f>+T22-T113</f>
        <v>0</v>
      </c>
      <c r="U116" s="77" t="e">
        <f>+T116/T$5</f>
        <v>#DIV/0!</v>
      </c>
      <c r="V116" s="110"/>
      <c r="W116" s="226">
        <f>+W22-W113</f>
        <v>0</v>
      </c>
      <c r="X116" s="77" t="e">
        <f>+W116/W$5</f>
        <v>#DIV/0!</v>
      </c>
      <c r="Y116" s="110"/>
      <c r="Z116" s="226">
        <f>+Z22-Z113</f>
        <v>0</v>
      </c>
      <c r="AA116" s="77" t="e">
        <f>+Z116/Z$5</f>
        <v>#DIV/0!</v>
      </c>
      <c r="AB116" s="105"/>
      <c r="AC116" s="226">
        <f>+AC22-AC113</f>
        <v>0</v>
      </c>
      <c r="AD116" s="77" t="e">
        <f>+AC116/AC$5</f>
        <v>#DIV/0!</v>
      </c>
      <c r="AE116" s="110"/>
      <c r="AF116" s="226">
        <f>+AF22-AF113</f>
        <v>0</v>
      </c>
      <c r="AG116" s="77" t="e">
        <f>+AF116/AF$5</f>
        <v>#DIV/0!</v>
      </c>
      <c r="AH116" s="110"/>
      <c r="AI116" s="226">
        <f>+AI22-AI113</f>
        <v>0</v>
      </c>
      <c r="AJ116" s="77" t="e">
        <f>+AI116/AI$5</f>
        <v>#DIV/0!</v>
      </c>
      <c r="AK116" s="226">
        <f>+AK22-AK113</f>
        <v>0</v>
      </c>
      <c r="AL116" s="77" t="e">
        <f>+AK116/AK$5</f>
        <v>#DIV/0!</v>
      </c>
      <c r="AM116" s="226">
        <f>+AM22-AM113</f>
        <v>0</v>
      </c>
      <c r="AN116" s="77" t="e">
        <f>+AM116/AM$5</f>
        <v>#DIV/0!</v>
      </c>
      <c r="AO116" s="67"/>
    </row>
    <row r="117" spans="2:41" ht="13.5" thickBot="1">
      <c r="B117" s="1"/>
      <c r="C117" s="240"/>
      <c r="D117" s="1"/>
      <c r="E117" s="81"/>
      <c r="G117" s="110"/>
      <c r="H117" s="81"/>
      <c r="J117" s="110"/>
      <c r="K117" s="81"/>
      <c r="M117" s="110"/>
      <c r="N117" s="81"/>
      <c r="P117" s="110"/>
      <c r="Q117" s="81"/>
      <c r="S117" s="110"/>
      <c r="T117" s="81"/>
      <c r="V117" s="110"/>
      <c r="W117" s="81"/>
      <c r="Y117" s="110"/>
      <c r="Z117" s="139"/>
      <c r="AA117" s="140"/>
      <c r="AB117" s="105"/>
      <c r="AC117" s="81"/>
      <c r="AE117" s="110"/>
      <c r="AF117" s="81"/>
      <c r="AH117" s="110"/>
      <c r="AI117" s="81"/>
      <c r="AK117" s="81"/>
      <c r="AM117" s="81"/>
      <c r="AO117" s="67"/>
    </row>
    <row r="118" spans="2:41" ht="13.5" thickTop="1">
      <c r="C118" s="230"/>
      <c r="E118" s="111"/>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row>
    <row r="119" spans="2:41" ht="15.75">
      <c r="B119" s="16" t="s">
        <v>329</v>
      </c>
      <c r="C119" s="226"/>
      <c r="E119" s="67"/>
    </row>
    <row r="120" spans="2:41">
      <c r="B120" s="36" t="s">
        <v>324</v>
      </c>
      <c r="C120" s="404"/>
      <c r="D120" s="99" t="e">
        <f t="shared" ref="D120:D133" si="90">+C120/$C$5</f>
        <v>#DIV/0!</v>
      </c>
      <c r="E120" s="67"/>
    </row>
    <row r="121" spans="2:41">
      <c r="B121" s="36" t="s">
        <v>325</v>
      </c>
      <c r="C121" s="404">
        <v>0</v>
      </c>
      <c r="D121" s="99" t="e">
        <f t="shared" si="90"/>
        <v>#DIV/0!</v>
      </c>
      <c r="E121" s="67"/>
    </row>
    <row r="122" spans="2:41">
      <c r="B122" s="36" t="s">
        <v>326</v>
      </c>
      <c r="C122" s="404"/>
      <c r="D122" s="99" t="e">
        <f t="shared" si="90"/>
        <v>#DIV/0!</v>
      </c>
      <c r="E122" s="67"/>
    </row>
    <row r="123" spans="2:41">
      <c r="B123" s="36" t="s">
        <v>327</v>
      </c>
      <c r="C123" s="404"/>
      <c r="D123" s="99" t="e">
        <f t="shared" si="90"/>
        <v>#DIV/0!</v>
      </c>
      <c r="E123" s="67"/>
    </row>
    <row r="124" spans="2:41" ht="13.5" thickBot="1">
      <c r="B124" s="36" t="s">
        <v>328</v>
      </c>
      <c r="C124" s="404"/>
      <c r="D124" s="99" t="e">
        <f t="shared" si="90"/>
        <v>#DIV/0!</v>
      </c>
      <c r="E124" s="67"/>
    </row>
    <row r="125" spans="2:41" ht="13.5" thickBot="1">
      <c r="B125" s="112" t="s">
        <v>335</v>
      </c>
      <c r="C125" s="249">
        <f>SUM(C120:C124)</f>
        <v>0</v>
      </c>
      <c r="D125" s="113" t="e">
        <f t="shared" si="90"/>
        <v>#DIV/0!</v>
      </c>
      <c r="E125" s="67"/>
    </row>
    <row r="126" spans="2:41">
      <c r="C126" s="230"/>
      <c r="D126" s="99"/>
      <c r="E126" s="67"/>
    </row>
    <row r="127" spans="2:41" ht="15.75">
      <c r="B127" s="72" t="s">
        <v>330</v>
      </c>
      <c r="C127" s="226"/>
      <c r="E127" s="67"/>
    </row>
    <row r="128" spans="2:41">
      <c r="B128" s="790" t="s">
        <v>802</v>
      </c>
      <c r="C128" s="236">
        <v>0</v>
      </c>
      <c r="D128" s="99" t="e">
        <f t="shared" si="90"/>
        <v>#DIV/0!</v>
      </c>
      <c r="E128" s="67"/>
    </row>
    <row r="129" spans="2:5">
      <c r="B129" s="36" t="s">
        <v>332</v>
      </c>
      <c r="C129" s="236"/>
      <c r="D129" s="99" t="e">
        <f t="shared" si="90"/>
        <v>#DIV/0!</v>
      </c>
      <c r="E129" s="67"/>
    </row>
    <row r="130" spans="2:5" ht="13.5" thickBot="1">
      <c r="B130" s="36" t="s">
        <v>333</v>
      </c>
      <c r="C130" s="236"/>
      <c r="D130" s="99" t="e">
        <f t="shared" si="90"/>
        <v>#DIV/0!</v>
      </c>
      <c r="E130" s="67"/>
    </row>
    <row r="131" spans="2:5" ht="13.5" thickBot="1">
      <c r="B131" s="112" t="s">
        <v>2660</v>
      </c>
      <c r="C131" s="250">
        <f>SUM(C128:C130)</f>
        <v>0</v>
      </c>
      <c r="D131" s="114" t="e">
        <f t="shared" si="90"/>
        <v>#DIV/0!</v>
      </c>
      <c r="E131" s="67"/>
    </row>
    <row r="132" spans="2:5">
      <c r="C132" s="230"/>
      <c r="E132" s="67"/>
    </row>
    <row r="133" spans="2:5" ht="15.75">
      <c r="B133" s="72" t="s">
        <v>336</v>
      </c>
      <c r="C133" s="226">
        <f>+C116+C125-C131</f>
        <v>0</v>
      </c>
      <c r="D133" s="99" t="e">
        <f t="shared" si="90"/>
        <v>#DIV/0!</v>
      </c>
      <c r="E133" s="67"/>
    </row>
    <row r="134" spans="2:5" ht="13.5" thickBot="1">
      <c r="B134" s="115"/>
      <c r="C134" s="251"/>
      <c r="D134" s="115"/>
      <c r="E134" s="67"/>
    </row>
    <row r="135" spans="2:5" ht="13.5" thickTop="1"/>
  </sheetData>
  <mergeCells count="14">
    <mergeCell ref="N3:P3"/>
    <mergeCell ref="Q3:S3"/>
    <mergeCell ref="T3:V3"/>
    <mergeCell ref="W3:Y3"/>
    <mergeCell ref="C3:D3"/>
    <mergeCell ref="E3:G3"/>
    <mergeCell ref="H3:J3"/>
    <mergeCell ref="K3:M3"/>
    <mergeCell ref="Z3:AB3"/>
    <mergeCell ref="AM3:AN3"/>
    <mergeCell ref="AC3:AE3"/>
    <mergeCell ref="AF3:AH3"/>
    <mergeCell ref="AI3:AJ3"/>
    <mergeCell ref="AK3:AL3"/>
  </mergeCells>
  <phoneticPr fontId="0" type="noConversion"/>
  <pageMargins left="0.75" right="0.75" top="1" bottom="1"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8E692-5958-451B-9870-DD61FD3F7C8D}">
  <sheetPr>
    <outlinePr summaryBelow="0" summaryRight="0"/>
    <pageSetUpPr fitToPage="1"/>
  </sheetPr>
  <dimension ref="B1:I1000"/>
  <sheetViews>
    <sheetView zoomScaleNormal="100" workbookViewId="0"/>
  </sheetViews>
  <sheetFormatPr defaultColWidth="14.42578125" defaultRowHeight="15" customHeight="1"/>
  <cols>
    <col min="1" max="1" width="3.5703125" style="1133" customWidth="1"/>
    <col min="2" max="2" width="60.85546875" style="1133" customWidth="1"/>
    <col min="3" max="3" width="144.140625" style="1133" customWidth="1"/>
    <col min="4" max="4" width="0.42578125" style="1133" customWidth="1"/>
    <col min="5" max="5" width="45.85546875" style="1133" customWidth="1"/>
    <col min="6" max="6" width="31.140625" style="1133" customWidth="1"/>
    <col min="7" max="7" width="40.7109375" style="1133" customWidth="1"/>
    <col min="8" max="8" width="27.85546875" style="1133" customWidth="1"/>
    <col min="9" max="16384" width="14.42578125" style="1133"/>
  </cols>
  <sheetData>
    <row r="1" spans="2:9">
      <c r="B1" s="1142"/>
    </row>
    <row r="2" spans="2:9" ht="31.5">
      <c r="B2" s="1288" t="s">
        <v>1505</v>
      </c>
      <c r="D2" s="1287"/>
      <c r="E2" s="1287">
        <v>2026</v>
      </c>
    </row>
    <row r="3" spans="2:9">
      <c r="B3" s="1142"/>
    </row>
    <row r="4" spans="2:9" ht="21">
      <c r="B4" s="1221" t="s">
        <v>1504</v>
      </c>
      <c r="C4" s="1221" t="s">
        <v>1503</v>
      </c>
      <c r="D4" s="1286"/>
      <c r="E4" s="1222" t="s">
        <v>1488</v>
      </c>
      <c r="F4" s="1285">
        <v>2026</v>
      </c>
      <c r="G4" s="1222" t="s">
        <v>1502</v>
      </c>
      <c r="H4" s="1285" t="s">
        <v>2579</v>
      </c>
    </row>
    <row r="5" spans="2:9" ht="21">
      <c r="B5" s="1284"/>
      <c r="C5" s="1283"/>
      <c r="D5" s="1282"/>
      <c r="E5" s="1281"/>
      <c r="F5" s="1194"/>
      <c r="G5" s="1281"/>
      <c r="H5" s="1194"/>
    </row>
    <row r="6" spans="2:9" ht="15.75">
      <c r="B6" s="1279"/>
      <c r="C6" s="1258"/>
      <c r="D6" s="1280"/>
      <c r="E6" s="1205" t="s">
        <v>1500</v>
      </c>
      <c r="F6" s="1207"/>
      <c r="G6" s="1195"/>
      <c r="H6" s="1194"/>
    </row>
    <row r="7" spans="2:9" ht="15.75">
      <c r="B7" s="1279"/>
      <c r="C7" s="1258"/>
      <c r="D7" s="1278">
        <v>1</v>
      </c>
      <c r="E7" s="1205"/>
      <c r="F7" s="1207"/>
      <c r="G7" s="1205" t="s">
        <v>1500</v>
      </c>
      <c r="H7" s="1194"/>
    </row>
    <row r="8" spans="2:9" ht="15.75">
      <c r="B8" s="1249"/>
      <c r="C8" s="1249"/>
      <c r="D8" s="1273"/>
      <c r="E8" s="1205" t="s">
        <v>1501</v>
      </c>
      <c r="F8" s="1207"/>
      <c r="G8" s="1205"/>
      <c r="H8" s="1275"/>
      <c r="I8" s="1208"/>
    </row>
    <row r="9" spans="2:9" ht="15.75">
      <c r="B9" s="1277"/>
      <c r="C9" s="1249"/>
      <c r="D9" s="1273"/>
      <c r="E9" s="1205" t="s">
        <v>1478</v>
      </c>
      <c r="F9" s="1207"/>
      <c r="G9" s="1205" t="s">
        <v>1499</v>
      </c>
      <c r="H9" s="1275"/>
      <c r="I9" s="1208"/>
    </row>
    <row r="10" spans="2:9" ht="15.75">
      <c r="B10" s="1227"/>
      <c r="C10" s="1249"/>
      <c r="D10" s="1273"/>
      <c r="E10" s="1205" t="s">
        <v>1476</v>
      </c>
      <c r="F10" s="1207"/>
      <c r="G10" s="1205" t="s">
        <v>1478</v>
      </c>
      <c r="H10" s="1275"/>
      <c r="I10" s="1208"/>
    </row>
    <row r="11" spans="2:9" ht="15.75">
      <c r="B11" s="1227"/>
      <c r="C11" s="1249"/>
      <c r="D11" s="1273"/>
      <c r="E11" s="1205" t="s">
        <v>1475</v>
      </c>
      <c r="F11" s="1207"/>
      <c r="G11" s="1205" t="s">
        <v>1476</v>
      </c>
      <c r="H11" s="1275"/>
      <c r="I11" s="1208"/>
    </row>
    <row r="12" spans="2:9" ht="15.75">
      <c r="B12" s="1227"/>
      <c r="C12" s="1249"/>
      <c r="D12" s="1273"/>
      <c r="E12" s="1205" t="s">
        <v>1474</v>
      </c>
      <c r="F12" s="1207"/>
      <c r="G12" s="1205" t="s">
        <v>1475</v>
      </c>
      <c r="H12" s="1275"/>
      <c r="I12" s="1208"/>
    </row>
    <row r="13" spans="2:9" ht="15.75">
      <c r="B13" s="1227"/>
      <c r="C13" s="1249"/>
      <c r="D13" s="1273"/>
      <c r="E13" s="1205" t="s">
        <v>1473</v>
      </c>
      <c r="F13" s="1207"/>
      <c r="G13" s="1205" t="s">
        <v>1474</v>
      </c>
      <c r="H13" s="1275"/>
      <c r="I13" s="1208"/>
    </row>
    <row r="14" spans="2:9" ht="15.75">
      <c r="B14" s="1227"/>
      <c r="C14" s="1249"/>
      <c r="D14" s="1273"/>
      <c r="E14" s="1205" t="s">
        <v>1498</v>
      </c>
      <c r="F14" s="1204"/>
      <c r="G14" s="1205" t="s">
        <v>1473</v>
      </c>
      <c r="H14" s="1275"/>
      <c r="I14" s="1208"/>
    </row>
    <row r="15" spans="2:9" ht="15.75">
      <c r="B15" s="1227"/>
      <c r="C15" s="1276"/>
      <c r="D15" s="1273"/>
      <c r="E15" s="1205"/>
      <c r="F15" s="1204"/>
      <c r="G15" s="1205"/>
      <c r="H15" s="1275"/>
      <c r="I15" s="1208"/>
    </row>
    <row r="16" spans="2:9" ht="15.75">
      <c r="B16" s="1227"/>
      <c r="C16" s="1274"/>
      <c r="D16" s="1273"/>
      <c r="E16" s="1205"/>
      <c r="F16" s="1272"/>
      <c r="G16" s="1205"/>
      <c r="H16" s="1209"/>
      <c r="I16" s="1208"/>
    </row>
    <row r="17" spans="2:9" ht="15.75">
      <c r="B17" s="1271"/>
      <c r="C17" s="1270"/>
      <c r="D17" s="1269"/>
      <c r="E17" s="1267"/>
      <c r="F17" s="1268"/>
      <c r="G17" s="1267"/>
      <c r="H17" s="1266"/>
      <c r="I17" s="1208"/>
    </row>
    <row r="18" spans="2:9" ht="20.25">
      <c r="B18" s="1265" t="s">
        <v>1497</v>
      </c>
      <c r="C18" s="1264" t="s">
        <v>1496</v>
      </c>
      <c r="D18" s="1263"/>
      <c r="E18" s="1262" t="s">
        <v>2580</v>
      </c>
      <c r="F18" s="1261"/>
      <c r="G18" s="1260" t="s">
        <v>2581</v>
      </c>
      <c r="H18" s="1259"/>
      <c r="I18" s="1208"/>
    </row>
    <row r="19" spans="2:9">
      <c r="B19" s="1258"/>
      <c r="C19" s="1194"/>
      <c r="D19" s="1181"/>
      <c r="E19" s="1205"/>
      <c r="F19" s="1208"/>
      <c r="G19" s="1208"/>
      <c r="H19" s="1209"/>
      <c r="I19" s="1208"/>
    </row>
    <row r="20" spans="2:9" ht="15.75">
      <c r="B20" s="1249"/>
      <c r="C20" s="1238"/>
      <c r="D20" s="1257"/>
      <c r="E20" s="1256"/>
      <c r="F20" s="1244"/>
      <c r="G20" s="1244"/>
      <c r="H20" s="1243"/>
      <c r="I20" s="1208"/>
    </row>
    <row r="21" spans="2:9" ht="15.75">
      <c r="B21" s="1227"/>
      <c r="C21" s="1238"/>
      <c r="D21" s="1257"/>
      <c r="E21" s="1256"/>
      <c r="F21" s="1244"/>
      <c r="G21" s="1244"/>
      <c r="H21" s="1243"/>
      <c r="I21" s="1208"/>
    </row>
    <row r="22" spans="2:9" ht="15.75">
      <c r="B22" s="1227"/>
      <c r="C22" s="1238"/>
      <c r="D22" s="1257"/>
      <c r="E22" s="1256"/>
      <c r="F22" s="1244"/>
      <c r="G22" s="1244"/>
      <c r="H22" s="1243"/>
      <c r="I22" s="1208"/>
    </row>
    <row r="23" spans="2:9" ht="15.75">
      <c r="B23" s="1227"/>
      <c r="C23" s="1238"/>
      <c r="D23" s="1257"/>
      <c r="E23" s="1256"/>
      <c r="F23" s="1244"/>
      <c r="G23" s="1244"/>
      <c r="H23" s="1243"/>
      <c r="I23" s="1208"/>
    </row>
    <row r="24" spans="2:9" ht="15.75">
      <c r="B24" s="1227"/>
      <c r="C24" s="1209"/>
      <c r="D24" s="1257"/>
      <c r="E24" s="1256"/>
      <c r="F24" s="1244"/>
      <c r="G24" s="1244"/>
      <c r="H24" s="1243"/>
      <c r="I24" s="1208"/>
    </row>
    <row r="25" spans="2:9" ht="15.75">
      <c r="B25" s="1227"/>
      <c r="C25" s="1209"/>
      <c r="D25" s="1257"/>
      <c r="E25" s="1256"/>
      <c r="F25" s="1244"/>
      <c r="G25" s="1244"/>
      <c r="H25" s="1243"/>
      <c r="I25" s="1208"/>
    </row>
    <row r="26" spans="2:9" ht="15.75">
      <c r="B26" s="1227"/>
      <c r="C26" s="1209"/>
      <c r="D26" s="1257"/>
      <c r="E26" s="1256"/>
      <c r="F26" s="1244"/>
      <c r="G26" s="1244"/>
      <c r="H26" s="1243"/>
      <c r="I26" s="1208"/>
    </row>
    <row r="27" spans="2:9" ht="20.25">
      <c r="B27" s="1255" t="s">
        <v>1495</v>
      </c>
      <c r="C27" s="1242" t="s">
        <v>1494</v>
      </c>
      <c r="D27" s="1254"/>
      <c r="E27" s="1253" t="s">
        <v>1493</v>
      </c>
      <c r="F27" s="1252"/>
      <c r="G27" s="1251"/>
      <c r="H27" s="1250"/>
      <c r="I27" s="1208"/>
    </row>
    <row r="28" spans="2:9" ht="15.75">
      <c r="B28" s="1249"/>
      <c r="C28" s="1238"/>
      <c r="D28" s="1248"/>
      <c r="E28" s="1247"/>
      <c r="F28" s="1244"/>
      <c r="G28" s="1244"/>
      <c r="H28" s="1243"/>
      <c r="I28" s="1208"/>
    </row>
    <row r="29" spans="2:9" ht="15.75">
      <c r="B29" s="1249"/>
      <c r="C29" s="1209"/>
      <c r="D29" s="1248"/>
      <c r="E29" s="1247"/>
      <c r="F29" s="1244"/>
      <c r="G29" s="1244"/>
      <c r="H29" s="1243"/>
      <c r="I29" s="1208"/>
    </row>
    <row r="30" spans="2:9" ht="15.75">
      <c r="B30" s="1227"/>
      <c r="C30" s="1209"/>
      <c r="D30" s="1248"/>
      <c r="E30" s="1247"/>
      <c r="F30" s="1244"/>
      <c r="G30" s="1244"/>
      <c r="H30" s="1243"/>
      <c r="I30" s="1208"/>
    </row>
    <row r="31" spans="2:9" ht="15.75">
      <c r="B31" s="1227"/>
      <c r="C31" s="1209"/>
      <c r="D31" s="1248"/>
      <c r="E31" s="1247"/>
      <c r="F31" s="1244"/>
      <c r="G31" s="1244"/>
      <c r="H31" s="1243"/>
      <c r="I31" s="1208"/>
    </row>
    <row r="32" spans="2:9" ht="15.75">
      <c r="B32" s="1227"/>
      <c r="C32" s="1209"/>
      <c r="D32" s="1248"/>
      <c r="E32" s="1247"/>
      <c r="F32" s="1244"/>
      <c r="G32" s="1244"/>
      <c r="H32" s="1243"/>
      <c r="I32" s="1208"/>
    </row>
    <row r="33" spans="2:9" ht="15.75">
      <c r="B33" s="1227"/>
      <c r="C33" s="1209"/>
      <c r="D33" s="1246"/>
      <c r="E33" s="1245"/>
      <c r="F33" s="1244"/>
      <c r="G33" s="1244"/>
      <c r="H33" s="1243"/>
      <c r="I33" s="1208"/>
    </row>
    <row r="34" spans="2:9" ht="20.25">
      <c r="B34" s="1227"/>
      <c r="C34" s="1242" t="s">
        <v>1492</v>
      </c>
      <c r="D34" s="1241"/>
      <c r="E34" s="1163" t="s">
        <v>1491</v>
      </c>
      <c r="F34" s="1240" t="s">
        <v>1470</v>
      </c>
      <c r="G34" s="1239" t="s">
        <v>1491</v>
      </c>
      <c r="H34" s="1202" t="s">
        <v>1490</v>
      </c>
      <c r="I34" s="1208"/>
    </row>
    <row r="35" spans="2:9" ht="15.75">
      <c r="B35" s="1227"/>
      <c r="C35" s="1238"/>
      <c r="D35" s="1236"/>
      <c r="E35" s="1161" t="s">
        <v>1456</v>
      </c>
      <c r="F35" s="1233"/>
      <c r="G35" s="1237" t="s">
        <v>1456</v>
      </c>
      <c r="H35" s="1200"/>
      <c r="I35" s="1208"/>
    </row>
    <row r="36" spans="2:9" ht="15.75">
      <c r="B36" s="1227"/>
      <c r="C36" s="1228"/>
      <c r="D36" s="1236"/>
      <c r="E36" s="1160" t="s">
        <v>1455</v>
      </c>
      <c r="F36" s="1233"/>
      <c r="G36" s="1235" t="s">
        <v>1455</v>
      </c>
      <c r="H36" s="1200"/>
      <c r="I36" s="1208"/>
    </row>
    <row r="37" spans="2:9" ht="15.75">
      <c r="B37" s="1227"/>
      <c r="C37" s="1228"/>
      <c r="D37" s="1234"/>
      <c r="E37" s="1158" t="s">
        <v>1454</v>
      </c>
      <c r="F37" s="1233"/>
      <c r="G37" s="1232" t="s">
        <v>1454</v>
      </c>
      <c r="H37" s="1200"/>
      <c r="I37" s="1208"/>
    </row>
    <row r="38" spans="2:9">
      <c r="B38" s="1227"/>
      <c r="C38" s="1228"/>
      <c r="D38" s="1231"/>
      <c r="E38" s="1152" t="s">
        <v>1453</v>
      </c>
      <c r="F38" s="1230"/>
      <c r="G38" s="1229" t="s">
        <v>1453</v>
      </c>
      <c r="H38" s="1196"/>
      <c r="I38" s="1208"/>
    </row>
    <row r="39" spans="2:9">
      <c r="B39" s="1227"/>
      <c r="C39" s="1228"/>
      <c r="D39" s="1181"/>
      <c r="E39" s="1205"/>
      <c r="F39" s="1208"/>
      <c r="G39" s="1208"/>
      <c r="H39" s="1209"/>
      <c r="I39" s="1208"/>
    </row>
    <row r="40" spans="2:9">
      <c r="B40" s="1227"/>
      <c r="C40" s="1209"/>
      <c r="D40" s="1181"/>
      <c r="E40" s="1205"/>
      <c r="F40" s="1208"/>
      <c r="G40" s="1208"/>
      <c r="H40" s="1209"/>
      <c r="I40" s="1208"/>
    </row>
    <row r="41" spans="2:9">
      <c r="B41" s="1226"/>
      <c r="C41" s="1223"/>
      <c r="D41" s="1224"/>
      <c r="E41" s="1225"/>
      <c r="F41" s="1224"/>
      <c r="G41" s="1224"/>
      <c r="H41" s="1223"/>
      <c r="I41" s="1208"/>
    </row>
    <row r="42" spans="2:9" ht="21">
      <c r="B42" s="1221" t="s">
        <v>1489</v>
      </c>
      <c r="C42" s="1221"/>
      <c r="D42" s="1222" t="s">
        <v>1488</v>
      </c>
      <c r="E42" s="1221" t="s">
        <v>1487</v>
      </c>
      <c r="F42" s="1220" t="s">
        <v>1486</v>
      </c>
      <c r="G42" s="1219" t="s">
        <v>1485</v>
      </c>
      <c r="H42" s="1219" t="s">
        <v>1484</v>
      </c>
      <c r="I42" s="1208"/>
    </row>
    <row r="43" spans="2:9">
      <c r="B43" s="1218"/>
      <c r="C43" s="1217"/>
      <c r="D43" s="1216"/>
      <c r="E43" s="1215"/>
      <c r="F43" s="1214"/>
      <c r="G43" s="1215"/>
      <c r="H43" s="1214"/>
      <c r="I43" s="1208"/>
    </row>
    <row r="44" spans="2:9" ht="20.25">
      <c r="B44" s="1199" t="s">
        <v>1483</v>
      </c>
      <c r="C44" s="1213"/>
      <c r="D44" s="1197"/>
      <c r="E44" s="1205" t="s">
        <v>1482</v>
      </c>
      <c r="F44" s="1207"/>
      <c r="G44" s="1205"/>
      <c r="H44" s="1209"/>
      <c r="I44" s="1208"/>
    </row>
    <row r="45" spans="2:9" ht="20.25">
      <c r="B45" s="1199" t="s">
        <v>1481</v>
      </c>
      <c r="C45" s="1201"/>
      <c r="D45" s="1197"/>
      <c r="E45" s="1205" t="s">
        <v>2582</v>
      </c>
      <c r="F45" s="1207"/>
      <c r="G45" s="1210"/>
      <c r="H45" s="1209"/>
      <c r="I45" s="1208"/>
    </row>
    <row r="46" spans="2:9" ht="20.25">
      <c r="B46" s="1199" t="s">
        <v>1480</v>
      </c>
      <c r="C46" s="1212"/>
      <c r="D46" s="1197"/>
      <c r="E46" s="1205" t="s">
        <v>1479</v>
      </c>
      <c r="F46" s="1207"/>
      <c r="G46" s="1211"/>
      <c r="H46" s="1209"/>
      <c r="I46" s="1208"/>
    </row>
    <row r="47" spans="2:9" ht="20.25">
      <c r="B47" s="1199"/>
      <c r="C47" s="1201"/>
      <c r="D47" s="1197"/>
      <c r="E47" s="1205" t="s">
        <v>1478</v>
      </c>
      <c r="F47" s="1207"/>
      <c r="G47" s="1210"/>
      <c r="H47" s="1209"/>
      <c r="I47" s="1208"/>
    </row>
    <row r="48" spans="2:9" ht="20.25">
      <c r="B48" s="1199" t="s">
        <v>1477</v>
      </c>
      <c r="C48" s="1201"/>
      <c r="D48" s="1197"/>
      <c r="E48" s="1205" t="s">
        <v>1476</v>
      </c>
      <c r="F48" s="1207"/>
      <c r="G48" s="1203"/>
      <c r="H48" s="1194"/>
    </row>
    <row r="49" spans="2:8" ht="20.25">
      <c r="B49" s="1199"/>
      <c r="C49" s="1201"/>
      <c r="D49" s="1197"/>
      <c r="E49" s="1205" t="s">
        <v>1475</v>
      </c>
      <c r="F49" s="1207"/>
      <c r="G49" s="1203"/>
      <c r="H49" s="1194"/>
    </row>
    <row r="50" spans="2:8" ht="20.25">
      <c r="B50" s="1199"/>
      <c r="C50" s="1201"/>
      <c r="D50" s="1197"/>
      <c r="E50" s="1205" t="s">
        <v>1474</v>
      </c>
      <c r="F50" s="1207"/>
      <c r="G50" s="1203"/>
      <c r="H50" s="1194"/>
    </row>
    <row r="51" spans="2:8" ht="20.25">
      <c r="B51" s="1199"/>
      <c r="C51" s="1201"/>
      <c r="D51" s="1197"/>
      <c r="E51" s="1205" t="s">
        <v>1473</v>
      </c>
      <c r="F51" s="1207"/>
      <c r="G51" s="1206"/>
      <c r="H51" s="1194"/>
    </row>
    <row r="52" spans="2:8" ht="20.25">
      <c r="B52" s="1199" t="s">
        <v>1472</v>
      </c>
      <c r="C52" s="1201"/>
      <c r="D52" s="1197"/>
      <c r="E52" s="1205" t="s">
        <v>1471</v>
      </c>
      <c r="F52" s="1204"/>
      <c r="G52" s="1203"/>
      <c r="H52" s="1194"/>
    </row>
    <row r="53" spans="2:8" ht="20.25">
      <c r="B53" s="1199"/>
      <c r="C53" s="1201"/>
      <c r="D53" s="1197"/>
      <c r="E53" s="1195" t="s">
        <v>2661</v>
      </c>
      <c r="F53" s="1194"/>
      <c r="G53" s="1203"/>
      <c r="H53" s="1194"/>
    </row>
    <row r="54" spans="2:8" ht="20.25">
      <c r="B54" s="1199"/>
      <c r="C54" s="1201"/>
      <c r="D54" s="1197"/>
      <c r="E54" s="1163" t="s">
        <v>1460</v>
      </c>
      <c r="F54" s="1202" t="s">
        <v>1470</v>
      </c>
      <c r="G54" s="1195"/>
      <c r="H54" s="1194"/>
    </row>
    <row r="55" spans="2:8" ht="20.25">
      <c r="B55" s="1199"/>
      <c r="C55" s="1201"/>
      <c r="D55" s="1197"/>
      <c r="E55" s="1161" t="s">
        <v>1456</v>
      </c>
      <c r="F55" s="1200"/>
      <c r="G55" s="1195"/>
      <c r="H55" s="1194"/>
    </row>
    <row r="56" spans="2:8" ht="20.25">
      <c r="B56" s="1199" t="s">
        <v>1469</v>
      </c>
      <c r="C56" s="1201"/>
      <c r="D56" s="1197"/>
      <c r="E56" s="1160" t="s">
        <v>1455</v>
      </c>
      <c r="F56" s="1200"/>
      <c r="G56" s="1195"/>
      <c r="H56" s="1194"/>
    </row>
    <row r="57" spans="2:8" ht="20.25">
      <c r="B57" s="1199"/>
      <c r="C57" s="1201"/>
      <c r="D57" s="1197"/>
      <c r="E57" s="1158" t="s">
        <v>1454</v>
      </c>
      <c r="F57" s="1200"/>
      <c r="G57" s="1195"/>
      <c r="H57" s="1194"/>
    </row>
    <row r="58" spans="2:8" ht="20.25">
      <c r="B58" s="1199"/>
      <c r="C58" s="1198"/>
      <c r="D58" s="1197"/>
      <c r="E58" s="1152" t="s">
        <v>1453</v>
      </c>
      <c r="F58" s="1196"/>
      <c r="G58" s="1195"/>
      <c r="H58" s="1194"/>
    </row>
    <row r="59" spans="2:8" ht="20.25">
      <c r="B59" s="1193"/>
      <c r="C59" s="1192"/>
      <c r="D59" s="1191"/>
      <c r="E59" s="1190"/>
      <c r="F59" s="1189"/>
      <c r="G59" s="1190"/>
      <c r="H59" s="1189"/>
    </row>
    <row r="60" spans="2:8" ht="23.25">
      <c r="B60" s="1188" t="s">
        <v>1468</v>
      </c>
      <c r="C60" s="1187"/>
      <c r="D60" s="1181"/>
      <c r="E60" s="1186" t="s">
        <v>1467</v>
      </c>
      <c r="F60" s="1180" t="s">
        <v>1466</v>
      </c>
      <c r="G60" s="1185" t="s">
        <v>1465</v>
      </c>
      <c r="H60" s="1184" t="s">
        <v>1464</v>
      </c>
    </row>
    <row r="61" spans="2:8" ht="20.25">
      <c r="B61" s="1183"/>
      <c r="C61" s="1182"/>
      <c r="D61" s="1181"/>
      <c r="E61" s="1180" t="s">
        <v>1463</v>
      </c>
      <c r="F61" s="1179" t="s">
        <v>1462</v>
      </c>
      <c r="G61" s="1178"/>
      <c r="H61" s="1177"/>
    </row>
    <row r="62" spans="2:8">
      <c r="B62" s="1156"/>
      <c r="C62" s="1155"/>
      <c r="D62" s="1154"/>
      <c r="E62" s="1176"/>
      <c r="F62" s="1175"/>
      <c r="G62" s="1174"/>
      <c r="H62" s="1173"/>
    </row>
    <row r="63" spans="2:8" ht="15.75">
      <c r="B63" s="1156"/>
      <c r="C63" s="1155"/>
      <c r="D63" s="1154"/>
      <c r="E63" s="1169">
        <v>1</v>
      </c>
      <c r="F63" s="1168" t="s">
        <v>1452</v>
      </c>
      <c r="G63" s="1171">
        <v>1</v>
      </c>
      <c r="H63" s="1170"/>
    </row>
    <row r="64" spans="2:8" ht="15.75">
      <c r="B64" s="1156"/>
      <c r="C64" s="1155"/>
      <c r="D64" s="1154"/>
      <c r="E64" s="1169">
        <v>2</v>
      </c>
      <c r="F64" s="1168" t="s">
        <v>1452</v>
      </c>
      <c r="G64" s="1171">
        <v>2</v>
      </c>
      <c r="H64" s="1170"/>
    </row>
    <row r="65" spans="2:8" ht="21">
      <c r="B65" s="1172"/>
      <c r="C65" s="1155"/>
      <c r="D65" s="1154"/>
      <c r="E65" s="1169">
        <v>3</v>
      </c>
      <c r="F65" s="1168" t="s">
        <v>1452</v>
      </c>
      <c r="G65" s="1171">
        <v>3</v>
      </c>
      <c r="H65" s="1170"/>
    </row>
    <row r="66" spans="2:8" ht="15.75">
      <c r="B66" s="1156"/>
      <c r="C66" s="1155"/>
      <c r="D66" s="1154"/>
      <c r="E66" s="1169">
        <v>4</v>
      </c>
      <c r="F66" s="1168" t="s">
        <v>1452</v>
      </c>
      <c r="G66" s="1165">
        <v>4</v>
      </c>
      <c r="H66" s="1155"/>
    </row>
    <row r="67" spans="2:8" ht="15.75">
      <c r="B67" s="1156"/>
      <c r="C67" s="1155"/>
      <c r="D67" s="1154"/>
      <c r="E67" s="1169">
        <v>5</v>
      </c>
      <c r="F67" s="1168" t="s">
        <v>1452</v>
      </c>
      <c r="G67" s="1165">
        <v>5</v>
      </c>
      <c r="H67" s="1155"/>
    </row>
    <row r="68" spans="2:8" ht="15.75">
      <c r="B68" s="1156"/>
      <c r="C68" s="1155"/>
      <c r="D68" s="1154"/>
      <c r="E68" s="1169">
        <v>6</v>
      </c>
      <c r="F68" s="1168" t="s">
        <v>1452</v>
      </c>
      <c r="G68" s="1165">
        <v>6</v>
      </c>
      <c r="H68" s="1155"/>
    </row>
    <row r="69" spans="2:8" ht="15.75">
      <c r="B69" s="1156"/>
      <c r="C69" s="1155"/>
      <c r="D69" s="1154"/>
      <c r="E69" s="1169">
        <v>7</v>
      </c>
      <c r="F69" s="1168" t="s">
        <v>1452</v>
      </c>
      <c r="G69" s="1165">
        <v>7</v>
      </c>
      <c r="H69" s="1155"/>
    </row>
    <row r="70" spans="2:8">
      <c r="B70" s="1156"/>
      <c r="C70" s="1155"/>
      <c r="D70" s="1154"/>
      <c r="E70" s="1167"/>
      <c r="F70" s="1166"/>
      <c r="G70" s="1165"/>
      <c r="H70" s="1155"/>
    </row>
    <row r="71" spans="2:8" ht="20.25">
      <c r="B71" s="1156"/>
      <c r="C71" s="1155"/>
      <c r="D71" s="1154"/>
      <c r="E71" s="1163" t="s">
        <v>1460</v>
      </c>
      <c r="F71" s="1164" t="s">
        <v>1461</v>
      </c>
      <c r="G71" s="1163" t="s">
        <v>1460</v>
      </c>
      <c r="H71" s="1162" t="s">
        <v>1459</v>
      </c>
    </row>
    <row r="72" spans="2:8" ht="20.25">
      <c r="B72" s="1156"/>
      <c r="C72" s="1155"/>
      <c r="D72" s="1154"/>
      <c r="E72" s="1163" t="s">
        <v>1458</v>
      </c>
      <c r="F72" s="1164"/>
      <c r="G72" s="1163" t="s">
        <v>1457</v>
      </c>
      <c r="H72" s="1162"/>
    </row>
    <row r="73" spans="2:8" ht="15.75">
      <c r="B73" s="1156"/>
      <c r="C73" s="1155"/>
      <c r="D73" s="1154"/>
      <c r="E73" s="1161" t="s">
        <v>1456</v>
      </c>
      <c r="F73" s="1159" t="s">
        <v>1452</v>
      </c>
      <c r="G73" s="1161" t="s">
        <v>1456</v>
      </c>
      <c r="H73" s="1157" t="s">
        <v>1452</v>
      </c>
    </row>
    <row r="74" spans="2:8" ht="15.75">
      <c r="B74" s="1156"/>
      <c r="C74" s="1155"/>
      <c r="D74" s="1154"/>
      <c r="E74" s="1160" t="s">
        <v>1455</v>
      </c>
      <c r="F74" s="1159" t="s">
        <v>1452</v>
      </c>
      <c r="G74" s="1160" t="s">
        <v>1455</v>
      </c>
      <c r="H74" s="1157" t="s">
        <v>1452</v>
      </c>
    </row>
    <row r="75" spans="2:8" ht="15.75">
      <c r="B75" s="1156"/>
      <c r="C75" s="1155"/>
      <c r="D75" s="1154"/>
      <c r="E75" s="1158" t="s">
        <v>1454</v>
      </c>
      <c r="F75" s="1159" t="s">
        <v>1452</v>
      </c>
      <c r="G75" s="1158" t="s">
        <v>1454</v>
      </c>
      <c r="H75" s="1157" t="s">
        <v>1452</v>
      </c>
    </row>
    <row r="76" spans="2:8">
      <c r="B76" s="1156"/>
      <c r="C76" s="1155"/>
      <c r="D76" s="1154"/>
      <c r="E76" s="1152" t="s">
        <v>1453</v>
      </c>
      <c r="F76" s="1153" t="s">
        <v>1452</v>
      </c>
      <c r="G76" s="1152" t="s">
        <v>1453</v>
      </c>
      <c r="H76" s="1151" t="s">
        <v>1452</v>
      </c>
    </row>
    <row r="77" spans="2:8">
      <c r="B77" s="1150"/>
      <c r="C77" s="1146"/>
      <c r="D77" s="1149"/>
      <c r="E77" s="1148"/>
      <c r="F77" s="1147"/>
      <c r="G77" s="1147"/>
      <c r="H77" s="1146"/>
    </row>
    <row r="78" spans="2:8">
      <c r="B78" s="1142"/>
    </row>
    <row r="79" spans="2:8">
      <c r="B79" s="1142"/>
    </row>
    <row r="80" spans="2:8">
      <c r="B80" s="1142"/>
    </row>
    <row r="81" spans="2:2">
      <c r="B81" s="1142"/>
    </row>
    <row r="82" spans="2:2">
      <c r="B82" s="1142"/>
    </row>
    <row r="83" spans="2:2">
      <c r="B83" s="1142"/>
    </row>
    <row r="84" spans="2:2">
      <c r="B84" s="1142"/>
    </row>
    <row r="85" spans="2:2">
      <c r="B85" s="1142"/>
    </row>
    <row r="86" spans="2:2">
      <c r="B86" s="1142"/>
    </row>
    <row r="87" spans="2:2">
      <c r="B87" s="1142"/>
    </row>
    <row r="88" spans="2:2">
      <c r="B88" s="1142"/>
    </row>
    <row r="89" spans="2:2">
      <c r="B89" s="1142"/>
    </row>
    <row r="90" spans="2:2">
      <c r="B90" s="1142"/>
    </row>
    <row r="91" spans="2:2">
      <c r="B91" s="1142"/>
    </row>
    <row r="92" spans="2:2">
      <c r="B92" s="1142"/>
    </row>
    <row r="93" spans="2:2">
      <c r="B93" s="1142"/>
    </row>
    <row r="94" spans="2:2">
      <c r="B94" s="1142"/>
    </row>
    <row r="95" spans="2:2">
      <c r="B95" s="1142"/>
    </row>
    <row r="96" spans="2:2">
      <c r="B96" s="1142"/>
    </row>
    <row r="97" spans="2:2">
      <c r="B97" s="1142"/>
    </row>
    <row r="98" spans="2:2">
      <c r="B98" s="1142"/>
    </row>
    <row r="99" spans="2:2">
      <c r="B99" s="1142"/>
    </row>
    <row r="100" spans="2:2">
      <c r="B100" s="1142"/>
    </row>
    <row r="101" spans="2:2">
      <c r="B101" s="1142"/>
    </row>
    <row r="102" spans="2:2">
      <c r="B102" s="1142"/>
    </row>
    <row r="103" spans="2:2">
      <c r="B103" s="1142"/>
    </row>
    <row r="104" spans="2:2">
      <c r="B104" s="1142"/>
    </row>
    <row r="105" spans="2:2">
      <c r="B105" s="1142"/>
    </row>
    <row r="106" spans="2:2">
      <c r="B106" s="1142"/>
    </row>
    <row r="107" spans="2:2">
      <c r="B107" s="1142"/>
    </row>
    <row r="108" spans="2:2">
      <c r="B108" s="1142"/>
    </row>
    <row r="109" spans="2:2">
      <c r="B109" s="1142"/>
    </row>
    <row r="110" spans="2:2">
      <c r="B110" s="1142"/>
    </row>
    <row r="111" spans="2:2">
      <c r="B111" s="1142"/>
    </row>
    <row r="112" spans="2:2">
      <c r="B112" s="1142"/>
    </row>
    <row r="113" spans="2:2">
      <c r="B113" s="1142"/>
    </row>
    <row r="114" spans="2:2">
      <c r="B114" s="1142"/>
    </row>
    <row r="115" spans="2:2">
      <c r="B115" s="1142"/>
    </row>
    <row r="116" spans="2:2">
      <c r="B116" s="1142"/>
    </row>
    <row r="117" spans="2:2">
      <c r="B117" s="1142"/>
    </row>
    <row r="118" spans="2:2">
      <c r="B118" s="1142"/>
    </row>
    <row r="119" spans="2:2">
      <c r="B119" s="1142"/>
    </row>
    <row r="120" spans="2:2">
      <c r="B120" s="1142"/>
    </row>
    <row r="121" spans="2:2">
      <c r="B121" s="1142"/>
    </row>
    <row r="122" spans="2:2">
      <c r="B122" s="1142"/>
    </row>
    <row r="123" spans="2:2">
      <c r="B123" s="1142"/>
    </row>
    <row r="124" spans="2:2">
      <c r="B124" s="1142"/>
    </row>
    <row r="125" spans="2:2">
      <c r="B125" s="1142"/>
    </row>
    <row r="126" spans="2:2">
      <c r="B126" s="1142"/>
    </row>
    <row r="127" spans="2:2">
      <c r="B127" s="1142"/>
    </row>
    <row r="128" spans="2:2">
      <c r="B128" s="1142"/>
    </row>
    <row r="129" spans="2:2">
      <c r="B129" s="1142"/>
    </row>
    <row r="130" spans="2:2">
      <c r="B130" s="1142"/>
    </row>
    <row r="131" spans="2:2">
      <c r="B131" s="1142"/>
    </row>
    <row r="132" spans="2:2">
      <c r="B132" s="1142"/>
    </row>
    <row r="133" spans="2:2">
      <c r="B133" s="1142"/>
    </row>
    <row r="134" spans="2:2">
      <c r="B134" s="1142"/>
    </row>
    <row r="135" spans="2:2">
      <c r="B135" s="1142"/>
    </row>
    <row r="136" spans="2:2">
      <c r="B136" s="1142"/>
    </row>
    <row r="137" spans="2:2">
      <c r="B137" s="1142"/>
    </row>
    <row r="138" spans="2:2">
      <c r="B138" s="1142"/>
    </row>
    <row r="139" spans="2:2">
      <c r="B139" s="1142"/>
    </row>
    <row r="140" spans="2:2">
      <c r="B140" s="1142"/>
    </row>
    <row r="141" spans="2:2">
      <c r="B141" s="1142"/>
    </row>
    <row r="142" spans="2:2">
      <c r="B142" s="1142"/>
    </row>
    <row r="143" spans="2:2">
      <c r="B143" s="1142"/>
    </row>
    <row r="144" spans="2:2">
      <c r="B144" s="1142"/>
    </row>
    <row r="145" spans="2:2">
      <c r="B145" s="1142"/>
    </row>
    <row r="146" spans="2:2">
      <c r="B146" s="1142"/>
    </row>
    <row r="147" spans="2:2">
      <c r="B147" s="1142"/>
    </row>
    <row r="148" spans="2:2">
      <c r="B148" s="1142"/>
    </row>
    <row r="149" spans="2:2">
      <c r="B149" s="1142"/>
    </row>
    <row r="150" spans="2:2">
      <c r="B150" s="1142"/>
    </row>
    <row r="151" spans="2:2">
      <c r="B151" s="1142"/>
    </row>
    <row r="152" spans="2:2">
      <c r="B152" s="1142"/>
    </row>
    <row r="153" spans="2:2">
      <c r="B153" s="1142"/>
    </row>
    <row r="154" spans="2:2">
      <c r="B154" s="1142"/>
    </row>
    <row r="155" spans="2:2">
      <c r="B155" s="1142"/>
    </row>
    <row r="156" spans="2:2">
      <c r="B156" s="1142"/>
    </row>
    <row r="157" spans="2:2">
      <c r="B157" s="1142"/>
    </row>
    <row r="158" spans="2:2">
      <c r="B158" s="1142"/>
    </row>
    <row r="159" spans="2:2">
      <c r="B159" s="1142"/>
    </row>
    <row r="160" spans="2:2">
      <c r="B160" s="1142"/>
    </row>
    <row r="161" spans="2:2">
      <c r="B161" s="1142"/>
    </row>
    <row r="162" spans="2:2">
      <c r="B162" s="1142"/>
    </row>
    <row r="163" spans="2:2">
      <c r="B163" s="1142"/>
    </row>
    <row r="164" spans="2:2">
      <c r="B164" s="1142"/>
    </row>
    <row r="165" spans="2:2">
      <c r="B165" s="1142"/>
    </row>
    <row r="166" spans="2:2">
      <c r="B166" s="1142"/>
    </row>
    <row r="167" spans="2:2">
      <c r="B167" s="1142"/>
    </row>
    <row r="168" spans="2:2">
      <c r="B168" s="1142"/>
    </row>
    <row r="169" spans="2:2">
      <c r="B169" s="1142"/>
    </row>
    <row r="170" spans="2:2">
      <c r="B170" s="1142"/>
    </row>
    <row r="171" spans="2:2">
      <c r="B171" s="1142"/>
    </row>
    <row r="172" spans="2:2">
      <c r="B172" s="1142"/>
    </row>
    <row r="173" spans="2:2">
      <c r="B173" s="1142"/>
    </row>
    <row r="174" spans="2:2">
      <c r="B174" s="1142"/>
    </row>
    <row r="175" spans="2:2">
      <c r="B175" s="1142"/>
    </row>
    <row r="176" spans="2:2">
      <c r="B176" s="1142"/>
    </row>
    <row r="177" spans="2:2">
      <c r="B177" s="1142"/>
    </row>
    <row r="178" spans="2:2">
      <c r="B178" s="1142"/>
    </row>
    <row r="179" spans="2:2">
      <c r="B179" s="1142"/>
    </row>
    <row r="180" spans="2:2">
      <c r="B180" s="1142"/>
    </row>
    <row r="181" spans="2:2">
      <c r="B181" s="1142"/>
    </row>
    <row r="182" spans="2:2">
      <c r="B182" s="1142"/>
    </row>
    <row r="183" spans="2:2">
      <c r="B183" s="1142"/>
    </row>
    <row r="184" spans="2:2">
      <c r="B184" s="1142"/>
    </row>
    <row r="185" spans="2:2">
      <c r="B185" s="1142"/>
    </row>
    <row r="186" spans="2:2">
      <c r="B186" s="1142"/>
    </row>
    <row r="187" spans="2:2">
      <c r="B187" s="1142"/>
    </row>
    <row r="188" spans="2:2">
      <c r="B188" s="1142"/>
    </row>
    <row r="189" spans="2:2">
      <c r="B189" s="1142"/>
    </row>
    <row r="190" spans="2:2">
      <c r="B190" s="1142"/>
    </row>
    <row r="191" spans="2:2">
      <c r="B191" s="1142"/>
    </row>
    <row r="192" spans="2:2">
      <c r="B192" s="1142"/>
    </row>
    <row r="193" spans="2:2">
      <c r="B193" s="1142"/>
    </row>
    <row r="194" spans="2:2">
      <c r="B194" s="1142"/>
    </row>
    <row r="195" spans="2:2">
      <c r="B195" s="1142"/>
    </row>
    <row r="196" spans="2:2">
      <c r="B196" s="1142"/>
    </row>
    <row r="197" spans="2:2">
      <c r="B197" s="1142"/>
    </row>
    <row r="198" spans="2:2">
      <c r="B198" s="1142"/>
    </row>
    <row r="199" spans="2:2">
      <c r="B199" s="1142"/>
    </row>
    <row r="200" spans="2:2">
      <c r="B200" s="1142"/>
    </row>
    <row r="201" spans="2:2">
      <c r="B201" s="1142"/>
    </row>
    <row r="202" spans="2:2">
      <c r="B202" s="1142"/>
    </row>
    <row r="203" spans="2:2">
      <c r="B203" s="1142"/>
    </row>
    <row r="204" spans="2:2">
      <c r="B204" s="1142"/>
    </row>
    <row r="205" spans="2:2">
      <c r="B205" s="1142"/>
    </row>
    <row r="206" spans="2:2">
      <c r="B206" s="1142"/>
    </row>
    <row r="207" spans="2:2">
      <c r="B207" s="1142"/>
    </row>
    <row r="208" spans="2:2">
      <c r="B208" s="1142"/>
    </row>
    <row r="209" spans="2:2">
      <c r="B209" s="1142"/>
    </row>
    <row r="210" spans="2:2">
      <c r="B210" s="1142"/>
    </row>
    <row r="211" spans="2:2">
      <c r="B211" s="1142"/>
    </row>
    <row r="212" spans="2:2">
      <c r="B212" s="1142"/>
    </row>
    <row r="213" spans="2:2">
      <c r="B213" s="1142"/>
    </row>
    <row r="214" spans="2:2">
      <c r="B214" s="1142"/>
    </row>
    <row r="215" spans="2:2">
      <c r="B215" s="1142"/>
    </row>
    <row r="216" spans="2:2">
      <c r="B216" s="1142"/>
    </row>
    <row r="217" spans="2:2">
      <c r="B217" s="1142"/>
    </row>
    <row r="218" spans="2:2">
      <c r="B218" s="1142"/>
    </row>
    <row r="219" spans="2:2">
      <c r="B219" s="1142"/>
    </row>
    <row r="220" spans="2:2">
      <c r="B220" s="1142"/>
    </row>
    <row r="221" spans="2:2">
      <c r="B221" s="1142"/>
    </row>
    <row r="222" spans="2:2">
      <c r="B222" s="1142"/>
    </row>
    <row r="223" spans="2:2">
      <c r="B223" s="1142"/>
    </row>
    <row r="224" spans="2:2">
      <c r="B224" s="1142"/>
    </row>
    <row r="225" spans="2:2">
      <c r="B225" s="1142"/>
    </row>
    <row r="226" spans="2:2">
      <c r="B226" s="1142"/>
    </row>
    <row r="227" spans="2:2">
      <c r="B227" s="1142"/>
    </row>
    <row r="228" spans="2:2">
      <c r="B228" s="1142"/>
    </row>
    <row r="229" spans="2:2">
      <c r="B229" s="1142"/>
    </row>
    <row r="230" spans="2:2">
      <c r="B230" s="1142"/>
    </row>
    <row r="231" spans="2:2">
      <c r="B231" s="1142"/>
    </row>
    <row r="232" spans="2:2">
      <c r="B232" s="1142"/>
    </row>
    <row r="233" spans="2:2">
      <c r="B233" s="1142"/>
    </row>
    <row r="234" spans="2:2">
      <c r="B234" s="1142"/>
    </row>
    <row r="235" spans="2:2">
      <c r="B235" s="1142"/>
    </row>
    <row r="236" spans="2:2">
      <c r="B236" s="1142"/>
    </row>
    <row r="237" spans="2:2">
      <c r="B237" s="1142"/>
    </row>
    <row r="238" spans="2:2">
      <c r="B238" s="1142"/>
    </row>
    <row r="239" spans="2:2">
      <c r="B239" s="1142"/>
    </row>
    <row r="240" spans="2:2">
      <c r="B240" s="1142"/>
    </row>
    <row r="241" spans="2:2">
      <c r="B241" s="1142"/>
    </row>
    <row r="242" spans="2:2">
      <c r="B242" s="1142"/>
    </row>
    <row r="243" spans="2:2">
      <c r="B243" s="1142"/>
    </row>
    <row r="244" spans="2:2">
      <c r="B244" s="1142"/>
    </row>
    <row r="245" spans="2:2">
      <c r="B245" s="1142"/>
    </row>
    <row r="246" spans="2:2">
      <c r="B246" s="1142"/>
    </row>
    <row r="247" spans="2:2">
      <c r="B247" s="1142"/>
    </row>
    <row r="248" spans="2:2">
      <c r="B248" s="1142"/>
    </row>
    <row r="249" spans="2:2">
      <c r="B249" s="1142"/>
    </row>
    <row r="250" spans="2:2">
      <c r="B250" s="1142"/>
    </row>
    <row r="251" spans="2:2">
      <c r="B251" s="1142"/>
    </row>
    <row r="252" spans="2:2">
      <c r="B252" s="1142"/>
    </row>
    <row r="253" spans="2:2">
      <c r="B253" s="1142"/>
    </row>
    <row r="254" spans="2:2">
      <c r="B254" s="1142"/>
    </row>
    <row r="255" spans="2:2">
      <c r="B255" s="1142"/>
    </row>
    <row r="256" spans="2:2">
      <c r="B256" s="1142"/>
    </row>
    <row r="257" spans="2:2">
      <c r="B257" s="1142"/>
    </row>
    <row r="258" spans="2:2">
      <c r="B258" s="1142"/>
    </row>
    <row r="259" spans="2:2">
      <c r="B259" s="1142"/>
    </row>
    <row r="260" spans="2:2">
      <c r="B260" s="1142"/>
    </row>
    <row r="261" spans="2:2">
      <c r="B261" s="1142"/>
    </row>
    <row r="262" spans="2:2">
      <c r="B262" s="1142"/>
    </row>
    <row r="263" spans="2:2">
      <c r="B263" s="1142"/>
    </row>
    <row r="264" spans="2:2">
      <c r="B264" s="1142"/>
    </row>
    <row r="265" spans="2:2">
      <c r="B265" s="1142"/>
    </row>
    <row r="266" spans="2:2">
      <c r="B266" s="1142"/>
    </row>
    <row r="267" spans="2:2">
      <c r="B267" s="1142"/>
    </row>
    <row r="268" spans="2:2">
      <c r="B268" s="1142"/>
    </row>
    <row r="269" spans="2:2">
      <c r="B269" s="1142"/>
    </row>
    <row r="270" spans="2:2">
      <c r="B270" s="1142"/>
    </row>
    <row r="271" spans="2:2">
      <c r="B271" s="1142"/>
    </row>
    <row r="272" spans="2:2">
      <c r="B272" s="1142"/>
    </row>
    <row r="273" spans="2:2">
      <c r="B273" s="1142"/>
    </row>
    <row r="274" spans="2:2">
      <c r="B274" s="1142"/>
    </row>
    <row r="275" spans="2:2">
      <c r="B275" s="1142"/>
    </row>
    <row r="276" spans="2:2">
      <c r="B276" s="1142"/>
    </row>
    <row r="277" spans="2:2">
      <c r="B277" s="1142"/>
    </row>
    <row r="278" spans="2:2">
      <c r="B278" s="1142"/>
    </row>
    <row r="279" spans="2:2">
      <c r="B279" s="1142"/>
    </row>
    <row r="280" spans="2:2">
      <c r="B280" s="1142"/>
    </row>
    <row r="281" spans="2:2">
      <c r="B281" s="1142"/>
    </row>
    <row r="282" spans="2:2">
      <c r="B282" s="1142"/>
    </row>
    <row r="283" spans="2:2">
      <c r="B283" s="1142"/>
    </row>
    <row r="284" spans="2:2">
      <c r="B284" s="1142"/>
    </row>
    <row r="285" spans="2:2">
      <c r="B285" s="1142"/>
    </row>
    <row r="286" spans="2:2">
      <c r="B286" s="1142"/>
    </row>
    <row r="287" spans="2:2">
      <c r="B287" s="1142"/>
    </row>
    <row r="288" spans="2:2">
      <c r="B288" s="1142"/>
    </row>
    <row r="289" spans="2:2">
      <c r="B289" s="1142"/>
    </row>
    <row r="290" spans="2:2">
      <c r="B290" s="1142"/>
    </row>
    <row r="291" spans="2:2">
      <c r="B291" s="1142"/>
    </row>
    <row r="292" spans="2:2">
      <c r="B292" s="1142"/>
    </row>
    <row r="293" spans="2:2">
      <c r="B293" s="1142"/>
    </row>
    <row r="294" spans="2:2">
      <c r="B294" s="1142"/>
    </row>
    <row r="295" spans="2:2">
      <c r="B295" s="1142"/>
    </row>
    <row r="296" spans="2:2">
      <c r="B296" s="1142"/>
    </row>
    <row r="297" spans="2:2">
      <c r="B297" s="1142"/>
    </row>
    <row r="298" spans="2:2">
      <c r="B298" s="1142"/>
    </row>
    <row r="299" spans="2:2">
      <c r="B299" s="1142"/>
    </row>
    <row r="300" spans="2:2">
      <c r="B300" s="1142"/>
    </row>
    <row r="301" spans="2:2">
      <c r="B301" s="1142"/>
    </row>
    <row r="302" spans="2:2">
      <c r="B302" s="1142"/>
    </row>
    <row r="303" spans="2:2">
      <c r="B303" s="1142"/>
    </row>
    <row r="304" spans="2:2">
      <c r="B304" s="1142"/>
    </row>
    <row r="305" spans="2:2">
      <c r="B305" s="1142"/>
    </row>
    <row r="306" spans="2:2">
      <c r="B306" s="1142"/>
    </row>
    <row r="307" spans="2:2">
      <c r="B307" s="1142"/>
    </row>
    <row r="308" spans="2:2">
      <c r="B308" s="1142"/>
    </row>
    <row r="309" spans="2:2">
      <c r="B309" s="1142"/>
    </row>
    <row r="310" spans="2:2">
      <c r="B310" s="1142"/>
    </row>
    <row r="311" spans="2:2">
      <c r="B311" s="1142"/>
    </row>
    <row r="312" spans="2:2">
      <c r="B312" s="1142"/>
    </row>
    <row r="313" spans="2:2">
      <c r="B313" s="1142"/>
    </row>
    <row r="314" spans="2:2">
      <c r="B314" s="1142"/>
    </row>
    <row r="315" spans="2:2">
      <c r="B315" s="1142"/>
    </row>
    <row r="316" spans="2:2">
      <c r="B316" s="1142"/>
    </row>
    <row r="317" spans="2:2">
      <c r="B317" s="1142"/>
    </row>
    <row r="318" spans="2:2">
      <c r="B318" s="1142"/>
    </row>
    <row r="319" spans="2:2">
      <c r="B319" s="1142"/>
    </row>
    <row r="320" spans="2:2">
      <c r="B320" s="1142"/>
    </row>
    <row r="321" spans="2:2">
      <c r="B321" s="1142"/>
    </row>
    <row r="322" spans="2:2">
      <c r="B322" s="1142"/>
    </row>
    <row r="323" spans="2:2">
      <c r="B323" s="1142"/>
    </row>
    <row r="324" spans="2:2">
      <c r="B324" s="1142"/>
    </row>
    <row r="325" spans="2:2">
      <c r="B325" s="1142"/>
    </row>
    <row r="326" spans="2:2">
      <c r="B326" s="1142"/>
    </row>
    <row r="327" spans="2:2">
      <c r="B327" s="1142"/>
    </row>
    <row r="328" spans="2:2">
      <c r="B328" s="1142"/>
    </row>
    <row r="329" spans="2:2">
      <c r="B329" s="1142"/>
    </row>
    <row r="330" spans="2:2">
      <c r="B330" s="1142"/>
    </row>
    <row r="331" spans="2:2">
      <c r="B331" s="1142"/>
    </row>
    <row r="332" spans="2:2">
      <c r="B332" s="1142"/>
    </row>
    <row r="333" spans="2:2">
      <c r="B333" s="1142"/>
    </row>
    <row r="334" spans="2:2">
      <c r="B334" s="1142"/>
    </row>
    <row r="335" spans="2:2">
      <c r="B335" s="1142"/>
    </row>
    <row r="336" spans="2:2">
      <c r="B336" s="1142"/>
    </row>
    <row r="337" spans="2:2">
      <c r="B337" s="1142"/>
    </row>
    <row r="338" spans="2:2">
      <c r="B338" s="1142"/>
    </row>
    <row r="339" spans="2:2">
      <c r="B339" s="1142"/>
    </row>
    <row r="340" spans="2:2">
      <c r="B340" s="1142"/>
    </row>
    <row r="341" spans="2:2">
      <c r="B341" s="1142"/>
    </row>
    <row r="342" spans="2:2">
      <c r="B342" s="1142"/>
    </row>
    <row r="343" spans="2:2">
      <c r="B343" s="1142"/>
    </row>
    <row r="344" spans="2:2">
      <c r="B344" s="1142"/>
    </row>
    <row r="345" spans="2:2">
      <c r="B345" s="1142"/>
    </row>
    <row r="346" spans="2:2">
      <c r="B346" s="1142"/>
    </row>
    <row r="347" spans="2:2">
      <c r="B347" s="1142"/>
    </row>
    <row r="348" spans="2:2">
      <c r="B348" s="1142"/>
    </row>
    <row r="349" spans="2:2">
      <c r="B349" s="1142"/>
    </row>
    <row r="350" spans="2:2">
      <c r="B350" s="1142"/>
    </row>
    <row r="351" spans="2:2">
      <c r="B351" s="1142"/>
    </row>
    <row r="352" spans="2:2">
      <c r="B352" s="1142"/>
    </row>
    <row r="353" spans="2:2">
      <c r="B353" s="1142"/>
    </row>
    <row r="354" spans="2:2">
      <c r="B354" s="1142"/>
    </row>
    <row r="355" spans="2:2">
      <c r="B355" s="1142"/>
    </row>
    <row r="356" spans="2:2">
      <c r="B356" s="1142"/>
    </row>
    <row r="357" spans="2:2">
      <c r="B357" s="1142"/>
    </row>
    <row r="358" spans="2:2">
      <c r="B358" s="1142"/>
    </row>
    <row r="359" spans="2:2">
      <c r="B359" s="1142"/>
    </row>
    <row r="360" spans="2:2">
      <c r="B360" s="1142"/>
    </row>
    <row r="361" spans="2:2">
      <c r="B361" s="1142"/>
    </row>
    <row r="362" spans="2:2">
      <c r="B362" s="1142"/>
    </row>
    <row r="363" spans="2:2">
      <c r="B363" s="1142"/>
    </row>
    <row r="364" spans="2:2">
      <c r="B364" s="1142"/>
    </row>
    <row r="365" spans="2:2">
      <c r="B365" s="1142"/>
    </row>
    <row r="366" spans="2:2">
      <c r="B366" s="1142"/>
    </row>
    <row r="367" spans="2:2">
      <c r="B367" s="1142"/>
    </row>
    <row r="368" spans="2:2">
      <c r="B368" s="1142"/>
    </row>
    <row r="369" spans="2:2">
      <c r="B369" s="1142"/>
    </row>
    <row r="370" spans="2:2">
      <c r="B370" s="1142"/>
    </row>
    <row r="371" spans="2:2">
      <c r="B371" s="1142"/>
    </row>
    <row r="372" spans="2:2">
      <c r="B372" s="1142"/>
    </row>
    <row r="373" spans="2:2">
      <c r="B373" s="1142"/>
    </row>
    <row r="374" spans="2:2">
      <c r="B374" s="1142"/>
    </row>
    <row r="375" spans="2:2">
      <c r="B375" s="1142"/>
    </row>
    <row r="376" spans="2:2">
      <c r="B376" s="1142"/>
    </row>
    <row r="377" spans="2:2">
      <c r="B377" s="1142"/>
    </row>
    <row r="378" spans="2:2">
      <c r="B378" s="1142"/>
    </row>
    <row r="379" spans="2:2">
      <c r="B379" s="1142"/>
    </row>
    <row r="380" spans="2:2">
      <c r="B380" s="1142"/>
    </row>
    <row r="381" spans="2:2">
      <c r="B381" s="1142"/>
    </row>
    <row r="382" spans="2:2">
      <c r="B382" s="1142"/>
    </row>
    <row r="383" spans="2:2">
      <c r="B383" s="1142"/>
    </row>
    <row r="384" spans="2:2">
      <c r="B384" s="1142"/>
    </row>
    <row r="385" spans="2:2">
      <c r="B385" s="1142"/>
    </row>
    <row r="386" spans="2:2">
      <c r="B386" s="1142"/>
    </row>
    <row r="387" spans="2:2">
      <c r="B387" s="1142"/>
    </row>
    <row r="388" spans="2:2">
      <c r="B388" s="1142"/>
    </row>
    <row r="389" spans="2:2">
      <c r="B389" s="1142"/>
    </row>
    <row r="390" spans="2:2">
      <c r="B390" s="1142"/>
    </row>
    <row r="391" spans="2:2">
      <c r="B391" s="1142"/>
    </row>
    <row r="392" spans="2:2">
      <c r="B392" s="1142"/>
    </row>
    <row r="393" spans="2:2">
      <c r="B393" s="1142"/>
    </row>
    <row r="394" spans="2:2">
      <c r="B394" s="1142"/>
    </row>
    <row r="395" spans="2:2">
      <c r="B395" s="1142"/>
    </row>
    <row r="396" spans="2:2">
      <c r="B396" s="1142"/>
    </row>
    <row r="397" spans="2:2">
      <c r="B397" s="1142"/>
    </row>
    <row r="398" spans="2:2">
      <c r="B398" s="1142"/>
    </row>
    <row r="399" spans="2:2">
      <c r="B399" s="1142"/>
    </row>
    <row r="400" spans="2:2">
      <c r="B400" s="1142"/>
    </row>
    <row r="401" spans="2:2">
      <c r="B401" s="1142"/>
    </row>
    <row r="402" spans="2:2">
      <c r="B402" s="1142"/>
    </row>
    <row r="403" spans="2:2">
      <c r="B403" s="1142"/>
    </row>
    <row r="404" spans="2:2">
      <c r="B404" s="1142"/>
    </row>
    <row r="405" spans="2:2">
      <c r="B405" s="1142"/>
    </row>
    <row r="406" spans="2:2">
      <c r="B406" s="1142"/>
    </row>
    <row r="407" spans="2:2">
      <c r="B407" s="1142"/>
    </row>
    <row r="408" spans="2:2">
      <c r="B408" s="1142"/>
    </row>
    <row r="409" spans="2:2">
      <c r="B409" s="1142"/>
    </row>
    <row r="410" spans="2:2">
      <c r="B410" s="1142"/>
    </row>
    <row r="411" spans="2:2">
      <c r="B411" s="1142"/>
    </row>
    <row r="412" spans="2:2">
      <c r="B412" s="1142"/>
    </row>
    <row r="413" spans="2:2">
      <c r="B413" s="1142"/>
    </row>
    <row r="414" spans="2:2">
      <c r="B414" s="1142"/>
    </row>
    <row r="415" spans="2:2">
      <c r="B415" s="1142"/>
    </row>
    <row r="416" spans="2:2">
      <c r="B416" s="1142"/>
    </row>
    <row r="417" spans="2:2">
      <c r="B417" s="1142"/>
    </row>
    <row r="418" spans="2:2">
      <c r="B418" s="1142"/>
    </row>
    <row r="419" spans="2:2">
      <c r="B419" s="1142"/>
    </row>
    <row r="420" spans="2:2">
      <c r="B420" s="1142"/>
    </row>
    <row r="421" spans="2:2">
      <c r="B421" s="1142"/>
    </row>
    <row r="422" spans="2:2">
      <c r="B422" s="1142"/>
    </row>
    <row r="423" spans="2:2">
      <c r="B423" s="1142"/>
    </row>
    <row r="424" spans="2:2">
      <c r="B424" s="1142"/>
    </row>
    <row r="425" spans="2:2">
      <c r="B425" s="1142"/>
    </row>
    <row r="426" spans="2:2">
      <c r="B426" s="1142"/>
    </row>
    <row r="427" spans="2:2">
      <c r="B427" s="1142"/>
    </row>
    <row r="428" spans="2:2">
      <c r="B428" s="1142"/>
    </row>
    <row r="429" spans="2:2">
      <c r="B429" s="1142"/>
    </row>
    <row r="430" spans="2:2">
      <c r="B430" s="1142"/>
    </row>
    <row r="431" spans="2:2">
      <c r="B431" s="1142"/>
    </row>
    <row r="432" spans="2:2">
      <c r="B432" s="1142"/>
    </row>
    <row r="433" spans="2:2">
      <c r="B433" s="1142"/>
    </row>
    <row r="434" spans="2:2">
      <c r="B434" s="1142"/>
    </row>
    <row r="435" spans="2:2">
      <c r="B435" s="1142"/>
    </row>
    <row r="436" spans="2:2">
      <c r="B436" s="1142"/>
    </row>
    <row r="437" spans="2:2">
      <c r="B437" s="1142"/>
    </row>
    <row r="438" spans="2:2">
      <c r="B438" s="1142"/>
    </row>
    <row r="439" spans="2:2">
      <c r="B439" s="1142"/>
    </row>
    <row r="440" spans="2:2">
      <c r="B440" s="1142"/>
    </row>
    <row r="441" spans="2:2">
      <c r="B441" s="1142"/>
    </row>
    <row r="442" spans="2:2">
      <c r="B442" s="1142"/>
    </row>
    <row r="443" spans="2:2">
      <c r="B443" s="1142"/>
    </row>
    <row r="444" spans="2:2">
      <c r="B444" s="1142"/>
    </row>
    <row r="445" spans="2:2">
      <c r="B445" s="1142"/>
    </row>
    <row r="446" spans="2:2">
      <c r="B446" s="1142"/>
    </row>
    <row r="447" spans="2:2">
      <c r="B447" s="1142"/>
    </row>
    <row r="448" spans="2:2">
      <c r="B448" s="1142"/>
    </row>
    <row r="449" spans="2:2">
      <c r="B449" s="1142"/>
    </row>
    <row r="450" spans="2:2">
      <c r="B450" s="1142"/>
    </row>
    <row r="451" spans="2:2">
      <c r="B451" s="1142"/>
    </row>
    <row r="452" spans="2:2">
      <c r="B452" s="1142"/>
    </row>
    <row r="453" spans="2:2">
      <c r="B453" s="1142"/>
    </row>
    <row r="454" spans="2:2">
      <c r="B454" s="1142"/>
    </row>
    <row r="455" spans="2:2">
      <c r="B455" s="1142"/>
    </row>
    <row r="456" spans="2:2">
      <c r="B456" s="1142"/>
    </row>
    <row r="457" spans="2:2">
      <c r="B457" s="1142"/>
    </row>
    <row r="458" spans="2:2">
      <c r="B458" s="1142"/>
    </row>
    <row r="459" spans="2:2">
      <c r="B459" s="1142"/>
    </row>
    <row r="460" spans="2:2">
      <c r="B460" s="1142"/>
    </row>
    <row r="461" spans="2:2">
      <c r="B461" s="1142"/>
    </row>
    <row r="462" spans="2:2">
      <c r="B462" s="1142"/>
    </row>
    <row r="463" spans="2:2">
      <c r="B463" s="1142"/>
    </row>
    <row r="464" spans="2:2">
      <c r="B464" s="1142"/>
    </row>
    <row r="465" spans="2:2">
      <c r="B465" s="1142"/>
    </row>
    <row r="466" spans="2:2">
      <c r="B466" s="1142"/>
    </row>
    <row r="467" spans="2:2">
      <c r="B467" s="1142"/>
    </row>
    <row r="468" spans="2:2">
      <c r="B468" s="1142"/>
    </row>
    <row r="469" spans="2:2">
      <c r="B469" s="1142"/>
    </row>
    <row r="470" spans="2:2">
      <c r="B470" s="1142"/>
    </row>
    <row r="471" spans="2:2">
      <c r="B471" s="1142"/>
    </row>
    <row r="472" spans="2:2">
      <c r="B472" s="1142"/>
    </row>
    <row r="473" spans="2:2">
      <c r="B473" s="1142"/>
    </row>
    <row r="474" spans="2:2">
      <c r="B474" s="1142"/>
    </row>
    <row r="475" spans="2:2">
      <c r="B475" s="1142"/>
    </row>
    <row r="476" spans="2:2">
      <c r="B476" s="1142"/>
    </row>
    <row r="477" spans="2:2">
      <c r="B477" s="1142"/>
    </row>
    <row r="478" spans="2:2">
      <c r="B478" s="1142"/>
    </row>
    <row r="479" spans="2:2">
      <c r="B479" s="1142"/>
    </row>
    <row r="480" spans="2:2">
      <c r="B480" s="1142"/>
    </row>
    <row r="481" spans="2:2">
      <c r="B481" s="1142"/>
    </row>
    <row r="482" spans="2:2">
      <c r="B482" s="1142"/>
    </row>
    <row r="483" spans="2:2">
      <c r="B483" s="1142"/>
    </row>
    <row r="484" spans="2:2">
      <c r="B484" s="1142"/>
    </row>
    <row r="485" spans="2:2">
      <c r="B485" s="1142"/>
    </row>
    <row r="486" spans="2:2">
      <c r="B486" s="1142"/>
    </row>
    <row r="487" spans="2:2">
      <c r="B487" s="1142"/>
    </row>
    <row r="488" spans="2:2">
      <c r="B488" s="1142"/>
    </row>
    <row r="489" spans="2:2">
      <c r="B489" s="1142"/>
    </row>
    <row r="490" spans="2:2">
      <c r="B490" s="1142"/>
    </row>
    <row r="491" spans="2:2">
      <c r="B491" s="1142"/>
    </row>
    <row r="492" spans="2:2">
      <c r="B492" s="1142"/>
    </row>
    <row r="493" spans="2:2">
      <c r="B493" s="1142"/>
    </row>
    <row r="494" spans="2:2">
      <c r="B494" s="1142"/>
    </row>
    <row r="495" spans="2:2">
      <c r="B495" s="1142"/>
    </row>
    <row r="496" spans="2:2">
      <c r="B496" s="1142"/>
    </row>
    <row r="497" spans="2:2">
      <c r="B497" s="1142"/>
    </row>
    <row r="498" spans="2:2">
      <c r="B498" s="1142"/>
    </row>
    <row r="499" spans="2:2">
      <c r="B499" s="1142"/>
    </row>
    <row r="500" spans="2:2">
      <c r="B500" s="1142"/>
    </row>
    <row r="501" spans="2:2">
      <c r="B501" s="1142"/>
    </row>
    <row r="502" spans="2:2">
      <c r="B502" s="1142"/>
    </row>
    <row r="503" spans="2:2">
      <c r="B503" s="1142"/>
    </row>
    <row r="504" spans="2:2">
      <c r="B504" s="1142"/>
    </row>
    <row r="505" spans="2:2">
      <c r="B505" s="1142"/>
    </row>
    <row r="506" spans="2:2">
      <c r="B506" s="1142"/>
    </row>
    <row r="507" spans="2:2">
      <c r="B507" s="1142"/>
    </row>
    <row r="508" spans="2:2">
      <c r="B508" s="1142"/>
    </row>
    <row r="509" spans="2:2">
      <c r="B509" s="1142"/>
    </row>
    <row r="510" spans="2:2">
      <c r="B510" s="1142"/>
    </row>
    <row r="511" spans="2:2">
      <c r="B511" s="1142"/>
    </row>
    <row r="512" spans="2:2">
      <c r="B512" s="1142"/>
    </row>
    <row r="513" spans="2:2">
      <c r="B513" s="1142"/>
    </row>
    <row r="514" spans="2:2">
      <c r="B514" s="1142"/>
    </row>
    <row r="515" spans="2:2">
      <c r="B515" s="1142"/>
    </row>
    <row r="516" spans="2:2">
      <c r="B516" s="1142"/>
    </row>
    <row r="517" spans="2:2">
      <c r="B517" s="1142"/>
    </row>
    <row r="518" spans="2:2">
      <c r="B518" s="1142"/>
    </row>
    <row r="519" spans="2:2">
      <c r="B519" s="1142"/>
    </row>
    <row r="520" spans="2:2">
      <c r="B520" s="1142"/>
    </row>
    <row r="521" spans="2:2">
      <c r="B521" s="1142"/>
    </row>
    <row r="522" spans="2:2">
      <c r="B522" s="1142"/>
    </row>
    <row r="523" spans="2:2">
      <c r="B523" s="1142"/>
    </row>
    <row r="524" spans="2:2">
      <c r="B524" s="1142"/>
    </row>
    <row r="525" spans="2:2">
      <c r="B525" s="1142"/>
    </row>
    <row r="526" spans="2:2">
      <c r="B526" s="1142"/>
    </row>
    <row r="527" spans="2:2">
      <c r="B527" s="1142"/>
    </row>
    <row r="528" spans="2:2">
      <c r="B528" s="1142"/>
    </row>
    <row r="529" spans="2:2">
      <c r="B529" s="1142"/>
    </row>
    <row r="530" spans="2:2">
      <c r="B530" s="1142"/>
    </row>
    <row r="531" spans="2:2">
      <c r="B531" s="1142"/>
    </row>
    <row r="532" spans="2:2">
      <c r="B532" s="1142"/>
    </row>
    <row r="533" spans="2:2">
      <c r="B533" s="1142"/>
    </row>
    <row r="534" spans="2:2">
      <c r="B534" s="1142"/>
    </row>
    <row r="535" spans="2:2">
      <c r="B535" s="1142"/>
    </row>
    <row r="536" spans="2:2">
      <c r="B536" s="1142"/>
    </row>
    <row r="537" spans="2:2">
      <c r="B537" s="1142"/>
    </row>
    <row r="538" spans="2:2">
      <c r="B538" s="1142"/>
    </row>
    <row r="539" spans="2:2">
      <c r="B539" s="1142"/>
    </row>
    <row r="540" spans="2:2">
      <c r="B540" s="1142"/>
    </row>
    <row r="541" spans="2:2">
      <c r="B541" s="1142"/>
    </row>
    <row r="542" spans="2:2">
      <c r="B542" s="1142"/>
    </row>
    <row r="543" spans="2:2">
      <c r="B543" s="1142"/>
    </row>
    <row r="544" spans="2:2">
      <c r="B544" s="1142"/>
    </row>
    <row r="545" spans="2:2">
      <c r="B545" s="1142"/>
    </row>
    <row r="546" spans="2:2">
      <c r="B546" s="1142"/>
    </row>
    <row r="547" spans="2:2">
      <c r="B547" s="1142"/>
    </row>
    <row r="548" spans="2:2">
      <c r="B548" s="1142"/>
    </row>
    <row r="549" spans="2:2">
      <c r="B549" s="1142"/>
    </row>
    <row r="550" spans="2:2">
      <c r="B550" s="1142"/>
    </row>
    <row r="551" spans="2:2">
      <c r="B551" s="1142"/>
    </row>
    <row r="552" spans="2:2">
      <c r="B552" s="1142"/>
    </row>
    <row r="553" spans="2:2">
      <c r="B553" s="1142"/>
    </row>
    <row r="554" spans="2:2">
      <c r="B554" s="1142"/>
    </row>
    <row r="555" spans="2:2">
      <c r="B555" s="1142"/>
    </row>
    <row r="556" spans="2:2">
      <c r="B556" s="1142"/>
    </row>
    <row r="557" spans="2:2">
      <c r="B557" s="1142"/>
    </row>
    <row r="558" spans="2:2">
      <c r="B558" s="1142"/>
    </row>
    <row r="559" spans="2:2">
      <c r="B559" s="1142"/>
    </row>
    <row r="560" spans="2:2">
      <c r="B560" s="1142"/>
    </row>
    <row r="561" spans="2:2">
      <c r="B561" s="1142"/>
    </row>
    <row r="562" spans="2:2">
      <c r="B562" s="1142"/>
    </row>
    <row r="563" spans="2:2">
      <c r="B563" s="1142"/>
    </row>
    <row r="564" spans="2:2">
      <c r="B564" s="1142"/>
    </row>
    <row r="565" spans="2:2">
      <c r="B565" s="1142"/>
    </row>
    <row r="566" spans="2:2">
      <c r="B566" s="1142"/>
    </row>
    <row r="567" spans="2:2">
      <c r="B567" s="1142"/>
    </row>
    <row r="568" spans="2:2">
      <c r="B568" s="1142"/>
    </row>
    <row r="569" spans="2:2">
      <c r="B569" s="1142"/>
    </row>
    <row r="570" spans="2:2">
      <c r="B570" s="1142"/>
    </row>
    <row r="571" spans="2:2">
      <c r="B571" s="1142"/>
    </row>
    <row r="572" spans="2:2">
      <c r="B572" s="1142"/>
    </row>
    <row r="573" spans="2:2">
      <c r="B573" s="1142"/>
    </row>
    <row r="574" spans="2:2">
      <c r="B574" s="1142"/>
    </row>
    <row r="575" spans="2:2">
      <c r="B575" s="1142"/>
    </row>
    <row r="576" spans="2:2">
      <c r="B576" s="1142"/>
    </row>
    <row r="577" spans="2:2">
      <c r="B577" s="1142"/>
    </row>
    <row r="578" spans="2:2">
      <c r="B578" s="1142"/>
    </row>
    <row r="579" spans="2:2">
      <c r="B579" s="1142"/>
    </row>
    <row r="580" spans="2:2">
      <c r="B580" s="1142"/>
    </row>
    <row r="581" spans="2:2">
      <c r="B581" s="1142"/>
    </row>
    <row r="582" spans="2:2">
      <c r="B582" s="1142"/>
    </row>
    <row r="583" spans="2:2">
      <c r="B583" s="1142"/>
    </row>
    <row r="584" spans="2:2">
      <c r="B584" s="1142"/>
    </row>
    <row r="585" spans="2:2">
      <c r="B585" s="1142"/>
    </row>
    <row r="586" spans="2:2">
      <c r="B586" s="1142"/>
    </row>
    <row r="587" spans="2:2">
      <c r="B587" s="1142"/>
    </row>
    <row r="588" spans="2:2">
      <c r="B588" s="1142"/>
    </row>
    <row r="589" spans="2:2">
      <c r="B589" s="1142"/>
    </row>
    <row r="590" spans="2:2">
      <c r="B590" s="1142"/>
    </row>
    <row r="591" spans="2:2">
      <c r="B591" s="1142"/>
    </row>
    <row r="592" spans="2:2">
      <c r="B592" s="1142"/>
    </row>
    <row r="593" spans="2:2">
      <c r="B593" s="1142"/>
    </row>
    <row r="594" spans="2:2">
      <c r="B594" s="1142"/>
    </row>
    <row r="595" spans="2:2">
      <c r="B595" s="1142"/>
    </row>
    <row r="596" spans="2:2">
      <c r="B596" s="1142"/>
    </row>
    <row r="597" spans="2:2">
      <c r="B597" s="1142"/>
    </row>
    <row r="598" spans="2:2">
      <c r="B598" s="1142"/>
    </row>
    <row r="599" spans="2:2">
      <c r="B599" s="1142"/>
    </row>
    <row r="600" spans="2:2">
      <c r="B600" s="1142"/>
    </row>
    <row r="601" spans="2:2">
      <c r="B601" s="1142"/>
    </row>
    <row r="602" spans="2:2">
      <c r="B602" s="1142"/>
    </row>
    <row r="603" spans="2:2">
      <c r="B603" s="1142"/>
    </row>
    <row r="604" spans="2:2">
      <c r="B604" s="1142"/>
    </row>
    <row r="605" spans="2:2">
      <c r="B605" s="1142"/>
    </row>
    <row r="606" spans="2:2">
      <c r="B606" s="1142"/>
    </row>
    <row r="607" spans="2:2">
      <c r="B607" s="1142"/>
    </row>
    <row r="608" spans="2:2">
      <c r="B608" s="1142"/>
    </row>
    <row r="609" spans="2:2">
      <c r="B609" s="1142"/>
    </row>
    <row r="610" spans="2:2">
      <c r="B610" s="1142"/>
    </row>
    <row r="611" spans="2:2">
      <c r="B611" s="1142"/>
    </row>
    <row r="612" spans="2:2">
      <c r="B612" s="1142"/>
    </row>
    <row r="613" spans="2:2">
      <c r="B613" s="1142"/>
    </row>
    <row r="614" spans="2:2">
      <c r="B614" s="1142"/>
    </row>
    <row r="615" spans="2:2">
      <c r="B615" s="1142"/>
    </row>
    <row r="616" spans="2:2">
      <c r="B616" s="1142"/>
    </row>
    <row r="617" spans="2:2">
      <c r="B617" s="1142"/>
    </row>
    <row r="618" spans="2:2">
      <c r="B618" s="1142"/>
    </row>
    <row r="619" spans="2:2">
      <c r="B619" s="1142"/>
    </row>
    <row r="620" spans="2:2">
      <c r="B620" s="1142"/>
    </row>
    <row r="621" spans="2:2">
      <c r="B621" s="1142"/>
    </row>
    <row r="622" spans="2:2">
      <c r="B622" s="1142"/>
    </row>
    <row r="623" spans="2:2">
      <c r="B623" s="1142"/>
    </row>
    <row r="624" spans="2:2">
      <c r="B624" s="1142"/>
    </row>
    <row r="625" spans="2:2">
      <c r="B625" s="1142"/>
    </row>
    <row r="626" spans="2:2">
      <c r="B626" s="1142"/>
    </row>
    <row r="627" spans="2:2">
      <c r="B627" s="1142"/>
    </row>
    <row r="628" spans="2:2">
      <c r="B628" s="1142"/>
    </row>
    <row r="629" spans="2:2">
      <c r="B629" s="1142"/>
    </row>
    <row r="630" spans="2:2">
      <c r="B630" s="1142"/>
    </row>
    <row r="631" spans="2:2">
      <c r="B631" s="1142"/>
    </row>
    <row r="632" spans="2:2">
      <c r="B632" s="1142"/>
    </row>
    <row r="633" spans="2:2">
      <c r="B633" s="1142"/>
    </row>
    <row r="634" spans="2:2">
      <c r="B634" s="1142"/>
    </row>
    <row r="635" spans="2:2">
      <c r="B635" s="1142"/>
    </row>
    <row r="636" spans="2:2">
      <c r="B636" s="1142"/>
    </row>
    <row r="637" spans="2:2">
      <c r="B637" s="1142"/>
    </row>
    <row r="638" spans="2:2">
      <c r="B638" s="1142"/>
    </row>
    <row r="639" spans="2:2">
      <c r="B639" s="1142"/>
    </row>
    <row r="640" spans="2:2">
      <c r="B640" s="1142"/>
    </row>
    <row r="641" spans="2:2">
      <c r="B641" s="1142"/>
    </row>
    <row r="642" spans="2:2">
      <c r="B642" s="1142"/>
    </row>
    <row r="643" spans="2:2">
      <c r="B643" s="1142"/>
    </row>
    <row r="644" spans="2:2">
      <c r="B644" s="1142"/>
    </row>
    <row r="645" spans="2:2">
      <c r="B645" s="1142"/>
    </row>
    <row r="646" spans="2:2">
      <c r="B646" s="1142"/>
    </row>
    <row r="647" spans="2:2">
      <c r="B647" s="1142"/>
    </row>
    <row r="648" spans="2:2">
      <c r="B648" s="1142"/>
    </row>
    <row r="649" spans="2:2">
      <c r="B649" s="1142"/>
    </row>
    <row r="650" spans="2:2">
      <c r="B650" s="1142"/>
    </row>
    <row r="651" spans="2:2">
      <c r="B651" s="1142"/>
    </row>
    <row r="652" spans="2:2">
      <c r="B652" s="1142"/>
    </row>
    <row r="653" spans="2:2">
      <c r="B653" s="1142"/>
    </row>
    <row r="654" spans="2:2">
      <c r="B654" s="1142"/>
    </row>
    <row r="655" spans="2:2">
      <c r="B655" s="1142"/>
    </row>
    <row r="656" spans="2:2">
      <c r="B656" s="1142"/>
    </row>
    <row r="657" spans="2:2">
      <c r="B657" s="1142"/>
    </row>
    <row r="658" spans="2:2">
      <c r="B658" s="1142"/>
    </row>
    <row r="659" spans="2:2">
      <c r="B659" s="1142"/>
    </row>
    <row r="660" spans="2:2">
      <c r="B660" s="1142"/>
    </row>
    <row r="661" spans="2:2">
      <c r="B661" s="1142"/>
    </row>
    <row r="662" spans="2:2">
      <c r="B662" s="1142"/>
    </row>
    <row r="663" spans="2:2">
      <c r="B663" s="1142"/>
    </row>
    <row r="664" spans="2:2">
      <c r="B664" s="1142"/>
    </row>
    <row r="665" spans="2:2">
      <c r="B665" s="1142"/>
    </row>
    <row r="666" spans="2:2">
      <c r="B666" s="1142"/>
    </row>
    <row r="667" spans="2:2">
      <c r="B667" s="1142"/>
    </row>
    <row r="668" spans="2:2">
      <c r="B668" s="1142"/>
    </row>
    <row r="669" spans="2:2">
      <c r="B669" s="1142"/>
    </row>
    <row r="670" spans="2:2">
      <c r="B670" s="1142"/>
    </row>
    <row r="671" spans="2:2">
      <c r="B671" s="1142"/>
    </row>
    <row r="672" spans="2:2">
      <c r="B672" s="1142"/>
    </row>
    <row r="673" spans="2:2">
      <c r="B673" s="1142"/>
    </row>
    <row r="674" spans="2:2">
      <c r="B674" s="1142"/>
    </row>
    <row r="675" spans="2:2">
      <c r="B675" s="1142"/>
    </row>
    <row r="676" spans="2:2">
      <c r="B676" s="1142"/>
    </row>
    <row r="677" spans="2:2">
      <c r="B677" s="1142"/>
    </row>
    <row r="678" spans="2:2">
      <c r="B678" s="1142"/>
    </row>
    <row r="679" spans="2:2">
      <c r="B679" s="1142"/>
    </row>
    <row r="680" spans="2:2">
      <c r="B680" s="1142"/>
    </row>
    <row r="681" spans="2:2">
      <c r="B681" s="1142"/>
    </row>
    <row r="682" spans="2:2">
      <c r="B682" s="1142"/>
    </row>
    <row r="683" spans="2:2">
      <c r="B683" s="1142"/>
    </row>
    <row r="684" spans="2:2">
      <c r="B684" s="1142"/>
    </row>
    <row r="685" spans="2:2">
      <c r="B685" s="1142"/>
    </row>
    <row r="686" spans="2:2">
      <c r="B686" s="1142"/>
    </row>
    <row r="687" spans="2:2">
      <c r="B687" s="1142"/>
    </row>
    <row r="688" spans="2:2">
      <c r="B688" s="1142"/>
    </row>
    <row r="689" spans="2:2">
      <c r="B689" s="1142"/>
    </row>
    <row r="690" spans="2:2">
      <c r="B690" s="1142"/>
    </row>
    <row r="691" spans="2:2">
      <c r="B691" s="1142"/>
    </row>
    <row r="692" spans="2:2">
      <c r="B692" s="1142"/>
    </row>
    <row r="693" spans="2:2">
      <c r="B693" s="1142"/>
    </row>
    <row r="694" spans="2:2">
      <c r="B694" s="1142"/>
    </row>
    <row r="695" spans="2:2">
      <c r="B695" s="1142"/>
    </row>
    <row r="696" spans="2:2">
      <c r="B696" s="1142"/>
    </row>
    <row r="697" spans="2:2">
      <c r="B697" s="1142"/>
    </row>
    <row r="698" spans="2:2">
      <c r="B698" s="1142"/>
    </row>
    <row r="699" spans="2:2">
      <c r="B699" s="1142"/>
    </row>
    <row r="700" spans="2:2">
      <c r="B700" s="1142"/>
    </row>
    <row r="701" spans="2:2">
      <c r="B701" s="1142"/>
    </row>
    <row r="702" spans="2:2">
      <c r="B702" s="1142"/>
    </row>
    <row r="703" spans="2:2">
      <c r="B703" s="1142"/>
    </row>
    <row r="704" spans="2:2">
      <c r="B704" s="1142"/>
    </row>
    <row r="705" spans="2:2">
      <c r="B705" s="1142"/>
    </row>
    <row r="706" spans="2:2">
      <c r="B706" s="1142"/>
    </row>
    <row r="707" spans="2:2">
      <c r="B707" s="1142"/>
    </row>
    <row r="708" spans="2:2">
      <c r="B708" s="1142"/>
    </row>
    <row r="709" spans="2:2">
      <c r="B709" s="1142"/>
    </row>
    <row r="710" spans="2:2">
      <c r="B710" s="1142"/>
    </row>
    <row r="711" spans="2:2">
      <c r="B711" s="1142"/>
    </row>
    <row r="712" spans="2:2">
      <c r="B712" s="1142"/>
    </row>
    <row r="713" spans="2:2">
      <c r="B713" s="1142"/>
    </row>
    <row r="714" spans="2:2">
      <c r="B714" s="1142"/>
    </row>
    <row r="715" spans="2:2">
      <c r="B715" s="1142"/>
    </row>
    <row r="716" spans="2:2">
      <c r="B716" s="1142"/>
    </row>
    <row r="717" spans="2:2">
      <c r="B717" s="1142"/>
    </row>
    <row r="718" spans="2:2">
      <c r="B718" s="1142"/>
    </row>
    <row r="719" spans="2:2">
      <c r="B719" s="1142"/>
    </row>
    <row r="720" spans="2:2">
      <c r="B720" s="1142"/>
    </row>
    <row r="721" spans="2:2">
      <c r="B721" s="1142"/>
    </row>
    <row r="722" spans="2:2">
      <c r="B722" s="1142"/>
    </row>
    <row r="723" spans="2:2">
      <c r="B723" s="1142"/>
    </row>
    <row r="724" spans="2:2">
      <c r="B724" s="1142"/>
    </row>
    <row r="725" spans="2:2">
      <c r="B725" s="1142"/>
    </row>
    <row r="726" spans="2:2">
      <c r="B726" s="1142"/>
    </row>
    <row r="727" spans="2:2">
      <c r="B727" s="1142"/>
    </row>
    <row r="728" spans="2:2">
      <c r="B728" s="1142"/>
    </row>
    <row r="729" spans="2:2">
      <c r="B729" s="1142"/>
    </row>
    <row r="730" spans="2:2">
      <c r="B730" s="1142"/>
    </row>
    <row r="731" spans="2:2">
      <c r="B731" s="1142"/>
    </row>
    <row r="732" spans="2:2">
      <c r="B732" s="1142"/>
    </row>
    <row r="733" spans="2:2">
      <c r="B733" s="1142"/>
    </row>
    <row r="734" spans="2:2">
      <c r="B734" s="1142"/>
    </row>
    <row r="735" spans="2:2">
      <c r="B735" s="1142"/>
    </row>
    <row r="736" spans="2:2">
      <c r="B736" s="1142"/>
    </row>
    <row r="737" spans="2:2">
      <c r="B737" s="1142"/>
    </row>
    <row r="738" spans="2:2">
      <c r="B738" s="1142"/>
    </row>
    <row r="739" spans="2:2">
      <c r="B739" s="1142"/>
    </row>
    <row r="740" spans="2:2">
      <c r="B740" s="1142"/>
    </row>
    <row r="741" spans="2:2">
      <c r="B741" s="1142"/>
    </row>
    <row r="742" spans="2:2">
      <c r="B742" s="1142"/>
    </row>
    <row r="743" spans="2:2">
      <c r="B743" s="1142"/>
    </row>
    <row r="744" spans="2:2">
      <c r="B744" s="1142"/>
    </row>
    <row r="745" spans="2:2">
      <c r="B745" s="1142"/>
    </row>
    <row r="746" spans="2:2">
      <c r="B746" s="1142"/>
    </row>
    <row r="747" spans="2:2">
      <c r="B747" s="1142"/>
    </row>
    <row r="748" spans="2:2">
      <c r="B748" s="1142"/>
    </row>
    <row r="749" spans="2:2">
      <c r="B749" s="1142"/>
    </row>
    <row r="750" spans="2:2">
      <c r="B750" s="1142"/>
    </row>
    <row r="751" spans="2:2">
      <c r="B751" s="1142"/>
    </row>
    <row r="752" spans="2:2">
      <c r="B752" s="1142"/>
    </row>
    <row r="753" spans="2:2">
      <c r="B753" s="1142"/>
    </row>
    <row r="754" spans="2:2">
      <c r="B754" s="1142"/>
    </row>
    <row r="755" spans="2:2">
      <c r="B755" s="1142"/>
    </row>
    <row r="756" spans="2:2">
      <c r="B756" s="1142"/>
    </row>
    <row r="757" spans="2:2">
      <c r="B757" s="1142"/>
    </row>
    <row r="758" spans="2:2">
      <c r="B758" s="1142"/>
    </row>
    <row r="759" spans="2:2">
      <c r="B759" s="1142"/>
    </row>
    <row r="760" spans="2:2">
      <c r="B760" s="1142"/>
    </row>
    <row r="761" spans="2:2">
      <c r="B761" s="1142"/>
    </row>
    <row r="762" spans="2:2">
      <c r="B762" s="1142"/>
    </row>
    <row r="763" spans="2:2">
      <c r="B763" s="1142"/>
    </row>
    <row r="764" spans="2:2">
      <c r="B764" s="1142"/>
    </row>
    <row r="765" spans="2:2">
      <c r="B765" s="1142"/>
    </row>
    <row r="766" spans="2:2">
      <c r="B766" s="1142"/>
    </row>
    <row r="767" spans="2:2">
      <c r="B767" s="1142"/>
    </row>
    <row r="768" spans="2:2">
      <c r="B768" s="1142"/>
    </row>
    <row r="769" spans="2:2">
      <c r="B769" s="1142"/>
    </row>
    <row r="770" spans="2:2">
      <c r="B770" s="1142"/>
    </row>
    <row r="771" spans="2:2">
      <c r="B771" s="1142"/>
    </row>
    <row r="772" spans="2:2">
      <c r="B772" s="1142"/>
    </row>
    <row r="773" spans="2:2">
      <c r="B773" s="1142"/>
    </row>
    <row r="774" spans="2:2">
      <c r="B774" s="1142"/>
    </row>
    <row r="775" spans="2:2">
      <c r="B775" s="1142"/>
    </row>
    <row r="776" spans="2:2">
      <c r="B776" s="1142"/>
    </row>
    <row r="777" spans="2:2">
      <c r="B777" s="1142"/>
    </row>
    <row r="778" spans="2:2">
      <c r="B778" s="1142"/>
    </row>
    <row r="779" spans="2:2">
      <c r="B779" s="1142"/>
    </row>
    <row r="780" spans="2:2">
      <c r="B780" s="1142"/>
    </row>
    <row r="781" spans="2:2">
      <c r="B781" s="1142"/>
    </row>
    <row r="782" spans="2:2">
      <c r="B782" s="1142"/>
    </row>
    <row r="783" spans="2:2">
      <c r="B783" s="1142"/>
    </row>
    <row r="784" spans="2:2">
      <c r="B784" s="1142"/>
    </row>
    <row r="785" spans="2:2">
      <c r="B785" s="1142"/>
    </row>
    <row r="786" spans="2:2">
      <c r="B786" s="1142"/>
    </row>
    <row r="787" spans="2:2">
      <c r="B787" s="1142"/>
    </row>
    <row r="788" spans="2:2">
      <c r="B788" s="1142"/>
    </row>
    <row r="789" spans="2:2">
      <c r="B789" s="1142"/>
    </row>
    <row r="790" spans="2:2">
      <c r="B790" s="1142"/>
    </row>
    <row r="791" spans="2:2">
      <c r="B791" s="1142"/>
    </row>
    <row r="792" spans="2:2">
      <c r="B792" s="1142"/>
    </row>
    <row r="793" spans="2:2">
      <c r="B793" s="1142"/>
    </row>
    <row r="794" spans="2:2">
      <c r="B794" s="1142"/>
    </row>
    <row r="795" spans="2:2">
      <c r="B795" s="1142"/>
    </row>
    <row r="796" spans="2:2">
      <c r="B796" s="1142"/>
    </row>
    <row r="797" spans="2:2">
      <c r="B797" s="1142"/>
    </row>
    <row r="798" spans="2:2">
      <c r="B798" s="1142"/>
    </row>
    <row r="799" spans="2:2">
      <c r="B799" s="1142"/>
    </row>
    <row r="800" spans="2:2">
      <c r="B800" s="1142"/>
    </row>
    <row r="801" spans="2:2">
      <c r="B801" s="1142"/>
    </row>
    <row r="802" spans="2:2">
      <c r="B802" s="1142"/>
    </row>
    <row r="803" spans="2:2">
      <c r="B803" s="1142"/>
    </row>
    <row r="804" spans="2:2">
      <c r="B804" s="1142"/>
    </row>
    <row r="805" spans="2:2">
      <c r="B805" s="1142"/>
    </row>
    <row r="806" spans="2:2">
      <c r="B806" s="1142"/>
    </row>
    <row r="807" spans="2:2">
      <c r="B807" s="1142"/>
    </row>
    <row r="808" spans="2:2">
      <c r="B808" s="1142"/>
    </row>
    <row r="809" spans="2:2">
      <c r="B809" s="1142"/>
    </row>
    <row r="810" spans="2:2">
      <c r="B810" s="1142"/>
    </row>
    <row r="811" spans="2:2">
      <c r="B811" s="1142"/>
    </row>
    <row r="812" spans="2:2">
      <c r="B812" s="1142"/>
    </row>
    <row r="813" spans="2:2">
      <c r="B813" s="1142"/>
    </row>
    <row r="814" spans="2:2">
      <c r="B814" s="1142"/>
    </row>
    <row r="815" spans="2:2">
      <c r="B815" s="1142"/>
    </row>
    <row r="816" spans="2:2">
      <c r="B816" s="1142"/>
    </row>
    <row r="817" spans="2:2">
      <c r="B817" s="1142"/>
    </row>
    <row r="818" spans="2:2">
      <c r="B818" s="1142"/>
    </row>
    <row r="819" spans="2:2">
      <c r="B819" s="1142"/>
    </row>
    <row r="820" spans="2:2">
      <c r="B820" s="1142"/>
    </row>
    <row r="821" spans="2:2">
      <c r="B821" s="1142"/>
    </row>
    <row r="822" spans="2:2">
      <c r="B822" s="1142"/>
    </row>
    <row r="823" spans="2:2">
      <c r="B823" s="1142"/>
    </row>
    <row r="824" spans="2:2">
      <c r="B824" s="1142"/>
    </row>
    <row r="825" spans="2:2">
      <c r="B825" s="1142"/>
    </row>
    <row r="826" spans="2:2">
      <c r="B826" s="1142"/>
    </row>
    <row r="827" spans="2:2">
      <c r="B827" s="1142"/>
    </row>
    <row r="828" spans="2:2">
      <c r="B828" s="1142"/>
    </row>
    <row r="829" spans="2:2">
      <c r="B829" s="1142"/>
    </row>
    <row r="830" spans="2:2">
      <c r="B830" s="1142"/>
    </row>
    <row r="831" spans="2:2">
      <c r="B831" s="1142"/>
    </row>
    <row r="832" spans="2:2">
      <c r="B832" s="1142"/>
    </row>
    <row r="833" spans="2:2">
      <c r="B833" s="1142"/>
    </row>
    <row r="834" spans="2:2">
      <c r="B834" s="1142"/>
    </row>
    <row r="835" spans="2:2">
      <c r="B835" s="1142"/>
    </row>
    <row r="836" spans="2:2">
      <c r="B836" s="1142"/>
    </row>
    <row r="837" spans="2:2">
      <c r="B837" s="1142"/>
    </row>
    <row r="838" spans="2:2">
      <c r="B838" s="1142"/>
    </row>
    <row r="839" spans="2:2">
      <c r="B839" s="1142"/>
    </row>
    <row r="840" spans="2:2">
      <c r="B840" s="1142"/>
    </row>
    <row r="841" spans="2:2">
      <c r="B841" s="1142"/>
    </row>
    <row r="842" spans="2:2">
      <c r="B842" s="1142"/>
    </row>
    <row r="843" spans="2:2">
      <c r="B843" s="1142"/>
    </row>
    <row r="844" spans="2:2">
      <c r="B844" s="1142"/>
    </row>
    <row r="845" spans="2:2">
      <c r="B845" s="1142"/>
    </row>
    <row r="846" spans="2:2">
      <c r="B846" s="1142"/>
    </row>
    <row r="847" spans="2:2">
      <c r="B847" s="1142"/>
    </row>
    <row r="848" spans="2:2">
      <c r="B848" s="1142"/>
    </row>
    <row r="849" spans="2:2">
      <c r="B849" s="1142"/>
    </row>
    <row r="850" spans="2:2">
      <c r="B850" s="1142"/>
    </row>
    <row r="851" spans="2:2">
      <c r="B851" s="1142"/>
    </row>
    <row r="852" spans="2:2">
      <c r="B852" s="1142"/>
    </row>
    <row r="853" spans="2:2">
      <c r="B853" s="1142"/>
    </row>
    <row r="854" spans="2:2">
      <c r="B854" s="1142"/>
    </row>
    <row r="855" spans="2:2">
      <c r="B855" s="1142"/>
    </row>
    <row r="856" spans="2:2">
      <c r="B856" s="1142"/>
    </row>
    <row r="857" spans="2:2">
      <c r="B857" s="1142"/>
    </row>
    <row r="858" spans="2:2">
      <c r="B858" s="1142"/>
    </row>
    <row r="859" spans="2:2">
      <c r="B859" s="1142"/>
    </row>
    <row r="860" spans="2:2">
      <c r="B860" s="1142"/>
    </row>
    <row r="861" spans="2:2">
      <c r="B861" s="1142"/>
    </row>
    <row r="862" spans="2:2">
      <c r="B862" s="1142"/>
    </row>
    <row r="863" spans="2:2">
      <c r="B863" s="1142"/>
    </row>
    <row r="864" spans="2:2">
      <c r="B864" s="1142"/>
    </row>
    <row r="865" spans="2:2">
      <c r="B865" s="1142"/>
    </row>
    <row r="866" spans="2:2">
      <c r="B866" s="1142"/>
    </row>
    <row r="867" spans="2:2">
      <c r="B867" s="1142"/>
    </row>
    <row r="868" spans="2:2">
      <c r="B868" s="1142"/>
    </row>
    <row r="869" spans="2:2">
      <c r="B869" s="1142"/>
    </row>
    <row r="870" spans="2:2">
      <c r="B870" s="1142"/>
    </row>
    <row r="871" spans="2:2">
      <c r="B871" s="1142"/>
    </row>
    <row r="872" spans="2:2">
      <c r="B872" s="1142"/>
    </row>
    <row r="873" spans="2:2">
      <c r="B873" s="1142"/>
    </row>
    <row r="874" spans="2:2">
      <c r="B874" s="1142"/>
    </row>
    <row r="875" spans="2:2">
      <c r="B875" s="1142"/>
    </row>
    <row r="876" spans="2:2">
      <c r="B876" s="1142"/>
    </row>
    <row r="877" spans="2:2">
      <c r="B877" s="1142"/>
    </row>
    <row r="878" spans="2:2">
      <c r="B878" s="1142"/>
    </row>
    <row r="879" spans="2:2">
      <c r="B879" s="1142"/>
    </row>
    <row r="880" spans="2:2">
      <c r="B880" s="1142"/>
    </row>
    <row r="881" spans="2:2">
      <c r="B881" s="1142"/>
    </row>
    <row r="882" spans="2:2">
      <c r="B882" s="1142"/>
    </row>
    <row r="883" spans="2:2">
      <c r="B883" s="1142"/>
    </row>
    <row r="884" spans="2:2">
      <c r="B884" s="1142"/>
    </row>
    <row r="885" spans="2:2">
      <c r="B885" s="1142"/>
    </row>
    <row r="886" spans="2:2">
      <c r="B886" s="1142"/>
    </row>
    <row r="887" spans="2:2">
      <c r="B887" s="1142"/>
    </row>
    <row r="888" spans="2:2">
      <c r="B888" s="1142"/>
    </row>
    <row r="889" spans="2:2">
      <c r="B889" s="1142"/>
    </row>
    <row r="890" spans="2:2">
      <c r="B890" s="1142"/>
    </row>
    <row r="891" spans="2:2">
      <c r="B891" s="1142"/>
    </row>
    <row r="892" spans="2:2">
      <c r="B892" s="1142"/>
    </row>
    <row r="893" spans="2:2">
      <c r="B893" s="1142"/>
    </row>
    <row r="894" spans="2:2">
      <c r="B894" s="1142"/>
    </row>
    <row r="895" spans="2:2">
      <c r="B895" s="1142"/>
    </row>
    <row r="896" spans="2:2">
      <c r="B896" s="1142"/>
    </row>
    <row r="897" spans="2:2">
      <c r="B897" s="1142"/>
    </row>
    <row r="898" spans="2:2">
      <c r="B898" s="1142"/>
    </row>
    <row r="899" spans="2:2">
      <c r="B899" s="1142"/>
    </row>
    <row r="900" spans="2:2">
      <c r="B900" s="1142"/>
    </row>
    <row r="901" spans="2:2">
      <c r="B901" s="1142"/>
    </row>
    <row r="902" spans="2:2">
      <c r="B902" s="1142"/>
    </row>
    <row r="903" spans="2:2">
      <c r="B903" s="1142"/>
    </row>
    <row r="904" spans="2:2">
      <c r="B904" s="1142"/>
    </row>
    <row r="905" spans="2:2">
      <c r="B905" s="1142"/>
    </row>
    <row r="906" spans="2:2">
      <c r="B906" s="1142"/>
    </row>
    <row r="907" spans="2:2">
      <c r="B907" s="1142"/>
    </row>
    <row r="908" spans="2:2">
      <c r="B908" s="1142"/>
    </row>
    <row r="909" spans="2:2">
      <c r="B909" s="1142"/>
    </row>
    <row r="910" spans="2:2">
      <c r="B910" s="1142"/>
    </row>
    <row r="911" spans="2:2">
      <c r="B911" s="1142"/>
    </row>
    <row r="912" spans="2:2">
      <c r="B912" s="1142"/>
    </row>
    <row r="913" spans="2:2">
      <c r="B913" s="1142"/>
    </row>
    <row r="914" spans="2:2">
      <c r="B914" s="1142"/>
    </row>
    <row r="915" spans="2:2">
      <c r="B915" s="1142"/>
    </row>
    <row r="916" spans="2:2">
      <c r="B916" s="1142"/>
    </row>
    <row r="917" spans="2:2">
      <c r="B917" s="1142"/>
    </row>
    <row r="918" spans="2:2">
      <c r="B918" s="1142"/>
    </row>
    <row r="919" spans="2:2">
      <c r="B919" s="1142"/>
    </row>
    <row r="920" spans="2:2">
      <c r="B920" s="1142"/>
    </row>
    <row r="921" spans="2:2">
      <c r="B921" s="1142"/>
    </row>
    <row r="922" spans="2:2">
      <c r="B922" s="1142"/>
    </row>
    <row r="923" spans="2:2">
      <c r="B923" s="1142"/>
    </row>
    <row r="924" spans="2:2">
      <c r="B924" s="1142"/>
    </row>
    <row r="925" spans="2:2">
      <c r="B925" s="1142"/>
    </row>
    <row r="926" spans="2:2">
      <c r="B926" s="1142"/>
    </row>
    <row r="927" spans="2:2">
      <c r="B927" s="1142"/>
    </row>
    <row r="928" spans="2:2">
      <c r="B928" s="1142"/>
    </row>
    <row r="929" spans="2:2">
      <c r="B929" s="1142"/>
    </row>
    <row r="930" spans="2:2">
      <c r="B930" s="1142"/>
    </row>
    <row r="931" spans="2:2">
      <c r="B931" s="1142"/>
    </row>
    <row r="932" spans="2:2">
      <c r="B932" s="1142"/>
    </row>
    <row r="933" spans="2:2">
      <c r="B933" s="1142"/>
    </row>
    <row r="934" spans="2:2">
      <c r="B934" s="1142"/>
    </row>
    <row r="935" spans="2:2">
      <c r="B935" s="1142"/>
    </row>
    <row r="936" spans="2:2">
      <c r="B936" s="1142"/>
    </row>
    <row r="937" spans="2:2">
      <c r="B937" s="1142"/>
    </row>
    <row r="938" spans="2:2">
      <c r="B938" s="1142"/>
    </row>
    <row r="939" spans="2:2">
      <c r="B939" s="1142"/>
    </row>
    <row r="940" spans="2:2">
      <c r="B940" s="1142"/>
    </row>
    <row r="941" spans="2:2">
      <c r="B941" s="1142"/>
    </row>
    <row r="942" spans="2:2">
      <c r="B942" s="1142"/>
    </row>
    <row r="943" spans="2:2">
      <c r="B943" s="1142"/>
    </row>
    <row r="944" spans="2:2">
      <c r="B944" s="1142"/>
    </row>
    <row r="945" spans="2:2">
      <c r="B945" s="1142"/>
    </row>
    <row r="946" spans="2:2">
      <c r="B946" s="1142"/>
    </row>
    <row r="947" spans="2:2">
      <c r="B947" s="1142"/>
    </row>
    <row r="948" spans="2:2">
      <c r="B948" s="1142"/>
    </row>
    <row r="949" spans="2:2">
      <c r="B949" s="1142"/>
    </row>
    <row r="950" spans="2:2">
      <c r="B950" s="1142"/>
    </row>
    <row r="951" spans="2:2">
      <c r="B951" s="1142"/>
    </row>
    <row r="952" spans="2:2">
      <c r="B952" s="1142"/>
    </row>
    <row r="953" spans="2:2">
      <c r="B953" s="1142"/>
    </row>
    <row r="954" spans="2:2">
      <c r="B954" s="1142"/>
    </row>
    <row r="955" spans="2:2">
      <c r="B955" s="1142"/>
    </row>
    <row r="956" spans="2:2">
      <c r="B956" s="1142"/>
    </row>
    <row r="957" spans="2:2">
      <c r="B957" s="1142"/>
    </row>
    <row r="958" spans="2:2">
      <c r="B958" s="1142"/>
    </row>
    <row r="959" spans="2:2">
      <c r="B959" s="1142"/>
    </row>
    <row r="960" spans="2:2">
      <c r="B960" s="1142"/>
    </row>
    <row r="961" spans="2:2">
      <c r="B961" s="1142"/>
    </row>
    <row r="962" spans="2:2">
      <c r="B962" s="1142"/>
    </row>
    <row r="963" spans="2:2">
      <c r="B963" s="1142"/>
    </row>
    <row r="964" spans="2:2">
      <c r="B964" s="1142"/>
    </row>
    <row r="965" spans="2:2">
      <c r="B965" s="1142"/>
    </row>
    <row r="966" spans="2:2">
      <c r="B966" s="1142"/>
    </row>
    <row r="967" spans="2:2">
      <c r="B967" s="1142"/>
    </row>
    <row r="968" spans="2:2">
      <c r="B968" s="1142"/>
    </row>
    <row r="969" spans="2:2">
      <c r="B969" s="1142"/>
    </row>
    <row r="970" spans="2:2">
      <c r="B970" s="1142"/>
    </row>
    <row r="971" spans="2:2">
      <c r="B971" s="1142"/>
    </row>
    <row r="972" spans="2:2">
      <c r="B972" s="1142"/>
    </row>
    <row r="973" spans="2:2">
      <c r="B973" s="1142"/>
    </row>
    <row r="974" spans="2:2">
      <c r="B974" s="1142"/>
    </row>
    <row r="975" spans="2:2">
      <c r="B975" s="1142"/>
    </row>
    <row r="976" spans="2:2">
      <c r="B976" s="1142"/>
    </row>
    <row r="977" spans="2:2">
      <c r="B977" s="1142"/>
    </row>
    <row r="978" spans="2:2">
      <c r="B978" s="1142"/>
    </row>
    <row r="979" spans="2:2">
      <c r="B979" s="1142"/>
    </row>
    <row r="980" spans="2:2">
      <c r="B980" s="1142"/>
    </row>
    <row r="981" spans="2:2">
      <c r="B981" s="1142"/>
    </row>
    <row r="982" spans="2:2">
      <c r="B982" s="1142"/>
    </row>
    <row r="983" spans="2:2">
      <c r="B983" s="1142"/>
    </row>
    <row r="984" spans="2:2">
      <c r="B984" s="1142"/>
    </row>
    <row r="985" spans="2:2">
      <c r="B985" s="1142"/>
    </row>
    <row r="986" spans="2:2">
      <c r="B986" s="1142"/>
    </row>
    <row r="987" spans="2:2">
      <c r="B987" s="1142"/>
    </row>
    <row r="988" spans="2:2">
      <c r="B988" s="1142"/>
    </row>
    <row r="989" spans="2:2">
      <c r="B989" s="1142"/>
    </row>
    <row r="990" spans="2:2">
      <c r="B990" s="1142"/>
    </row>
    <row r="991" spans="2:2">
      <c r="B991" s="1142"/>
    </row>
    <row r="992" spans="2:2">
      <c r="B992" s="1142"/>
    </row>
    <row r="993" spans="2:2">
      <c r="B993" s="1142"/>
    </row>
    <row r="994" spans="2:2">
      <c r="B994" s="1142"/>
    </row>
    <row r="995" spans="2:2">
      <c r="B995" s="1142"/>
    </row>
    <row r="996" spans="2:2">
      <c r="B996" s="1142"/>
    </row>
    <row r="997" spans="2:2">
      <c r="B997" s="1142"/>
    </row>
    <row r="998" spans="2:2">
      <c r="B998" s="1142"/>
    </row>
    <row r="999" spans="2:2">
      <c r="B999" s="1142"/>
    </row>
    <row r="1000" spans="2:2">
      <c r="B1000" s="1142"/>
    </row>
  </sheetData>
  <printOptions horizontalCentered="1" gridLines="1"/>
  <pageMargins left="0.7" right="0.7" top="0.75" bottom="0.75" header="0" footer="0"/>
  <pageSetup scale="33" pageOrder="overThenDown" orientation="landscape" cellComments="atEn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90060-E9C1-4400-B7D6-C9F5C5188EE5}">
  <sheetPr>
    <pageSetUpPr fitToPage="1"/>
  </sheetPr>
  <dimension ref="B1:AI991"/>
  <sheetViews>
    <sheetView zoomScaleNormal="100" workbookViewId="0"/>
  </sheetViews>
  <sheetFormatPr defaultColWidth="14.42578125" defaultRowHeight="15" customHeight="1"/>
  <cols>
    <col min="1" max="1" width="3.42578125" style="1133" customWidth="1"/>
    <col min="2" max="33" width="8.85546875" style="1133" customWidth="1"/>
    <col min="34" max="34" width="90.28515625" style="1133" customWidth="1"/>
    <col min="35" max="35" width="31.28515625" style="1133" customWidth="1"/>
    <col min="36" max="16384" width="14.42578125" style="1133"/>
  </cols>
  <sheetData>
    <row r="1" spans="2:35" ht="14.25" customHeight="1"/>
    <row r="2" spans="2:35" ht="25.15" customHeight="1">
      <c r="B2" s="1137" t="s">
        <v>2768</v>
      </c>
      <c r="R2" s="1137" t="s">
        <v>1442</v>
      </c>
      <c r="Z2" s="1137" t="s">
        <v>1441</v>
      </c>
      <c r="AH2" s="1137" t="s">
        <v>1440</v>
      </c>
      <c r="AI2" s="1137"/>
    </row>
    <row r="3" spans="2:35" ht="14.25" customHeight="1"/>
    <row r="4" spans="2:35" ht="25.15" customHeight="1">
      <c r="C4" s="1134" t="s">
        <v>1439</v>
      </c>
    </row>
    <row r="5" spans="2:35" ht="14.25" customHeight="1">
      <c r="C5" s="1135"/>
    </row>
    <row r="6" spans="2:35" ht="14.25" customHeight="1">
      <c r="B6" s="1133">
        <v>1</v>
      </c>
      <c r="C6" s="1135"/>
      <c r="Z6" s="1135"/>
    </row>
    <row r="7" spans="2:35" ht="14.25" customHeight="1">
      <c r="B7" s="1133">
        <v>2</v>
      </c>
      <c r="AH7" s="1135"/>
    </row>
    <row r="8" spans="2:35" ht="14.25" customHeight="1">
      <c r="B8" s="1133">
        <v>3</v>
      </c>
      <c r="C8" s="1135"/>
      <c r="S8" s="1135"/>
      <c r="AH8" s="1135"/>
    </row>
    <row r="9" spans="2:35" ht="14.25" customHeight="1">
      <c r="B9" s="1133">
        <v>4</v>
      </c>
      <c r="C9" s="1135"/>
      <c r="AH9" s="1135"/>
    </row>
    <row r="10" spans="2:35" ht="14.25" customHeight="1">
      <c r="C10" s="1135"/>
      <c r="Z10" s="1135"/>
      <c r="AH10" s="1135"/>
    </row>
    <row r="11" spans="2:35" ht="14.25" customHeight="1">
      <c r="S11" s="1135"/>
      <c r="AH11" s="1135"/>
    </row>
    <row r="12" spans="2:35" ht="14.25" customHeight="1">
      <c r="AH12" s="1135"/>
    </row>
    <row r="13" spans="2:35" ht="25.15" customHeight="1">
      <c r="C13" s="1134" t="s">
        <v>1438</v>
      </c>
    </row>
    <row r="14" spans="2:35" ht="14.25" customHeight="1">
      <c r="S14" s="1135"/>
    </row>
    <row r="15" spans="2:35" ht="14.25" customHeight="1">
      <c r="C15" s="1135"/>
    </row>
    <row r="16" spans="2:35" ht="14.25" customHeight="1"/>
    <row r="17" spans="3:26" ht="14.25" customHeight="1"/>
    <row r="18" spans="3:26" ht="14.25" customHeight="1">
      <c r="Z18" s="1135"/>
    </row>
    <row r="19" spans="3:26" ht="14.25" customHeight="1"/>
    <row r="20" spans="3:26" ht="14.25" customHeight="1">
      <c r="C20" s="1135"/>
    </row>
    <row r="21" spans="3:26" ht="14.25" customHeight="1">
      <c r="C21" s="1135"/>
    </row>
    <row r="22" spans="3:26" ht="14.25" customHeight="1">
      <c r="C22" s="1135"/>
    </row>
    <row r="23" spans="3:26" ht="14.25" customHeight="1"/>
    <row r="24" spans="3:26" ht="14.25" customHeight="1"/>
    <row r="25" spans="3:26" ht="25.15" customHeight="1">
      <c r="C25" s="1134" t="s">
        <v>1437</v>
      </c>
    </row>
    <row r="26" spans="3:26" ht="14.25" customHeight="1">
      <c r="C26" s="1134"/>
      <c r="E26" s="1136"/>
    </row>
    <row r="27" spans="3:26" ht="14.25" customHeight="1">
      <c r="C27" s="1135"/>
    </row>
    <row r="28" spans="3:26" ht="14.25" customHeight="1"/>
    <row r="29" spans="3:26" ht="14.25" customHeight="1"/>
    <row r="30" spans="3:26" ht="14.25" customHeight="1">
      <c r="C30" s="1135"/>
    </row>
    <row r="31" spans="3:26" ht="14.25" customHeight="1">
      <c r="C31" s="1135"/>
    </row>
    <row r="32" spans="3:26" ht="14.25" customHeight="1">
      <c r="C32" s="1135"/>
    </row>
    <row r="33" spans="3:3" ht="14.25" customHeight="1"/>
    <row r="34" spans="3:3" ht="14.25" customHeight="1">
      <c r="C34" s="1135"/>
    </row>
    <row r="35" spans="3:3" ht="14.25" customHeight="1">
      <c r="C35" s="1135"/>
    </row>
    <row r="36" spans="3:3" ht="14.25" customHeight="1"/>
    <row r="37" spans="3:3" ht="14.25" customHeight="1">
      <c r="C37" s="1135"/>
    </row>
    <row r="38" spans="3:3" ht="14.25" customHeight="1"/>
    <row r="39" spans="3:3" ht="14.25" customHeight="1"/>
    <row r="40" spans="3:3" ht="14.25" customHeight="1"/>
    <row r="41" spans="3:3" ht="14.25" customHeight="1">
      <c r="C41" s="1134"/>
    </row>
    <row r="42" spans="3:3" ht="25.15" customHeight="1">
      <c r="C42" s="1134"/>
    </row>
    <row r="43" spans="3:3" ht="14.25" customHeight="1">
      <c r="C43" s="1135"/>
    </row>
    <row r="44" spans="3:3" ht="14.25" customHeight="1">
      <c r="C44" s="1135"/>
    </row>
    <row r="45" spans="3:3" ht="14.25" customHeight="1">
      <c r="C45" s="1135"/>
    </row>
    <row r="46" spans="3:3" ht="14.25" customHeight="1"/>
    <row r="47" spans="3:3" ht="14.25" customHeight="1"/>
    <row r="48" spans="3:3" ht="14.25" customHeight="1"/>
    <row r="49" spans="3:13" ht="25.15" customHeight="1">
      <c r="C49" s="1134" t="s">
        <v>1436</v>
      </c>
    </row>
    <row r="50" spans="3:13" ht="14.25" customHeight="1">
      <c r="C50" s="1135"/>
      <c r="M50" s="1135"/>
    </row>
    <row r="51" spans="3:13" ht="14.25" customHeight="1">
      <c r="C51" s="1135"/>
      <c r="M51" s="1135"/>
    </row>
    <row r="52" spans="3:13" ht="14.25" customHeight="1">
      <c r="C52" s="1135"/>
    </row>
    <row r="53" spans="3:13" ht="14.25" customHeight="1">
      <c r="C53" s="1135"/>
    </row>
    <row r="54" spans="3:13" ht="14.25" customHeight="1">
      <c r="C54" s="1135"/>
    </row>
    <row r="55" spans="3:13" ht="14.25" customHeight="1"/>
    <row r="56" spans="3:13" ht="14.25" customHeight="1">
      <c r="C56" s="1135"/>
    </row>
    <row r="57" spans="3:13" ht="14.25" customHeight="1"/>
    <row r="58" spans="3:13" ht="14.25" customHeight="1">
      <c r="C58" s="1135"/>
    </row>
    <row r="59" spans="3:13" ht="14.25" customHeight="1"/>
    <row r="60" spans="3:13" ht="14.25" customHeight="1"/>
    <row r="61" spans="3:13" ht="14.25" customHeight="1"/>
    <row r="62" spans="3:13" ht="25.15" customHeight="1">
      <c r="C62" s="1134" t="s">
        <v>1435</v>
      </c>
    </row>
    <row r="63" spans="3:13" ht="14.25" customHeight="1">
      <c r="C63" s="1135"/>
    </row>
    <row r="64" spans="3:13" ht="14.25" customHeight="1"/>
    <row r="65" spans="3:3" ht="14.25" customHeight="1"/>
    <row r="66" spans="3:3" ht="14.25" customHeight="1"/>
    <row r="67" spans="3:3" ht="14.25" customHeight="1"/>
    <row r="68" spans="3:3" ht="14.25" customHeight="1">
      <c r="C68" s="1135"/>
    </row>
    <row r="69" spans="3:3" ht="14.25" customHeight="1"/>
    <row r="70" spans="3:3" ht="25.15" customHeight="1">
      <c r="C70" s="1134" t="s">
        <v>1434</v>
      </c>
    </row>
    <row r="71" spans="3:3" ht="14.25" customHeight="1"/>
    <row r="72" spans="3:3" ht="14.25" customHeight="1"/>
    <row r="73" spans="3:3" ht="14.25" customHeight="1"/>
    <row r="74" spans="3:3" ht="14.25" customHeight="1"/>
    <row r="75" spans="3:3" ht="14.25" customHeight="1"/>
    <row r="76" spans="3:3" ht="14.25" customHeight="1"/>
    <row r="77" spans="3:3" ht="14.25" customHeight="1"/>
    <row r="78" spans="3:3" ht="14.25" customHeight="1"/>
    <row r="79" spans="3:3" ht="14.25" customHeight="1"/>
    <row r="80" spans="3:3" ht="14.25" customHeight="1"/>
    <row r="81" spans="3:3" ht="14.25" customHeight="1"/>
    <row r="82" spans="3:3" ht="14.25" customHeight="1"/>
    <row r="83" spans="3:3" ht="14.25" customHeight="1"/>
    <row r="84" spans="3:3" ht="14.25" customHeight="1"/>
    <row r="85" spans="3:3" ht="14.25" customHeight="1"/>
    <row r="86" spans="3:3" ht="25.15" customHeight="1">
      <c r="C86" s="1134" t="s">
        <v>1433</v>
      </c>
    </row>
    <row r="87" spans="3:3" ht="14.25" customHeight="1">
      <c r="C87" s="1135"/>
    </row>
    <row r="88" spans="3:3" ht="14.25" customHeight="1">
      <c r="C88" s="1135"/>
    </row>
    <row r="89" spans="3:3" ht="14.25" customHeight="1">
      <c r="C89" s="1135"/>
    </row>
    <row r="90" spans="3:3" ht="14.25" customHeight="1">
      <c r="C90" s="1135"/>
    </row>
    <row r="91" spans="3:3" ht="14.25" customHeight="1">
      <c r="C91" s="1135"/>
    </row>
    <row r="92" spans="3:3" ht="14.25" customHeight="1">
      <c r="C92" s="1135"/>
    </row>
    <row r="93" spans="3:3" ht="14.25" customHeight="1"/>
    <row r="94" spans="3:3" ht="14.25" customHeight="1">
      <c r="C94" s="1135"/>
    </row>
    <row r="95" spans="3:3" ht="14.25" customHeight="1">
      <c r="C95" s="1135"/>
    </row>
    <row r="96" spans="3:3"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spans="3:3" ht="14.25" customHeight="1">
      <c r="C113" s="1134"/>
    </row>
    <row r="114" spans="3:3" ht="14.25" customHeight="1"/>
    <row r="115" spans="3:3" ht="14.25" customHeight="1"/>
    <row r="116" spans="3:3" ht="14.25" customHeight="1"/>
    <row r="117" spans="3:3" ht="14.25" customHeight="1"/>
    <row r="118" spans="3:3" ht="14.25" customHeight="1"/>
    <row r="119" spans="3:3" ht="14.25" customHeight="1"/>
    <row r="120" spans="3:3" ht="14.25" customHeight="1"/>
    <row r="121" spans="3:3" ht="14.25" customHeight="1"/>
    <row r="122" spans="3:3" ht="14.25" customHeight="1"/>
    <row r="123" spans="3:3" ht="14.25" customHeight="1"/>
    <row r="124" spans="3:3" ht="14.25" customHeight="1"/>
    <row r="125" spans="3:3" ht="14.25" customHeight="1"/>
    <row r="126" spans="3:3" ht="14.25" customHeight="1"/>
    <row r="127" spans="3:3" ht="14.25" customHeight="1"/>
    <row r="128" spans="3:3"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sheetData>
  <pageMargins left="0.7" right="0.7" top="0.75" bottom="0.75" header="0" footer="0"/>
  <pageSetup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47</vt:i4>
      </vt:variant>
    </vt:vector>
  </HeadingPairs>
  <TitlesOfParts>
    <vt:vector size="47" baseType="lpstr">
      <vt:lpstr>INSTRUCTIONS</vt:lpstr>
      <vt:lpstr>P&amp;L TRAINING</vt:lpstr>
      <vt:lpstr>Legder Coding-What Goes Where</vt:lpstr>
      <vt:lpstr>DuPont Profit Model</vt:lpstr>
      <vt:lpstr>KPI Charts</vt:lpstr>
      <vt:lpstr>Company Ratios &amp; Analysis</vt:lpstr>
      <vt:lpstr>Historical P&amp;L Analysis</vt:lpstr>
      <vt:lpstr>Annual OPSP</vt:lpstr>
      <vt:lpstr>Company GAP Analysis</vt:lpstr>
      <vt:lpstr>SCORECARD</vt:lpstr>
      <vt:lpstr>Organization Chart</vt:lpstr>
      <vt:lpstr>Q1 2026 Rocks</vt:lpstr>
      <vt:lpstr>Co. Business Plan</vt:lpstr>
      <vt:lpstr>Benefit Burden Calculator</vt:lpstr>
      <vt:lpstr>What if Sales-mix</vt:lpstr>
      <vt:lpstr>Set Seasonal Sales Curves</vt:lpstr>
      <vt:lpstr>Sales Efficiency</vt:lpstr>
      <vt:lpstr>Mkt 1- Imarket Marketing Models</vt:lpstr>
      <vt:lpstr>Mktg 2- Market Analysis</vt:lpstr>
      <vt:lpstr>Mktg 3- Marketing Campaign Cal</vt:lpstr>
      <vt:lpstr>Mktg 4- Weather-Promo Matrix</vt:lpstr>
      <vt:lpstr>Mktg 5 - Lead Attribution</vt:lpstr>
      <vt:lpstr>Mktg 6 - Marketing Bud. &amp; Goals</vt:lpstr>
      <vt:lpstr>Mktg 7 - Promotional pricing</vt:lpstr>
      <vt:lpstr>Mktg 8 - Lead Plan by Month</vt:lpstr>
      <vt:lpstr>Mktg 9 - Promotional Budgets</vt:lpstr>
      <vt:lpstr>Next Year's Budget - Set Goals</vt:lpstr>
      <vt:lpstr>January Budget</vt:lpstr>
      <vt:lpstr>February Budget</vt:lpstr>
      <vt:lpstr>March Budget</vt:lpstr>
      <vt:lpstr>April Budget</vt:lpstr>
      <vt:lpstr>May Budget</vt:lpstr>
      <vt:lpstr>June Budget</vt:lpstr>
      <vt:lpstr>July Budget</vt:lpstr>
      <vt:lpstr>August Budget</vt:lpstr>
      <vt:lpstr>September Budget</vt:lpstr>
      <vt:lpstr>October Budget</vt:lpstr>
      <vt:lpstr>November Budget</vt:lpstr>
      <vt:lpstr>December Budget</vt:lpstr>
      <vt:lpstr>Report - Mix Changes</vt:lpstr>
      <vt:lpstr>Sum Forecast-Actual</vt:lpstr>
      <vt:lpstr>Summary Reports</vt:lpstr>
      <vt:lpstr>Labor Rate</vt:lpstr>
      <vt:lpstr>System Variables</vt:lpstr>
      <vt:lpstr>Equipment Costs</vt:lpstr>
      <vt:lpstr>Pricing-GP-Margin</vt:lpstr>
      <vt:lpstr>Retail Prices Breakeven</vt:lpstr>
    </vt:vector>
  </TitlesOfParts>
  <Company>EPC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Holt</cp:lastModifiedBy>
  <cp:lastPrinted>2001-10-09T00:42:32Z</cp:lastPrinted>
  <dcterms:created xsi:type="dcterms:W3CDTF">1998-11-23T15:29:17Z</dcterms:created>
  <dcterms:modified xsi:type="dcterms:W3CDTF">2025-11-18T03:04:12Z</dcterms:modified>
</cp:coreProperties>
</file>